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X:\Transmission Rates and Tariff\FORMULA RATE\2022 October Update Filing\Final Files\"/>
    </mc:Choice>
  </mc:AlternateContent>
  <bookViews>
    <workbookView xWindow="345" yWindow="135" windowWidth="24240" windowHeight="6435" tabRatio="952"/>
  </bookViews>
  <sheets>
    <sheet name="Appendix A" sheetId="1" r:id="rId1"/>
    <sheet name="ATT1-ADIT " sheetId="2" r:id="rId2"/>
    <sheet name="ADIT-ADIT1A" sheetId="14" r:id="rId3"/>
    <sheet name="ATT 2 - Other Taxes" sheetId="4" r:id="rId4"/>
    <sheet name="3 - Revenue Credits" sheetId="5" r:id="rId5"/>
    <sheet name="4 - 100 Basis Pt ROE" sheetId="68" r:id="rId6"/>
    <sheet name="5 - Cost Support" sheetId="7" r:id="rId7"/>
    <sheet name="6 -True-up Adjustment" sheetId="92" r:id="rId8"/>
    <sheet name="6A-Estimate and Reconcile" sheetId="91" r:id="rId9"/>
    <sheet name="7 -TEC" sheetId="89" r:id="rId10"/>
    <sheet name="7A -TEC True-up Adjustment" sheetId="93" r:id="rId11"/>
    <sheet name="8 - Depreciation Rates" sheetId="88" r:id="rId12"/>
    <sheet name="9-EDIT-DDIT " sheetId="86" r:id="rId13"/>
    <sheet name="Work Papers" sheetId="12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______________H1" localSheetId="7" hidden="1">{"'Metretek HTML'!$A$7:$W$42"}</definedName>
    <definedName name="_________________H1" localSheetId="9" hidden="1">{"'Metretek HTML'!$A$7:$W$42"}</definedName>
    <definedName name="_________________H1" localSheetId="10" hidden="1">{"'Metretek HTML'!$A$7:$W$42"}</definedName>
    <definedName name="_________________H1" localSheetId="11" hidden="1">{"'Metretek HTML'!$A$7:$W$42"}</definedName>
    <definedName name="_________________H1" hidden="1">{"'Metretek HTML'!$A$7:$W$42"}</definedName>
    <definedName name="______H1" localSheetId="7" hidden="1">{"'Metretek HTML'!$A$7:$W$42"}</definedName>
    <definedName name="______H1" localSheetId="9" hidden="1">{"'Metretek HTML'!$A$7:$W$42"}</definedName>
    <definedName name="______H1" localSheetId="10" hidden="1">{"'Metretek HTML'!$A$7:$W$42"}</definedName>
    <definedName name="______H1" localSheetId="11" hidden="1">{"'Metretek HTML'!$A$7:$W$42"}</definedName>
    <definedName name="______H1" hidden="1">{"'Metretek HTML'!$A$7:$W$42"}</definedName>
    <definedName name="_____H1" localSheetId="7" hidden="1">{"'Metretek HTML'!$A$7:$W$42"}</definedName>
    <definedName name="_____H1" localSheetId="9" hidden="1">{"'Metretek HTML'!$A$7:$W$42"}</definedName>
    <definedName name="_____H1" localSheetId="10" hidden="1">{"'Metretek HTML'!$A$7:$W$42"}</definedName>
    <definedName name="_____H1" localSheetId="11" hidden="1">{"'Metretek HTML'!$A$7:$W$42"}</definedName>
    <definedName name="_____H1" hidden="1">{"'Metretek HTML'!$A$7:$W$42"}</definedName>
    <definedName name="_____ryr56565" localSheetId="7" hidden="1">{#N/A,#N/A,FALSE,"Monthly SAIFI";#N/A,#N/A,FALSE,"Yearly SAIFI";#N/A,#N/A,FALSE,"Monthly CAIDI";#N/A,#N/A,FALSE,"Yearly CAIDI";#N/A,#N/A,FALSE,"Monthly SAIDI";#N/A,#N/A,FALSE,"Yearly SAIDI";#N/A,#N/A,FALSE,"Monthly MAIFI";#N/A,#N/A,FALSE,"Yearly MAIFI";#N/A,#N/A,FALSE,"Monthly Cust &gt;=4 Int"}</definedName>
    <definedName name="_____ryr56565" localSheetId="9" hidden="1">{#N/A,#N/A,FALSE,"Monthly SAIFI";#N/A,#N/A,FALSE,"Yearly SAIFI";#N/A,#N/A,FALSE,"Monthly CAIDI";#N/A,#N/A,FALSE,"Yearly CAIDI";#N/A,#N/A,FALSE,"Monthly SAIDI";#N/A,#N/A,FALSE,"Yearly SAIDI";#N/A,#N/A,FALSE,"Monthly MAIFI";#N/A,#N/A,FALSE,"Yearly MAIFI";#N/A,#N/A,FALSE,"Monthly Cust &gt;=4 Int"}</definedName>
    <definedName name="_____ryr56565" localSheetId="10" hidden="1">{#N/A,#N/A,FALSE,"Monthly SAIFI";#N/A,#N/A,FALSE,"Yearly SAIFI";#N/A,#N/A,FALSE,"Monthly CAIDI";#N/A,#N/A,FALSE,"Yearly CAIDI";#N/A,#N/A,FALSE,"Monthly SAIDI";#N/A,#N/A,FALSE,"Yearly SAIDI";#N/A,#N/A,FALSE,"Monthly MAIFI";#N/A,#N/A,FALSE,"Yearly MAIFI";#N/A,#N/A,FALSE,"Monthly Cust &gt;=4 Int"}</definedName>
    <definedName name="_____ryr56565" localSheetId="11" hidden="1">{#N/A,#N/A,FALSE,"Monthly SAIFI";#N/A,#N/A,FALSE,"Yearly SAIFI";#N/A,#N/A,FALSE,"Monthly CAIDI";#N/A,#N/A,FALSE,"Yearly CAIDI";#N/A,#N/A,FALSE,"Monthly SAIDI";#N/A,#N/A,FALSE,"Yearly SAIDI";#N/A,#N/A,FALSE,"Monthly MAIFI";#N/A,#N/A,FALSE,"Yearly MAIFI";#N/A,#N/A,FALSE,"Monthly Cust &gt;=4 Int"}</definedName>
    <definedName name="_____ryr56565" hidden="1">{#N/A,#N/A,FALSE,"Monthly SAIFI";#N/A,#N/A,FALSE,"Yearly SAIFI";#N/A,#N/A,FALSE,"Monthly CAIDI";#N/A,#N/A,FALSE,"Yearly CAIDI";#N/A,#N/A,FALSE,"Monthly SAIDI";#N/A,#N/A,FALSE,"Yearly SAIDI";#N/A,#N/A,FALSE,"Monthly MAIFI";#N/A,#N/A,FALSE,"Yearly MAIFI";#N/A,#N/A,FALSE,"Monthly Cust &gt;=4 Int"}</definedName>
    <definedName name="____H1" localSheetId="7" hidden="1">{"'Metretek HTML'!$A$7:$W$42"}</definedName>
    <definedName name="____H1" localSheetId="9" hidden="1">{"'Metretek HTML'!$A$7:$W$42"}</definedName>
    <definedName name="____H1" localSheetId="10" hidden="1">{"'Metretek HTML'!$A$7:$W$42"}</definedName>
    <definedName name="____H1" localSheetId="11" hidden="1">{"'Metretek HTML'!$A$7:$W$42"}</definedName>
    <definedName name="____H1" hidden="1">{"'Metretek HTML'!$A$7:$W$42"}</definedName>
    <definedName name="____ryr56565" localSheetId="7" hidden="1">{#N/A,#N/A,FALSE,"Monthly SAIFI";#N/A,#N/A,FALSE,"Yearly SAIFI";#N/A,#N/A,FALSE,"Monthly CAIDI";#N/A,#N/A,FALSE,"Yearly CAIDI";#N/A,#N/A,FALSE,"Monthly SAIDI";#N/A,#N/A,FALSE,"Yearly SAIDI";#N/A,#N/A,FALSE,"Monthly MAIFI";#N/A,#N/A,FALSE,"Yearly MAIFI";#N/A,#N/A,FALSE,"Monthly Cust &gt;=4 Int"}</definedName>
    <definedName name="____ryr56565" localSheetId="9" hidden="1">{#N/A,#N/A,FALSE,"Monthly SAIFI";#N/A,#N/A,FALSE,"Yearly SAIFI";#N/A,#N/A,FALSE,"Monthly CAIDI";#N/A,#N/A,FALSE,"Yearly CAIDI";#N/A,#N/A,FALSE,"Monthly SAIDI";#N/A,#N/A,FALSE,"Yearly SAIDI";#N/A,#N/A,FALSE,"Monthly MAIFI";#N/A,#N/A,FALSE,"Yearly MAIFI";#N/A,#N/A,FALSE,"Monthly Cust &gt;=4 Int"}</definedName>
    <definedName name="____ryr56565" localSheetId="10" hidden="1">{#N/A,#N/A,FALSE,"Monthly SAIFI";#N/A,#N/A,FALSE,"Yearly SAIFI";#N/A,#N/A,FALSE,"Monthly CAIDI";#N/A,#N/A,FALSE,"Yearly CAIDI";#N/A,#N/A,FALSE,"Monthly SAIDI";#N/A,#N/A,FALSE,"Yearly SAIDI";#N/A,#N/A,FALSE,"Monthly MAIFI";#N/A,#N/A,FALSE,"Yearly MAIFI";#N/A,#N/A,FALSE,"Monthly Cust &gt;=4 Int"}</definedName>
    <definedName name="____ryr56565" localSheetId="11" hidden="1">{#N/A,#N/A,FALSE,"Monthly SAIFI";#N/A,#N/A,FALSE,"Yearly SAIFI";#N/A,#N/A,FALSE,"Monthly CAIDI";#N/A,#N/A,FALSE,"Yearly CAIDI";#N/A,#N/A,FALSE,"Monthly SAIDI";#N/A,#N/A,FALSE,"Yearly SAIDI";#N/A,#N/A,FALSE,"Monthly MAIFI";#N/A,#N/A,FALSE,"Yearly MAIFI";#N/A,#N/A,FALSE,"Monthly Cust &gt;=4 Int"}</definedName>
    <definedName name="____ryr56565" hidden="1">{#N/A,#N/A,FALSE,"Monthly SAIFI";#N/A,#N/A,FALSE,"Yearly SAIFI";#N/A,#N/A,FALSE,"Monthly CAIDI";#N/A,#N/A,FALSE,"Yearly CAIDI";#N/A,#N/A,FALSE,"Monthly SAIDI";#N/A,#N/A,FALSE,"Yearly SAIDI";#N/A,#N/A,FALSE,"Monthly MAIFI";#N/A,#N/A,FALSE,"Yearly MAIFI";#N/A,#N/A,FALSE,"Monthly Cust &gt;=4 Int"}</definedName>
    <definedName name="___H1" localSheetId="7" hidden="1">{"'Metretek HTML'!$A$7:$W$42"}</definedName>
    <definedName name="___H1" localSheetId="9" hidden="1">{"'Metretek HTML'!$A$7:$W$42"}</definedName>
    <definedName name="___H1" localSheetId="10" hidden="1">{"'Metretek HTML'!$A$7:$W$42"}</definedName>
    <definedName name="___H1" localSheetId="11" hidden="1">{"'Metretek HTML'!$A$7:$W$42"}</definedName>
    <definedName name="___H1" hidden="1">{"'Metretek HTML'!$A$7:$W$42"}</definedName>
    <definedName name="___ryr56565" localSheetId="7" hidden="1">{#N/A,#N/A,FALSE,"Monthly SAIFI";#N/A,#N/A,FALSE,"Yearly SAIFI";#N/A,#N/A,FALSE,"Monthly CAIDI";#N/A,#N/A,FALSE,"Yearly CAIDI";#N/A,#N/A,FALSE,"Monthly SAIDI";#N/A,#N/A,FALSE,"Yearly SAIDI";#N/A,#N/A,FALSE,"Monthly MAIFI";#N/A,#N/A,FALSE,"Yearly MAIFI";#N/A,#N/A,FALSE,"Monthly Cust &gt;=4 Int"}</definedName>
    <definedName name="___ryr56565" localSheetId="9" hidden="1">{#N/A,#N/A,FALSE,"Monthly SAIFI";#N/A,#N/A,FALSE,"Yearly SAIFI";#N/A,#N/A,FALSE,"Monthly CAIDI";#N/A,#N/A,FALSE,"Yearly CAIDI";#N/A,#N/A,FALSE,"Monthly SAIDI";#N/A,#N/A,FALSE,"Yearly SAIDI";#N/A,#N/A,FALSE,"Monthly MAIFI";#N/A,#N/A,FALSE,"Yearly MAIFI";#N/A,#N/A,FALSE,"Monthly Cust &gt;=4 Int"}</definedName>
    <definedName name="___ryr56565" localSheetId="10" hidden="1">{#N/A,#N/A,FALSE,"Monthly SAIFI";#N/A,#N/A,FALSE,"Yearly SAIFI";#N/A,#N/A,FALSE,"Monthly CAIDI";#N/A,#N/A,FALSE,"Yearly CAIDI";#N/A,#N/A,FALSE,"Monthly SAIDI";#N/A,#N/A,FALSE,"Yearly SAIDI";#N/A,#N/A,FALSE,"Monthly MAIFI";#N/A,#N/A,FALSE,"Yearly MAIFI";#N/A,#N/A,FALSE,"Monthly Cust &gt;=4 Int"}</definedName>
    <definedName name="___ryr56565" localSheetId="11" hidden="1">{#N/A,#N/A,FALSE,"Monthly SAIFI";#N/A,#N/A,FALSE,"Yearly SAIFI";#N/A,#N/A,FALSE,"Monthly CAIDI";#N/A,#N/A,FALSE,"Yearly CAIDI";#N/A,#N/A,FALSE,"Monthly SAIDI";#N/A,#N/A,FALSE,"Yearly SAIDI";#N/A,#N/A,FALSE,"Monthly MAIFI";#N/A,#N/A,FALSE,"Yearly MAIFI";#N/A,#N/A,FALSE,"Monthly Cust &gt;=4 Int"}</definedName>
    <definedName name="___ryr56565" hidden="1">{#N/A,#N/A,FALSE,"Monthly SAIFI";#N/A,#N/A,FALSE,"Yearly SAIFI";#N/A,#N/A,FALSE,"Monthly CAIDI";#N/A,#N/A,FALSE,"Yearly CAIDI";#N/A,#N/A,FALSE,"Monthly SAIDI";#N/A,#N/A,FALSE,"Yearly SAIDI";#N/A,#N/A,FALSE,"Monthly MAIFI";#N/A,#N/A,FALSE,"Yearly MAIFI";#N/A,#N/A,FALSE,"Monthly Cust &gt;=4 Int"}</definedName>
    <definedName name="__1__123Graph_ACHART_17" localSheetId="7" hidden="1">'[1]10'!#REF!</definedName>
    <definedName name="__1__123Graph_ACHART_17" localSheetId="9" hidden="1">'[1]10'!#REF!</definedName>
    <definedName name="__1__123Graph_ACHART_17" localSheetId="10" hidden="1">'[1]10'!#REF!</definedName>
    <definedName name="__1__123Graph_ACHART_17" localSheetId="11" hidden="1">'[1]10'!#REF!</definedName>
    <definedName name="__1__123Graph_ACHART_17" hidden="1">'[1]10'!#REF!</definedName>
    <definedName name="__123Graph_A" localSheetId="7" hidden="1">#REF!</definedName>
    <definedName name="__123Graph_A" localSheetId="9" hidden="1">#REF!</definedName>
    <definedName name="__123Graph_A" localSheetId="10" hidden="1">#REF!</definedName>
    <definedName name="__123Graph_A" localSheetId="11" hidden="1">#REF!</definedName>
    <definedName name="__123Graph_A" hidden="1">#REF!</definedName>
    <definedName name="__123Graph_B" localSheetId="7" hidden="1">[2]Inputs!#REF!</definedName>
    <definedName name="__123Graph_B" localSheetId="9" hidden="1">[2]Inputs!#REF!</definedName>
    <definedName name="__123Graph_B" localSheetId="10" hidden="1">[2]Inputs!#REF!</definedName>
    <definedName name="__123Graph_B" localSheetId="11" hidden="1">[2]Inputs!#REF!</definedName>
    <definedName name="__123Graph_B" hidden="1">[2]Inputs!#REF!</definedName>
    <definedName name="__123Graph_C" localSheetId="7" hidden="1">#REF!</definedName>
    <definedName name="__123Graph_C" localSheetId="9" hidden="1">#REF!</definedName>
    <definedName name="__123Graph_C" localSheetId="10" hidden="1">#REF!</definedName>
    <definedName name="__123Graph_C" localSheetId="11" hidden="1">#REF!</definedName>
    <definedName name="__123Graph_C" hidden="1">#REF!</definedName>
    <definedName name="__123Graph_D" localSheetId="7" hidden="1">[3]Assump!#REF!</definedName>
    <definedName name="__123Graph_D" localSheetId="9" hidden="1">[3]Assump!#REF!</definedName>
    <definedName name="__123Graph_D" localSheetId="10" hidden="1">[3]Assump!#REF!</definedName>
    <definedName name="__123Graph_D" localSheetId="11" hidden="1">[3]Assump!#REF!</definedName>
    <definedName name="__123Graph_D" hidden="1">[3]Assump!#REF!</definedName>
    <definedName name="__123Graph_E" localSheetId="7" hidden="1">#REF!</definedName>
    <definedName name="__123Graph_E" localSheetId="9" hidden="1">#REF!</definedName>
    <definedName name="__123Graph_E" localSheetId="10" hidden="1">#REF!</definedName>
    <definedName name="__123Graph_E" localSheetId="11" hidden="1">#REF!</definedName>
    <definedName name="__123Graph_E" hidden="1">#REF!</definedName>
    <definedName name="__123Graph_F" localSheetId="7" hidden="1">#REF!</definedName>
    <definedName name="__123Graph_F" localSheetId="9" hidden="1">#REF!</definedName>
    <definedName name="__123Graph_F" localSheetId="10" hidden="1">#REF!</definedName>
    <definedName name="__123Graph_F" localSheetId="11" hidden="1">#REF!</definedName>
    <definedName name="__123Graph_F" hidden="1">#REF!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H1" localSheetId="7" hidden="1">{"'Metretek HTML'!$A$7:$W$42"}</definedName>
    <definedName name="__H1" localSheetId="9" hidden="1">{"'Metretek HTML'!$A$7:$W$42"}</definedName>
    <definedName name="__H1" localSheetId="10" hidden="1">{"'Metretek HTML'!$A$7:$W$42"}</definedName>
    <definedName name="__H1" localSheetId="11" hidden="1">{"'Metretek HTML'!$A$7:$W$42"}</definedName>
    <definedName name="__H1" hidden="1">{"'Metretek HTML'!$A$7:$W$42"}</definedName>
    <definedName name="__ryr56565" localSheetId="7" hidden="1">{#N/A,#N/A,FALSE,"Monthly SAIFI";#N/A,#N/A,FALSE,"Yearly SAIFI";#N/A,#N/A,FALSE,"Monthly CAIDI";#N/A,#N/A,FALSE,"Yearly CAIDI";#N/A,#N/A,FALSE,"Monthly SAIDI";#N/A,#N/A,FALSE,"Yearly SAIDI";#N/A,#N/A,FALSE,"Monthly MAIFI";#N/A,#N/A,FALSE,"Yearly MAIFI";#N/A,#N/A,FALSE,"Monthly Cust &gt;=4 Int"}</definedName>
    <definedName name="__ryr56565" localSheetId="9" hidden="1">{#N/A,#N/A,FALSE,"Monthly SAIFI";#N/A,#N/A,FALSE,"Yearly SAIFI";#N/A,#N/A,FALSE,"Monthly CAIDI";#N/A,#N/A,FALSE,"Yearly CAIDI";#N/A,#N/A,FALSE,"Monthly SAIDI";#N/A,#N/A,FALSE,"Yearly SAIDI";#N/A,#N/A,FALSE,"Monthly MAIFI";#N/A,#N/A,FALSE,"Yearly MAIFI";#N/A,#N/A,FALSE,"Monthly Cust &gt;=4 Int"}</definedName>
    <definedName name="__ryr56565" localSheetId="10" hidden="1">{#N/A,#N/A,FALSE,"Monthly SAIFI";#N/A,#N/A,FALSE,"Yearly SAIFI";#N/A,#N/A,FALSE,"Monthly CAIDI";#N/A,#N/A,FALSE,"Yearly CAIDI";#N/A,#N/A,FALSE,"Monthly SAIDI";#N/A,#N/A,FALSE,"Yearly SAIDI";#N/A,#N/A,FALSE,"Monthly MAIFI";#N/A,#N/A,FALSE,"Yearly MAIFI";#N/A,#N/A,FALSE,"Monthly Cust &gt;=4 Int"}</definedName>
    <definedName name="__ryr56565" localSheetId="11" hidden="1">{#N/A,#N/A,FALSE,"Monthly SAIFI";#N/A,#N/A,FALSE,"Yearly SAIFI";#N/A,#N/A,FALSE,"Monthly CAIDI";#N/A,#N/A,FALSE,"Yearly CAIDI";#N/A,#N/A,FALSE,"Monthly SAIDI";#N/A,#N/A,FALSE,"Yearly SAIDI";#N/A,#N/A,FALSE,"Monthly MAIFI";#N/A,#N/A,FALSE,"Yearly MAIFI";#N/A,#N/A,FALSE,"Monthly Cust &gt;=4 Int"}</definedName>
    <definedName name="__ryr56565" hidden="1">{#N/A,#N/A,FALSE,"Monthly SAIFI";#N/A,#N/A,FALSE,"Yearly SAIFI";#N/A,#N/A,FALSE,"Monthly CAIDI";#N/A,#N/A,FALSE,"Yearly CAIDI";#N/A,#N/A,FALSE,"Monthly SAIDI";#N/A,#N/A,FALSE,"Yearly SAIDI";#N/A,#N/A,FALSE,"Monthly MAIFI";#N/A,#N/A,FALSE,"Yearly MAIFI";#N/A,#N/A,FALSE,"Monthly Cust &gt;=4 Int"}</definedName>
    <definedName name="_1__123Graph_ACHART_17" localSheetId="7" hidden="1">'[4]10'!#REF!</definedName>
    <definedName name="_1__123Graph_ACHART_17" localSheetId="9" hidden="1">'[4]10'!#REF!</definedName>
    <definedName name="_1__123Graph_ACHART_17" localSheetId="10" hidden="1">'[4]10'!#REF!</definedName>
    <definedName name="_1__123Graph_ACHART_17" localSheetId="11" hidden="1">'[4]10'!#REF!</definedName>
    <definedName name="_1__123Graph_ACHART_17" hidden="1">'[4]10'!#REF!</definedName>
    <definedName name="_1__123Graph_ACONTRACT_BY_B_U" hidden="1">'[5]QRE Charts'!$D$275:$Q$275</definedName>
    <definedName name="_1_0_0_K" localSheetId="7" hidden="1">[6]Masterdata!#REF!</definedName>
    <definedName name="_1_0_0_K" localSheetId="9" hidden="1">[6]Masterdata!#REF!</definedName>
    <definedName name="_1_0_0_K" localSheetId="10" hidden="1">[6]Masterdata!#REF!</definedName>
    <definedName name="_1_0_0_K" localSheetId="11" hidden="1">[6]Masterdata!#REF!</definedName>
    <definedName name="_1_0_0_K" hidden="1">[6]Masterdata!#REF!</definedName>
    <definedName name="_1_0_0_L" localSheetId="7" hidden="1">[6]Masterdata!#REF!</definedName>
    <definedName name="_1_0_0_L" localSheetId="9" hidden="1">[6]Masterdata!#REF!</definedName>
    <definedName name="_1_0_0_L" localSheetId="10" hidden="1">[6]Masterdata!#REF!</definedName>
    <definedName name="_1_0_0_L" localSheetId="11" hidden="1">[6]Masterdata!#REF!</definedName>
    <definedName name="_1_0_0_L" hidden="1">[6]Masterdata!#REF!</definedName>
    <definedName name="_10__123Graph_ACHART_17" localSheetId="7" hidden="1">'[4]10'!#REF!</definedName>
    <definedName name="_10__123Graph_ACHART_17" localSheetId="9" hidden="1">'[4]10'!#REF!</definedName>
    <definedName name="_10__123Graph_ACHART_17" localSheetId="10" hidden="1">'[4]10'!#REF!</definedName>
    <definedName name="_10__123Graph_ACHART_17" localSheetId="11" hidden="1">'[4]10'!#REF!</definedName>
    <definedName name="_10__123Graph_ACHART_17" hidden="1">'[4]10'!#REF!</definedName>
    <definedName name="_10__123Graph_ASUPPLIES_BY_B_U" hidden="1">'[7]QRE Charts'!$D$249:$Q$249</definedName>
    <definedName name="_10__123Graph_AWAGES_BY_B_U" hidden="1">'[8]QRE Charts'!$D$223:$R$223</definedName>
    <definedName name="_10__123Graph_BQRE_S_BY_TYPE" hidden="1">'[5]QRE''s'!$D$100:$R$100</definedName>
    <definedName name="_102__123Graph_XQRE_S_BY_CO." hidden="1">'[9]QRE Charts'!$D$222:$R$222</definedName>
    <definedName name="_105__123Graph_XQRE_S_BY_TYPE" hidden="1">'[9]QRE Charts'!$D$222:$R$222</definedName>
    <definedName name="_108__123Graph_XSUPPLIES_BY_B_U" hidden="1">'[9]QRE Charts'!$D$222:$R$222</definedName>
    <definedName name="_11__123Graph_ACHART_17" localSheetId="7" hidden="1">'[10]10'!#REF!</definedName>
    <definedName name="_11__123Graph_ACHART_17" localSheetId="9" hidden="1">'[10]10'!#REF!</definedName>
    <definedName name="_11__123Graph_ACHART_17" localSheetId="10" hidden="1">'[10]10'!#REF!</definedName>
    <definedName name="_11__123Graph_ACHART_17" localSheetId="11" hidden="1">'[10]10'!#REF!</definedName>
    <definedName name="_11__123Graph_ACHART_17" hidden="1">'[10]10'!#REF!</definedName>
    <definedName name="_11__123Graph_BCONTRACT_BY_B_U" hidden="1">'[8]QRE Charts'!$D$276:$Q$276</definedName>
    <definedName name="_11__123Graph_BSENS_COMPARISON" hidden="1">'[5]QRE Charts'!$E$366:$O$366</definedName>
    <definedName name="_111__123Graph_XTAX_CREDIT" hidden="1">'[9]QRE Charts'!$C$332:$C$342</definedName>
    <definedName name="_112_0_0_K" localSheetId="7" hidden="1">[6]Masterdata!#REF!</definedName>
    <definedName name="_112_0_0_K" localSheetId="9" hidden="1">[6]Masterdata!#REF!</definedName>
    <definedName name="_112_0_0_K" localSheetId="10" hidden="1">[6]Masterdata!#REF!</definedName>
    <definedName name="_112_0_0_K" localSheetId="11" hidden="1">[6]Masterdata!#REF!</definedName>
    <definedName name="_112_0_0_K" hidden="1">[6]Masterdata!#REF!</definedName>
    <definedName name="_113_0_0_K" localSheetId="7" hidden="1">[6]Masterdata!#REF!</definedName>
    <definedName name="_113_0_0_K" localSheetId="9" hidden="1">[6]Masterdata!#REF!</definedName>
    <definedName name="_113_0_0_K" localSheetId="10" hidden="1">[6]Masterdata!#REF!</definedName>
    <definedName name="_113_0_0_K" localSheetId="11" hidden="1">[6]Masterdata!#REF!</definedName>
    <definedName name="_113_0_0_K" hidden="1">[6]Masterdata!#REF!</definedName>
    <definedName name="_113_0_0_S" localSheetId="7" hidden="1">[6]Masterdata!#REF!</definedName>
    <definedName name="_113_0_0_S" localSheetId="9" hidden="1">[6]Masterdata!#REF!</definedName>
    <definedName name="_113_0_0_S" localSheetId="10" hidden="1">[6]Masterdata!#REF!</definedName>
    <definedName name="_113_0_0_S" localSheetId="11" hidden="1">[6]Masterdata!#REF!</definedName>
    <definedName name="_113_0_0_S" hidden="1">[6]Masterdata!#REF!</definedName>
    <definedName name="_115_0_0_S" localSheetId="7" hidden="1">[6]Masterdata!#REF!</definedName>
    <definedName name="_115_0_0_S" localSheetId="9" hidden="1">[6]Masterdata!#REF!</definedName>
    <definedName name="_115_0_0_S" localSheetId="10" hidden="1">[6]Masterdata!#REF!</definedName>
    <definedName name="_115_0_0_S" localSheetId="11" hidden="1">[6]Masterdata!#REF!</definedName>
    <definedName name="_115_0_0_S" hidden="1">[6]Masterdata!#REF!</definedName>
    <definedName name="_12__123Graph_ASENS_COMPARISON" hidden="1">'[9]QRE Charts'!$E$365:$O$365</definedName>
    <definedName name="_12__123Graph_ATAX_CREDIT" hidden="1">'[7]QRE Charts'!$D$332:$D$342</definedName>
    <definedName name="_12__123Graph_BQRE_S_BY_CO." hidden="1">'[8]QRE Charts'!$D$302:$R$302</definedName>
    <definedName name="_12__123Graph_BSUPPLIES_BY_B_U" hidden="1">'[5]QRE Charts'!$D$250:$Q$250</definedName>
    <definedName name="_13__123Graph_BQRE_S_BY_TYPE" hidden="1">'[8]QRE''s'!$D$100:$R$100</definedName>
    <definedName name="_13__123Graph_BTAX_CREDIT" hidden="1">'[5]QRE Charts'!$E$332:$E$342</definedName>
    <definedName name="_14__123Graph_AWAGES_BY_B_U" hidden="1">'[7]QRE Charts'!$D$223:$R$223</definedName>
    <definedName name="_14__123Graph_BSENS_COMPARISON" hidden="1">'[8]QRE Charts'!$E$366:$O$366</definedName>
    <definedName name="_14__123Graph_BWAGES_BY_B_U" hidden="1">'[5]QRE Charts'!$D$224:$R$224</definedName>
    <definedName name="_15__123Graph_ASUPPLIES_BY_B_U" hidden="1">'[9]QRE Charts'!$D$249:$Q$249</definedName>
    <definedName name="_15__123Graph_BSUPPLIES_BY_B_U" hidden="1">'[8]QRE Charts'!$D$250:$Q$250</definedName>
    <definedName name="_15__123Graph_CCONTRACT_BY_B_U" hidden="1">'[5]QRE Charts'!$D$277:$Q$277</definedName>
    <definedName name="_16__123Graph_BCONTRACT_BY_B_U" hidden="1">'[7]QRE Charts'!$D$276:$Q$276</definedName>
    <definedName name="_16__123Graph_BTAX_CREDIT" hidden="1">'[8]QRE Charts'!$E$332:$E$342</definedName>
    <definedName name="_16__123Graph_CQRE_S_BY_CO." hidden="1">'[5]QRE Charts'!$D$303:$R$303</definedName>
    <definedName name="_17__123Graph_BWAGES_BY_B_U" hidden="1">'[8]QRE Charts'!$D$224:$R$224</definedName>
    <definedName name="_17__123Graph_CQRE_S_BY_TYPE" hidden="1">'[5]QRE''s'!$D$101:$R$101</definedName>
    <definedName name="_18__123Graph_ATAX_CREDIT" hidden="1">'[9]QRE Charts'!$D$332:$D$342</definedName>
    <definedName name="_18__123Graph_BQRE_S_BY_CO." hidden="1">'[7]QRE Charts'!$D$302:$R$302</definedName>
    <definedName name="_18__123Graph_CCONTRACT_BY_B_U" hidden="1">'[8]QRE Charts'!$D$277:$Q$277</definedName>
    <definedName name="_18__123Graph_CSENS_COMPARISON" hidden="1">'[5]QRE Charts'!$E$367:$O$367</definedName>
    <definedName name="_19__123Graph_CQRE_S_BY_CO." hidden="1">'[8]QRE Charts'!$D$303:$R$303</definedName>
    <definedName name="_19__123Graph_CSUPPLIES_BY_B_U" hidden="1">'[5]QRE Charts'!$D$251:$Q$251</definedName>
    <definedName name="_2__123Graph_ACHART_17" localSheetId="7" hidden="1">'[4]10'!#REF!</definedName>
    <definedName name="_2__123Graph_ACHART_17" localSheetId="9" hidden="1">'[4]10'!#REF!</definedName>
    <definedName name="_2__123Graph_ACHART_17" localSheetId="10" hidden="1">'[4]10'!#REF!</definedName>
    <definedName name="_2__123Graph_ACHART_17" localSheetId="11" hidden="1">'[4]10'!#REF!</definedName>
    <definedName name="_2__123Graph_ACHART_17" hidden="1">'[4]10'!#REF!</definedName>
    <definedName name="_2__123Graph_ACONTRACT_BY_B_U" hidden="1">'[7]QRE Charts'!$D$275:$Q$275</definedName>
    <definedName name="_2__123Graph_AQRE_S_BY_CO." hidden="1">'[5]QRE Charts'!$D$301:$R$301</definedName>
    <definedName name="_2_0_0_S" localSheetId="7" hidden="1">[6]Masterdata!#REF!</definedName>
    <definedName name="_2_0_0_S" localSheetId="9" hidden="1">[6]Masterdata!#REF!</definedName>
    <definedName name="_2_0_0_S" localSheetId="10" hidden="1">[6]Masterdata!#REF!</definedName>
    <definedName name="_2_0_0_S" localSheetId="11" hidden="1">[6]Masterdata!#REF!</definedName>
    <definedName name="_2_0_0_S" hidden="1">[6]Masterdata!#REF!</definedName>
    <definedName name="_20__123Graph_BQRE_S_BY_TYPE" hidden="1">'[7]QRE''s'!$D$100:$R$100</definedName>
    <definedName name="_20__123Graph_CQRE_S_BY_TYPE" hidden="1">'[8]QRE''s'!$D$101:$R$101</definedName>
    <definedName name="_20__123Graph_CWAGES_BY_B_U" hidden="1">'[5]QRE Charts'!$D$225:$R$225</definedName>
    <definedName name="_21__123Graph_AWAGES_BY_B_U" hidden="1">'[9]QRE Charts'!$D$223:$R$223</definedName>
    <definedName name="_21__123Graph_CSENS_COMPARISON" hidden="1">'[8]QRE Charts'!$E$367:$O$367</definedName>
    <definedName name="_21__123Graph_DCONTRACT_BY_B_U" hidden="1">'[5]QRE Charts'!$D$278:$Q$278</definedName>
    <definedName name="_22__123Graph_BSENS_COMPARISON" hidden="1">'[7]QRE Charts'!$E$366:$O$366</definedName>
    <definedName name="_22__123Graph_CSUPPLIES_BY_B_U" hidden="1">'[8]QRE Charts'!$D$251:$Q$251</definedName>
    <definedName name="_22__123Graph_DQRE_S_BY_CO." hidden="1">'[5]QRE Charts'!$D$304:$R$304</definedName>
    <definedName name="_23__123Graph_CWAGES_BY_B_U" hidden="1">'[8]QRE Charts'!$D$225:$R$225</definedName>
    <definedName name="_23__123Graph_DSUPPLIES_BY_B_U" hidden="1">'[5]QRE Charts'!$D$252:$Q$252</definedName>
    <definedName name="_24__123Graph_BCONTRACT_BY_B_U" hidden="1">'[9]QRE Charts'!$D$276:$Q$276</definedName>
    <definedName name="_24__123Graph_BSUPPLIES_BY_B_U" hidden="1">'[7]QRE Charts'!$D$250:$Q$250</definedName>
    <definedName name="_24__123Graph_DCONTRACT_BY_B_U" hidden="1">'[8]QRE Charts'!$D$278:$Q$278</definedName>
    <definedName name="_24__123Graph_DWAGES_BY_B_U" hidden="1">'[5]QRE Charts'!$D$226:$R$226</definedName>
    <definedName name="_25__123Graph_DQRE_S_BY_CO." hidden="1">'[8]QRE Charts'!$D$304:$R$304</definedName>
    <definedName name="_25__123Graph_ECONTRACT_BY_B_U" hidden="1">'[5]QRE Charts'!$D$279:$Q$279</definedName>
    <definedName name="_26__123Graph_BTAX_CREDIT" hidden="1">'[7]QRE Charts'!$E$332:$E$342</definedName>
    <definedName name="_26__123Graph_DSUPPLIES_BY_B_U" hidden="1">'[8]QRE Charts'!$D$252:$Q$252</definedName>
    <definedName name="_26__123Graph_EQRE_S_BY_CO." hidden="1">'[5]QRE Charts'!$D$305:$R$305</definedName>
    <definedName name="_27__123Graph_BQRE_S_BY_CO." hidden="1">'[9]QRE Charts'!$D$302:$R$302</definedName>
    <definedName name="_27__123Graph_DWAGES_BY_B_U" hidden="1">'[8]QRE Charts'!$D$226:$R$226</definedName>
    <definedName name="_27__123Graph_ESUPPLIES_BY_B_U" hidden="1">'[5]QRE Charts'!$D$253:$Q$253</definedName>
    <definedName name="_28__123Graph_BWAGES_BY_B_U" hidden="1">'[7]QRE Charts'!$D$224:$R$224</definedName>
    <definedName name="_28__123Graph_ECONTRACT_BY_B_U" hidden="1">'[8]QRE Charts'!$D$279:$Q$279</definedName>
    <definedName name="_28__123Graph_EWAGES_BY_B_U" hidden="1">'[5]QRE Charts'!$D$227:$R$227</definedName>
    <definedName name="_29__123Graph_EQRE_S_BY_CO." hidden="1">'[8]QRE Charts'!$D$305:$R$305</definedName>
    <definedName name="_29__123Graph_FCONTRACT_BY_B_U" hidden="1">'[5]QRE Charts'!$D$280:$Q$280</definedName>
    <definedName name="_3__123Graph_ACHART_17" localSheetId="7" hidden="1">'[10]10'!#REF!</definedName>
    <definedName name="_3__123Graph_ACHART_17" localSheetId="9" hidden="1">'[10]10'!#REF!</definedName>
    <definedName name="_3__123Graph_ACHART_17" localSheetId="10" hidden="1">'[10]10'!#REF!</definedName>
    <definedName name="_3__123Graph_ACHART_17" localSheetId="11" hidden="1">'[10]10'!#REF!</definedName>
    <definedName name="_3__123Graph_ACHART_17" hidden="1">'[10]10'!#REF!</definedName>
    <definedName name="_3__123Graph_ACONTRACT_BY_B_U" hidden="1">'[9]QRE Charts'!$D$275:$Q$275</definedName>
    <definedName name="_3__123Graph_AQRE_S_BY_TYPE" hidden="1">'[5]QRE''s'!$D$99:$R$99</definedName>
    <definedName name="_30__123Graph_BQRE_S_BY_TYPE" hidden="1">'[9]QRE''s'!$D$100:$R$100</definedName>
    <definedName name="_30__123Graph_CCONTRACT_BY_B_U" hidden="1">'[7]QRE Charts'!$D$277:$Q$277</definedName>
    <definedName name="_30__123Graph_ESUPPLIES_BY_B_U" hidden="1">'[8]QRE Charts'!$D$253:$Q$253</definedName>
    <definedName name="_30__123Graph_FQRE_S_BY_CO." hidden="1">'[5]QRE Charts'!$D$306:$R$306</definedName>
    <definedName name="_31__123Graph_EWAGES_BY_B_U" hidden="1">'[8]QRE Charts'!$D$227:$R$227</definedName>
    <definedName name="_31__123Graph_FSUPPLIES_BY_B_U" hidden="1">'[5]QRE Charts'!$D$254:$Q$254</definedName>
    <definedName name="_32__123Graph_CQRE_S_BY_CO." hidden="1">'[7]QRE Charts'!$D$303:$R$303</definedName>
    <definedName name="_32__123Graph_FCONTRACT_BY_B_U" hidden="1">'[8]QRE Charts'!$D$280:$Q$280</definedName>
    <definedName name="_32__123Graph_FWAGES_BY_B_U" hidden="1">'[5]QRE Charts'!$D$228:$R$228</definedName>
    <definedName name="_33__123Graph_BSENS_COMPARISON" hidden="1">'[9]QRE Charts'!$E$366:$O$366</definedName>
    <definedName name="_33__123Graph_FQRE_S_BY_CO." hidden="1">'[8]QRE Charts'!$D$306:$R$306</definedName>
    <definedName name="_33__123Graph_XCONTRACT_BY_B_U" hidden="1">'[5]QRE Charts'!$D$222:$R$222</definedName>
    <definedName name="_34__123Graph_CQRE_S_BY_TYPE" hidden="1">'[7]QRE''s'!$D$101:$R$101</definedName>
    <definedName name="_34__123Graph_FSUPPLIES_BY_B_U" hidden="1">'[8]QRE Charts'!$D$254:$Q$254</definedName>
    <definedName name="_34__123Graph_XQRE_S_BY_CO." hidden="1">'[5]QRE Charts'!$D$222:$R$222</definedName>
    <definedName name="_35__123Graph_FWAGES_BY_B_U" hidden="1">'[8]QRE Charts'!$D$228:$R$228</definedName>
    <definedName name="_35__123Graph_XQRE_S_BY_TYPE" hidden="1">'[5]QRE Charts'!$D$222:$R$222</definedName>
    <definedName name="_36__123Graph_BSUPPLIES_BY_B_U" hidden="1">'[9]QRE Charts'!$D$250:$Q$250</definedName>
    <definedName name="_36__123Graph_CSENS_COMPARISON" hidden="1">'[7]QRE Charts'!$E$367:$O$367</definedName>
    <definedName name="_36__123Graph_XCONTRACT_BY_B_U" hidden="1">'[8]QRE Charts'!$D$222:$R$222</definedName>
    <definedName name="_36__123Graph_XSUPPLIES_BY_B_U" hidden="1">'[5]QRE Charts'!$D$222:$R$222</definedName>
    <definedName name="_37__123Graph_XQRE_S_BY_CO." hidden="1">'[8]QRE Charts'!$D$222:$R$222</definedName>
    <definedName name="_37__123Graph_XTAX_CREDIT" hidden="1">'[5]QRE Charts'!$C$332:$C$342</definedName>
    <definedName name="_38__123Graph_CSUPPLIES_BY_B_U" hidden="1">'[7]QRE Charts'!$D$251:$Q$251</definedName>
    <definedName name="_38__123Graph_XQRE_S_BY_TYPE" hidden="1">'[8]QRE Charts'!$D$222:$R$222</definedName>
    <definedName name="_38_0_0_K" localSheetId="7" hidden="1">[6]Masterdata!#REF!</definedName>
    <definedName name="_38_0_0_K" localSheetId="9" hidden="1">[6]Masterdata!#REF!</definedName>
    <definedName name="_38_0_0_K" localSheetId="10" hidden="1">[6]Masterdata!#REF!</definedName>
    <definedName name="_38_0_0_K" localSheetId="11" hidden="1">[6]Masterdata!#REF!</definedName>
    <definedName name="_38_0_0_K" hidden="1">[6]Masterdata!#REF!</definedName>
    <definedName name="_39__123Graph_BTAX_CREDIT" hidden="1">'[9]QRE Charts'!$E$332:$E$342</definedName>
    <definedName name="_39__123Graph_XSUPPLIES_BY_B_U" hidden="1">'[8]QRE Charts'!$D$222:$R$222</definedName>
    <definedName name="_39_0_0_K" localSheetId="7" hidden="1">[6]Masterdata!#REF!</definedName>
    <definedName name="_39_0_0_K" localSheetId="9" hidden="1">[6]Masterdata!#REF!</definedName>
    <definedName name="_39_0_0_K" localSheetId="10" hidden="1">[6]Masterdata!#REF!</definedName>
    <definedName name="_39_0_0_K" localSheetId="11" hidden="1">[6]Masterdata!#REF!</definedName>
    <definedName name="_39_0_0_K" hidden="1">[6]Masterdata!#REF!</definedName>
    <definedName name="_39_0_0_S" localSheetId="7" hidden="1">[6]Masterdata!#REF!</definedName>
    <definedName name="_39_0_0_S" localSheetId="9" hidden="1">[6]Masterdata!#REF!</definedName>
    <definedName name="_39_0_0_S" localSheetId="10" hidden="1">[6]Masterdata!#REF!</definedName>
    <definedName name="_39_0_0_S" localSheetId="11" hidden="1">[6]Masterdata!#REF!</definedName>
    <definedName name="_39_0_0_S" hidden="1">[6]Masterdata!#REF!</definedName>
    <definedName name="_4__123Graph_ACHART_17" localSheetId="7" hidden="1">'[1]10'!#REF!</definedName>
    <definedName name="_4__123Graph_ACHART_17" localSheetId="9" hidden="1">'[1]10'!#REF!</definedName>
    <definedName name="_4__123Graph_ACHART_17" localSheetId="10" hidden="1">'[1]10'!#REF!</definedName>
    <definedName name="_4__123Graph_ACHART_17" localSheetId="11" hidden="1">'[1]10'!#REF!</definedName>
    <definedName name="_4__123Graph_ACHART_17" hidden="1">'[1]10'!#REF!</definedName>
    <definedName name="_4__123Graph_ACONTRACT_BY_B_U" hidden="1">'[8]QRE Charts'!$D$275:$Q$275</definedName>
    <definedName name="_4__123Graph_AQRE_S_BY_CO." hidden="1">'[7]QRE Charts'!$D$301:$R$301</definedName>
    <definedName name="_4__123Graph_ASENS_COMPARISON" hidden="1">'[5]QRE Charts'!$E$365:$O$365</definedName>
    <definedName name="_40__123Graph_CWAGES_BY_B_U" hidden="1">'[7]QRE Charts'!$D$225:$R$225</definedName>
    <definedName name="_40__123Graph_XTAX_CREDIT" hidden="1">'[8]QRE Charts'!$C$332:$C$342</definedName>
    <definedName name="_40_0_0_K" localSheetId="7" hidden="1">[6]Masterdata!#REF!</definedName>
    <definedName name="_40_0_0_K" localSheetId="9" hidden="1">[6]Masterdata!#REF!</definedName>
    <definedName name="_40_0_0_K" localSheetId="10" hidden="1">[6]Masterdata!#REF!</definedName>
    <definedName name="_40_0_0_K" localSheetId="11" hidden="1">[6]Masterdata!#REF!</definedName>
    <definedName name="_40_0_0_K" hidden="1">[6]Masterdata!#REF!</definedName>
    <definedName name="_40_0_0_S" localSheetId="7" hidden="1">#REF!</definedName>
    <definedName name="_40_0_0_S" localSheetId="9" hidden="1">#REF!</definedName>
    <definedName name="_40_0_0_S" localSheetId="10" hidden="1">#REF!</definedName>
    <definedName name="_40_0_0_S" localSheetId="11" hidden="1">#REF!</definedName>
    <definedName name="_40_0_0_S" hidden="1">#REF!</definedName>
    <definedName name="_41_0_0_S" localSheetId="7" hidden="1">[6]Masterdata!#REF!</definedName>
    <definedName name="_41_0_0_S" localSheetId="9" hidden="1">[6]Masterdata!#REF!</definedName>
    <definedName name="_41_0_0_S" localSheetId="10" hidden="1">[6]Masterdata!#REF!</definedName>
    <definedName name="_41_0_0_S" localSheetId="11" hidden="1">[6]Masterdata!#REF!</definedName>
    <definedName name="_41_0_0_S" hidden="1">[6]Masterdata!#REF!</definedName>
    <definedName name="_42__123Graph_BWAGES_BY_B_U" hidden="1">'[9]QRE Charts'!$D$224:$R$224</definedName>
    <definedName name="_42__123Graph_DCONTRACT_BY_B_U" hidden="1">'[7]QRE Charts'!$D$278:$Q$278</definedName>
    <definedName name="_43_0_0_S" localSheetId="7" hidden="1">[6]Masterdata!#REF!</definedName>
    <definedName name="_43_0_0_S" localSheetId="9" hidden="1">[6]Masterdata!#REF!</definedName>
    <definedName name="_43_0_0_S" localSheetId="10" hidden="1">[6]Masterdata!#REF!</definedName>
    <definedName name="_43_0_0_S" localSheetId="11" hidden="1">[6]Masterdata!#REF!</definedName>
    <definedName name="_43_0_0_S" hidden="1">[6]Masterdata!#REF!</definedName>
    <definedName name="_44__123Graph_DQRE_S_BY_CO." hidden="1">'[7]QRE Charts'!$D$304:$R$304</definedName>
    <definedName name="_45__123Graph_CCONTRACT_BY_B_U" hidden="1">'[9]QRE Charts'!$D$277:$Q$277</definedName>
    <definedName name="_46__123Graph_DSUPPLIES_BY_B_U" hidden="1">'[7]QRE Charts'!$D$252:$Q$252</definedName>
    <definedName name="_48__123Graph_CQRE_S_BY_CO." hidden="1">'[9]QRE Charts'!$D$303:$R$303</definedName>
    <definedName name="_48__123Graph_DWAGES_BY_B_U" hidden="1">'[7]QRE Charts'!$D$226:$R$226</definedName>
    <definedName name="_5__123Graph_ACHART_17" localSheetId="7" hidden="1">'[1]10'!#REF!</definedName>
    <definedName name="_5__123Graph_ACHART_17" localSheetId="9" hidden="1">'[1]10'!#REF!</definedName>
    <definedName name="_5__123Graph_ACHART_17" localSheetId="10" hidden="1">'[1]10'!#REF!</definedName>
    <definedName name="_5__123Graph_ACHART_17" localSheetId="11" hidden="1">'[1]10'!#REF!</definedName>
    <definedName name="_5__123Graph_ACHART_17" hidden="1">'[1]10'!#REF!</definedName>
    <definedName name="_5__123Graph_AQRE_S_BY_CO." hidden="1">'[8]QRE Charts'!$D$301:$R$301</definedName>
    <definedName name="_5__123Graph_ASUPPLIES_BY_B_U" hidden="1">'[5]QRE Charts'!$D$249:$Q$249</definedName>
    <definedName name="_50__123Graph_ECONTRACT_BY_B_U" hidden="1">'[7]QRE Charts'!$D$279:$Q$279</definedName>
    <definedName name="_51__123Graph_CQRE_S_BY_TYPE" hidden="1">'[9]QRE''s'!$D$101:$R$101</definedName>
    <definedName name="_52__123Graph_EQRE_S_BY_CO." hidden="1">'[7]QRE Charts'!$D$305:$R$305</definedName>
    <definedName name="_54__123Graph_CSENS_COMPARISON" hidden="1">'[9]QRE Charts'!$E$367:$O$367</definedName>
    <definedName name="_54__123Graph_ESUPPLIES_BY_B_U" hidden="1">'[7]QRE Charts'!$D$253:$Q$253</definedName>
    <definedName name="_56__123Graph_EWAGES_BY_B_U" hidden="1">'[7]QRE Charts'!$D$227:$R$227</definedName>
    <definedName name="_57__123Graph_CSUPPLIES_BY_B_U" hidden="1">'[9]QRE Charts'!$D$251:$Q$251</definedName>
    <definedName name="_58__123Graph_FCONTRACT_BY_B_U" hidden="1">'[7]QRE Charts'!$D$280:$Q$280</definedName>
    <definedName name="_6__123Graph_ACHART_17" localSheetId="7" hidden="1">'[4]10'!#REF!</definedName>
    <definedName name="_6__123Graph_ACHART_17" localSheetId="9" hidden="1">'[4]10'!#REF!</definedName>
    <definedName name="_6__123Graph_ACHART_17" localSheetId="10" hidden="1">'[4]10'!#REF!</definedName>
    <definedName name="_6__123Graph_ACHART_17" localSheetId="11" hidden="1">'[4]10'!#REF!</definedName>
    <definedName name="_6__123Graph_ACHART_17" hidden="1">'[4]10'!#REF!</definedName>
    <definedName name="_6__123Graph_AQRE_S_BY_CO." hidden="1">'[9]QRE Charts'!$D$301:$R$301</definedName>
    <definedName name="_6__123Graph_AQRE_S_BY_TYPE" hidden="1">'[7]QRE''s'!$D$99:$R$99</definedName>
    <definedName name="_6__123Graph_ATAX_CREDIT" hidden="1">'[5]QRE Charts'!$D$332:$D$342</definedName>
    <definedName name="_60__123Graph_CWAGES_BY_B_U" hidden="1">'[9]QRE Charts'!$D$225:$R$225</definedName>
    <definedName name="_60__123Graph_FQRE_S_BY_CO." hidden="1">'[7]QRE Charts'!$D$306:$R$306</definedName>
    <definedName name="_62__123Graph_FSUPPLIES_BY_B_U" hidden="1">'[7]QRE Charts'!$D$254:$Q$254</definedName>
    <definedName name="_63__123Graph_DCONTRACT_BY_B_U" hidden="1">'[9]QRE Charts'!$D$278:$Q$278</definedName>
    <definedName name="_64__123Graph_FWAGES_BY_B_U" hidden="1">'[7]QRE Charts'!$D$228:$R$228</definedName>
    <definedName name="_66__123Graph_DQRE_S_BY_CO." hidden="1">'[9]QRE Charts'!$D$304:$R$304</definedName>
    <definedName name="_66__123Graph_XCONTRACT_BY_B_U" hidden="1">'[7]QRE Charts'!$D$222:$R$222</definedName>
    <definedName name="_68__123Graph_XQRE_S_BY_CO." hidden="1">'[7]QRE Charts'!$D$222:$R$222</definedName>
    <definedName name="_69__123Graph_DSUPPLIES_BY_B_U" hidden="1">'[9]QRE Charts'!$D$252:$Q$252</definedName>
    <definedName name="_7__123Graph_ASENS_COMPARISON" hidden="1">'[8]QRE Charts'!$E$365:$O$365</definedName>
    <definedName name="_7__123Graph_AWAGES_BY_B_U" hidden="1">'[5]QRE Charts'!$D$223:$R$223</definedName>
    <definedName name="_70__123Graph_XQRE_S_BY_TYPE" hidden="1">'[7]QRE Charts'!$D$222:$R$222</definedName>
    <definedName name="_72__123Graph_DWAGES_BY_B_U" hidden="1">'[9]QRE Charts'!$D$226:$R$226</definedName>
    <definedName name="_72__123Graph_XSUPPLIES_BY_B_U" hidden="1">'[7]QRE Charts'!$D$222:$R$222</definedName>
    <definedName name="_74__123Graph_XTAX_CREDIT" hidden="1">'[7]QRE Charts'!$C$332:$C$342</definedName>
    <definedName name="_75__123Graph_ECONTRACT_BY_B_U" hidden="1">'[9]QRE Charts'!$D$279:$Q$279</definedName>
    <definedName name="_78__123Graph_EQRE_S_BY_CO." hidden="1">'[9]QRE Charts'!$D$305:$R$305</definedName>
    <definedName name="_78_0_0_K" localSheetId="7" hidden="1">[6]Masterdata!#REF!</definedName>
    <definedName name="_78_0_0_K" localSheetId="9" hidden="1">[6]Masterdata!#REF!</definedName>
    <definedName name="_78_0_0_K" localSheetId="10" hidden="1">[6]Masterdata!#REF!</definedName>
    <definedName name="_78_0_0_K" localSheetId="11" hidden="1">[6]Masterdata!#REF!</definedName>
    <definedName name="_78_0_0_K" hidden="1">[6]Masterdata!#REF!</definedName>
    <definedName name="_8__123Graph_ASENS_COMPARISON" hidden="1">'[7]QRE Charts'!$E$365:$O$365</definedName>
    <definedName name="_8__123Graph_ASUPPLIES_BY_B_U" hidden="1">'[8]QRE Charts'!$D$249:$Q$249</definedName>
    <definedName name="_8__123Graph_BCONTRACT_BY_B_U" hidden="1">'[5]QRE Charts'!$D$276:$Q$276</definedName>
    <definedName name="_81__123Graph_ESUPPLIES_BY_B_U" hidden="1">'[9]QRE Charts'!$D$253:$Q$253</definedName>
    <definedName name="_82_0_0_S" localSheetId="7" hidden="1">[6]Masterdata!#REF!</definedName>
    <definedName name="_82_0_0_S" localSheetId="9" hidden="1">[6]Masterdata!#REF!</definedName>
    <definedName name="_82_0_0_S" localSheetId="10" hidden="1">[6]Masterdata!#REF!</definedName>
    <definedName name="_82_0_0_S" localSheetId="11" hidden="1">[6]Masterdata!#REF!</definedName>
    <definedName name="_82_0_0_S" hidden="1">[6]Masterdata!#REF!</definedName>
    <definedName name="_84__123Graph_EWAGES_BY_B_U" hidden="1">'[9]QRE Charts'!$D$227:$R$227</definedName>
    <definedName name="_87__123Graph_FCONTRACT_BY_B_U" hidden="1">'[9]QRE Charts'!$D$280:$Q$280</definedName>
    <definedName name="_9__123Graph_AQRE_S_BY_TYPE" hidden="1">'[9]QRE''s'!$D$99:$R$99</definedName>
    <definedName name="_9__123Graph_ATAX_CREDIT" hidden="1">'[8]QRE Charts'!$D$332:$D$342</definedName>
    <definedName name="_9__123Graph_BQRE_S_BY_CO." hidden="1">'[5]QRE Charts'!$D$302:$R$302</definedName>
    <definedName name="_90__123Graph_FQRE_S_BY_CO." hidden="1">'[9]QRE Charts'!$D$306:$R$306</definedName>
    <definedName name="_93__123Graph_FSUPPLIES_BY_B_U" hidden="1">'[9]QRE Charts'!$D$254:$Q$254</definedName>
    <definedName name="_96__123Graph_FWAGES_BY_B_U" hidden="1">'[9]QRE Charts'!$D$228:$R$228</definedName>
    <definedName name="_99__123Graph_XCONTRACT_BY_B_U" hidden="1">'[9]QRE Charts'!$D$222:$R$222</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Fill" localSheetId="7" hidden="1">'[11]o&amp;m'!#REF!</definedName>
    <definedName name="_Fill" localSheetId="9" hidden="1">'[11]o&amp;m'!#REF!</definedName>
    <definedName name="_Fill" localSheetId="10" hidden="1">'[11]o&amp;m'!#REF!</definedName>
    <definedName name="_Fill" localSheetId="11" hidden="1">'[11]o&amp;m'!#REF!</definedName>
    <definedName name="_Fill" hidden="1">'[11]o&amp;m'!#REF!</definedName>
    <definedName name="_H1" localSheetId="7" hidden="1">{"'Metretek HTML'!$A$7:$W$42"}</definedName>
    <definedName name="_H1" localSheetId="9" hidden="1">{"'Metretek HTML'!$A$7:$W$42"}</definedName>
    <definedName name="_H1" localSheetId="10" hidden="1">{"'Metretek HTML'!$A$7:$W$42"}</definedName>
    <definedName name="_H1" localSheetId="11" hidden="1">{"'Metretek HTML'!$A$7:$W$42"}</definedName>
    <definedName name="_H1" hidden="1">{"'Metretek HTML'!$A$7:$W$42"}</definedName>
    <definedName name="_Key1" localSheetId="7" hidden="1">[12]Masterdata!#REF!</definedName>
    <definedName name="_Key1" localSheetId="9" hidden="1">[12]Masterdata!#REF!</definedName>
    <definedName name="_Key1" localSheetId="10" hidden="1">[12]Masterdata!#REF!</definedName>
    <definedName name="_Key1" localSheetId="11" hidden="1">[12]Masterdata!#REF!</definedName>
    <definedName name="_Key1" hidden="1">[12]Masterdata!#REF!</definedName>
    <definedName name="_Key2" localSheetId="7" hidden="1">#REF!</definedName>
    <definedName name="_Key2" localSheetId="9" hidden="1">#REF!</definedName>
    <definedName name="_Key2" localSheetId="10" hidden="1">#REF!</definedName>
    <definedName name="_Key2" localSheetId="11" hidden="1">#REF!</definedName>
    <definedName name="_Key2" hidden="1">#REF!</definedName>
    <definedName name="_Order1" hidden="1">0</definedName>
    <definedName name="_Order2" hidden="1">0</definedName>
    <definedName name="_Parse_In" localSheetId="7" hidden="1">'[13]704 Depr'!#REF!</definedName>
    <definedName name="_Parse_In" localSheetId="9" hidden="1">'[13]704 Depr'!#REF!</definedName>
    <definedName name="_Parse_In" localSheetId="10" hidden="1">'[13]704 Depr'!#REF!</definedName>
    <definedName name="_Parse_In" localSheetId="11" hidden="1">'[13]704 Depr'!#REF!</definedName>
    <definedName name="_Parse_In" hidden="1">'[13]704 Depr'!#REF!</definedName>
    <definedName name="_Parse_Out" localSheetId="7" hidden="1">#REF!</definedName>
    <definedName name="_Parse_Out" localSheetId="9" hidden="1">#REF!</definedName>
    <definedName name="_Parse_Out" localSheetId="10" hidden="1">#REF!</definedName>
    <definedName name="_Parse_Out" localSheetId="11" hidden="1">#REF!</definedName>
    <definedName name="_Parse_Out" hidden="1">#REF!</definedName>
    <definedName name="_ryr56565" localSheetId="7" hidden="1">{#N/A,#N/A,FALSE,"Monthly SAIFI";#N/A,#N/A,FALSE,"Yearly SAIFI";#N/A,#N/A,FALSE,"Monthly CAIDI";#N/A,#N/A,FALSE,"Yearly CAIDI";#N/A,#N/A,FALSE,"Monthly SAIDI";#N/A,#N/A,FALSE,"Yearly SAIDI";#N/A,#N/A,FALSE,"Monthly MAIFI";#N/A,#N/A,FALSE,"Yearly MAIFI";#N/A,#N/A,FALSE,"Monthly Cust &gt;=4 Int"}</definedName>
    <definedName name="_ryr56565" localSheetId="9" hidden="1">{#N/A,#N/A,FALSE,"Monthly SAIFI";#N/A,#N/A,FALSE,"Yearly SAIFI";#N/A,#N/A,FALSE,"Monthly CAIDI";#N/A,#N/A,FALSE,"Yearly CAIDI";#N/A,#N/A,FALSE,"Monthly SAIDI";#N/A,#N/A,FALSE,"Yearly SAIDI";#N/A,#N/A,FALSE,"Monthly MAIFI";#N/A,#N/A,FALSE,"Yearly MAIFI";#N/A,#N/A,FALSE,"Monthly Cust &gt;=4 Int"}</definedName>
    <definedName name="_ryr56565" localSheetId="10" hidden="1">{#N/A,#N/A,FALSE,"Monthly SAIFI";#N/A,#N/A,FALSE,"Yearly SAIFI";#N/A,#N/A,FALSE,"Monthly CAIDI";#N/A,#N/A,FALSE,"Yearly CAIDI";#N/A,#N/A,FALSE,"Monthly SAIDI";#N/A,#N/A,FALSE,"Yearly SAIDI";#N/A,#N/A,FALSE,"Monthly MAIFI";#N/A,#N/A,FALSE,"Yearly MAIFI";#N/A,#N/A,FALSE,"Monthly Cust &gt;=4 Int"}</definedName>
    <definedName name="_ryr56565" localSheetId="11"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ep07">[14]Sheet1!$A$2:$AI$18</definedName>
    <definedName name="_Sort" localSheetId="7" hidden="1">[12]Masterdata!#REF!</definedName>
    <definedName name="_Sort" localSheetId="9" hidden="1">[12]Masterdata!#REF!</definedName>
    <definedName name="_Sort" localSheetId="10" hidden="1">[12]Masterdata!#REF!</definedName>
    <definedName name="_Sort" localSheetId="11" hidden="1">[12]Masterdata!#REF!</definedName>
    <definedName name="_Sort" hidden="1">[12]Masterdata!#REF!</definedName>
    <definedName name="_sort1" localSheetId="7" hidden="1">#REF!</definedName>
    <definedName name="_sort1" localSheetId="9" hidden="1">#REF!</definedName>
    <definedName name="_sort1" localSheetId="10" hidden="1">#REF!</definedName>
    <definedName name="_sort1" localSheetId="11" hidden="1">#REF!</definedName>
    <definedName name="_sort1" hidden="1">#REF!</definedName>
    <definedName name="_sort2" localSheetId="7" hidden="1">#REF!</definedName>
    <definedName name="_sort2" localSheetId="9" hidden="1">#REF!</definedName>
    <definedName name="_sort2" localSheetId="10" hidden="1">#REF!</definedName>
    <definedName name="_sort2" localSheetId="11" hidden="1">#REF!</definedName>
    <definedName name="_sort2" hidden="1">#REF!</definedName>
    <definedName name="_Table1_In1" localSheetId="7" hidden="1">#REF!</definedName>
    <definedName name="_Table1_In1" localSheetId="9" hidden="1">#REF!</definedName>
    <definedName name="_Table1_In1" localSheetId="10" hidden="1">#REF!</definedName>
    <definedName name="_Table1_In1" localSheetId="11" hidden="1">#REF!</definedName>
    <definedName name="_Table1_In1" hidden="1">#REF!</definedName>
    <definedName name="_Table1_Out" localSheetId="7" hidden="1">#REF!</definedName>
    <definedName name="_Table1_Out" localSheetId="9" hidden="1">#REF!</definedName>
    <definedName name="_Table1_Out" localSheetId="10" hidden="1">#REF!</definedName>
    <definedName name="_Table1_Out" localSheetId="11" hidden="1">#REF!</definedName>
    <definedName name="_Table1_Out" hidden="1">#REF!</definedName>
    <definedName name="_tax756">'[15]99Consolidated'!$L$40</definedName>
    <definedName name="a" localSheetId="7" hidden="1">{#N/A,#N/A,FALSE,"Monthly SAIFI";#N/A,#N/A,FALSE,"Yearly SAIFI";#N/A,#N/A,FALSE,"Monthly CAIDI";#N/A,#N/A,FALSE,"Yearly CAIDI";#N/A,#N/A,FALSE,"Monthly SAIDI";#N/A,#N/A,FALSE,"Yearly SAIDI";#N/A,#N/A,FALSE,"Monthly MAIFI";#N/A,#N/A,FALSE,"Yearly MAIFI";#N/A,#N/A,FALSE,"Monthly Cust &gt;=4 Int"}</definedName>
    <definedName name="a" localSheetId="9" hidden="1">{#N/A,#N/A,FALSE,"Monthly SAIFI";#N/A,#N/A,FALSE,"Yearly SAIFI";#N/A,#N/A,FALSE,"Monthly CAIDI";#N/A,#N/A,FALSE,"Yearly CAIDI";#N/A,#N/A,FALSE,"Monthly SAIDI";#N/A,#N/A,FALSE,"Yearly SAIDI";#N/A,#N/A,FALSE,"Monthly MAIFI";#N/A,#N/A,FALSE,"Yearly MAIFI";#N/A,#N/A,FALSE,"Monthly Cust &gt;=4 Int"}</definedName>
    <definedName name="a" localSheetId="10" hidden="1">{#N/A,#N/A,FALSE,"Monthly SAIFI";#N/A,#N/A,FALSE,"Yearly SAIFI";#N/A,#N/A,FALSE,"Monthly CAIDI";#N/A,#N/A,FALSE,"Yearly CAIDI";#N/A,#N/A,FALSE,"Monthly SAIDI";#N/A,#N/A,FALSE,"Yearly SAIDI";#N/A,#N/A,FALSE,"Monthly MAIFI";#N/A,#N/A,FALSE,"Yearly MAIFI";#N/A,#N/A,FALSE,"Monthly Cust &gt;=4 Int"}</definedName>
    <definedName name="a" localSheetId="11" hidden="1">{#N/A,#N/A,FALSE,"Monthly SAIFI";#N/A,#N/A,FALSE,"Yearly SAIFI";#N/A,#N/A,FALSE,"Monthly CAIDI";#N/A,#N/A,FALSE,"Yearly CAIDI";#N/A,#N/A,FALSE,"Monthly SAIDI";#N/A,#N/A,FALSE,"Yearly SAIDI";#N/A,#N/A,FALSE,"Monthly MAIFI";#N/A,#N/A,FALSE,"Yearly MAIFI";#N/A,#N/A,FALSE,"Monthly Cust &gt;=4 Int"}</definedName>
    <definedName name="a" hidden="1">{#N/A,#N/A,FALSE,"Monthly SAIFI";#N/A,#N/A,FALSE,"Yearly SAIFI";#N/A,#N/A,FALSE,"Monthly CAIDI";#N/A,#N/A,FALSE,"Yearly CAIDI";#N/A,#N/A,FALSE,"Monthly SAIDI";#N/A,#N/A,FALSE,"Yearly SAIDI";#N/A,#N/A,FALSE,"Monthly MAIFI";#N/A,#N/A,FALSE,"Yearly MAIFI";#N/A,#N/A,FALSE,"Monthly Cust &gt;=4 Int"}</definedName>
    <definedName name="aaa">#REF!</definedName>
    <definedName name="aaaaa">#REF!</definedName>
    <definedName name="aaaaaaaaaaaaaaa" localSheetId="7" hidden="1">{#N/A,#N/A,FALSE,"O&amp;M by processes";#N/A,#N/A,FALSE,"Elec Act vs Bud";#N/A,#N/A,FALSE,"G&amp;A";#N/A,#N/A,FALSE,"BGS";#N/A,#N/A,FALSE,"Res Cost"}</definedName>
    <definedName name="aaaaaaaaaaaaaaa" localSheetId="9" hidden="1">{#N/A,#N/A,FALSE,"O&amp;M by processes";#N/A,#N/A,FALSE,"Elec Act vs Bud";#N/A,#N/A,FALSE,"G&amp;A";#N/A,#N/A,FALSE,"BGS";#N/A,#N/A,FALSE,"Res Cost"}</definedName>
    <definedName name="aaaaaaaaaaaaaaa" localSheetId="10" hidden="1">{#N/A,#N/A,FALSE,"O&amp;M by processes";#N/A,#N/A,FALSE,"Elec Act vs Bud";#N/A,#N/A,FALSE,"G&amp;A";#N/A,#N/A,FALSE,"BGS";#N/A,#N/A,FALSE,"Res Cost"}</definedName>
    <definedName name="aaaaaaaaaaaaaaa" localSheetId="11" hidden="1">{#N/A,#N/A,FALSE,"O&amp;M by processes";#N/A,#N/A,FALSE,"Elec Act vs Bud";#N/A,#N/A,FALSE,"G&amp;A";#N/A,#N/A,FALSE,"BGS";#N/A,#N/A,FALSE,"Res Cost"}</definedName>
    <definedName name="aaaaaaaaaaaaaaa" hidden="1">{#N/A,#N/A,FALSE,"O&amp;M by processes";#N/A,#N/A,FALSE,"Elec Act vs Bud";#N/A,#N/A,FALSE,"G&amp;A";#N/A,#N/A,FALSE,"BGS";#N/A,#N/A,FALSE,"Res Cost"}</definedName>
    <definedName name="aafdfds">#REF!</definedName>
    <definedName name="ab" localSheetId="7" hidden="1">{"'Metretek HTML'!$A$7:$W$42"}</definedName>
    <definedName name="ab" localSheetId="9" hidden="1">{"'Metretek HTML'!$A$7:$W$42"}</definedName>
    <definedName name="ab" localSheetId="10" hidden="1">{"'Metretek HTML'!$A$7:$W$42"}</definedName>
    <definedName name="ab" localSheetId="11" hidden="1">{"'Metretek HTML'!$A$7:$W$42"}</definedName>
    <definedName name="ab" hidden="1">{"'Metretek HTML'!$A$7:$W$42"}</definedName>
    <definedName name="ac" localSheetId="7" hidden="1">{#N/A,#N/A,FALSE,"Monthly SAIFI";#N/A,#N/A,FALSE,"Yearly SAIFI";#N/A,#N/A,FALSE,"Monthly CAIDI";#N/A,#N/A,FALSE,"Yearly CAIDI";#N/A,#N/A,FALSE,"Monthly SAIDI";#N/A,#N/A,FALSE,"Yearly SAIDI";#N/A,#N/A,FALSE,"Monthly MAIFI";#N/A,#N/A,FALSE,"Yearly MAIFI";#N/A,#N/A,FALSE,"Monthly Cust &gt;=4 Int"}</definedName>
    <definedName name="ac" localSheetId="9" hidden="1">{#N/A,#N/A,FALSE,"Monthly SAIFI";#N/A,#N/A,FALSE,"Yearly SAIFI";#N/A,#N/A,FALSE,"Monthly CAIDI";#N/A,#N/A,FALSE,"Yearly CAIDI";#N/A,#N/A,FALSE,"Monthly SAIDI";#N/A,#N/A,FALSE,"Yearly SAIDI";#N/A,#N/A,FALSE,"Monthly MAIFI";#N/A,#N/A,FALSE,"Yearly MAIFI";#N/A,#N/A,FALSE,"Monthly Cust &gt;=4 Int"}</definedName>
    <definedName name="ac" localSheetId="10" hidden="1">{#N/A,#N/A,FALSE,"Monthly SAIFI";#N/A,#N/A,FALSE,"Yearly SAIFI";#N/A,#N/A,FALSE,"Monthly CAIDI";#N/A,#N/A,FALSE,"Yearly CAIDI";#N/A,#N/A,FALSE,"Monthly SAIDI";#N/A,#N/A,FALSE,"Yearly SAIDI";#N/A,#N/A,FALSE,"Monthly MAIFI";#N/A,#N/A,FALSE,"Yearly MAIFI";#N/A,#N/A,FALSE,"Monthly Cust &gt;=4 Int"}</definedName>
    <definedName name="ac" localSheetId="11" hidden="1">{#N/A,#N/A,FALSE,"Monthly SAIFI";#N/A,#N/A,FALSE,"Yearly SAIFI";#N/A,#N/A,FALSE,"Monthly CAIDI";#N/A,#N/A,FALSE,"Yearly CAIDI";#N/A,#N/A,FALSE,"Monthly SAIDI";#N/A,#N/A,FALSE,"Yearly SAIDI";#N/A,#N/A,FALSE,"Monthly MAIFI";#N/A,#N/A,FALSE,"Yearly MAIFI";#N/A,#N/A,FALSE,"Monthly Cust &gt;=4 Int"}</definedName>
    <definedName name="ac" hidden="1">{#N/A,#N/A,FALSE,"Monthly SAIFI";#N/A,#N/A,FALSE,"Yearly SAIFI";#N/A,#N/A,FALSE,"Monthly CAIDI";#N/A,#N/A,FALSE,"Yearly CAIDI";#N/A,#N/A,FALSE,"Monthly SAIDI";#N/A,#N/A,FALSE,"Yearly SAIDI";#N/A,#N/A,FALSE,"Monthly MAIFI";#N/A,#N/A,FALSE,"Yearly MAIFI";#N/A,#N/A,FALSE,"Monthly Cust &gt;=4 Int"}</definedName>
    <definedName name="acqui">#REF!</definedName>
    <definedName name="acquire">#REF!</definedName>
    <definedName name="acx" localSheetId="7" hidden="1">{#N/A,#N/A,FALSE,"Monthly SAIFI";#N/A,#N/A,FALSE,"Yearly SAIFI";#N/A,#N/A,FALSE,"Monthly CAIDI";#N/A,#N/A,FALSE,"Yearly CAIDI";#N/A,#N/A,FALSE,"Monthly SAIDI";#N/A,#N/A,FALSE,"Yearly SAIDI";#N/A,#N/A,FALSE,"Monthly MAIFI";#N/A,#N/A,FALSE,"Yearly MAIFI";#N/A,#N/A,FALSE,"Monthly Cust &gt;=4 Int"}</definedName>
    <definedName name="acx" localSheetId="9" hidden="1">{#N/A,#N/A,FALSE,"Monthly SAIFI";#N/A,#N/A,FALSE,"Yearly SAIFI";#N/A,#N/A,FALSE,"Monthly CAIDI";#N/A,#N/A,FALSE,"Yearly CAIDI";#N/A,#N/A,FALSE,"Monthly SAIDI";#N/A,#N/A,FALSE,"Yearly SAIDI";#N/A,#N/A,FALSE,"Monthly MAIFI";#N/A,#N/A,FALSE,"Yearly MAIFI";#N/A,#N/A,FALSE,"Monthly Cust &gt;=4 Int"}</definedName>
    <definedName name="acx" localSheetId="10" hidden="1">{#N/A,#N/A,FALSE,"Monthly SAIFI";#N/A,#N/A,FALSE,"Yearly SAIFI";#N/A,#N/A,FALSE,"Monthly CAIDI";#N/A,#N/A,FALSE,"Yearly CAIDI";#N/A,#N/A,FALSE,"Monthly SAIDI";#N/A,#N/A,FALSE,"Yearly SAIDI";#N/A,#N/A,FALSE,"Monthly MAIFI";#N/A,#N/A,FALSE,"Yearly MAIFI";#N/A,#N/A,FALSE,"Monthly Cust &gt;=4 Int"}</definedName>
    <definedName name="acx" localSheetId="11" hidden="1">{#N/A,#N/A,FALSE,"Monthly SAIFI";#N/A,#N/A,FALSE,"Yearly SAIFI";#N/A,#N/A,FALSE,"Monthly CAIDI";#N/A,#N/A,FALSE,"Yearly CAIDI";#N/A,#N/A,FALSE,"Monthly SAIDI";#N/A,#N/A,FALSE,"Yearly SAIDI";#N/A,#N/A,FALSE,"Monthly MAIFI";#N/A,#N/A,FALSE,"Yearly MAIFI";#N/A,#N/A,FALSE,"Monthly Cust &gt;=4 Int"}</definedName>
    <definedName name="acx" hidden="1">{#N/A,#N/A,FALSE,"Monthly SAIFI";#N/A,#N/A,FALSE,"Yearly SAIFI";#N/A,#N/A,FALSE,"Monthly CAIDI";#N/A,#N/A,FALSE,"Yearly CAIDI";#N/A,#N/A,FALSE,"Monthly SAIDI";#N/A,#N/A,FALSE,"Yearly SAIDI";#N/A,#N/A,FALSE,"Monthly MAIFI";#N/A,#N/A,FALSE,"Yearly MAIFI";#N/A,#N/A,FALSE,"Monthly Cust &gt;=4 Int"}</definedName>
    <definedName name="add">#REF!</definedName>
    <definedName name="addition">#REF!</definedName>
    <definedName name="ADDITIONS">'[16]101 &amp;106 BY MON'!$B$9:$Q$64</definedName>
    <definedName name="addn">#REF!</definedName>
    <definedName name="addns">#REF!</definedName>
    <definedName name="addns101">#REF!</definedName>
    <definedName name="addns107">#REF!</definedName>
    <definedName name="adds">#REF!</definedName>
    <definedName name="adfsadfds" localSheetId="7" hidden="1">{#N/A,#N/A,FALSE,"Monthly SAIFI";#N/A,#N/A,FALSE,"Yearly SAIFI";#N/A,#N/A,FALSE,"Monthly CAIDI";#N/A,#N/A,FALSE,"Yearly CAIDI";#N/A,#N/A,FALSE,"Monthly SAIDI";#N/A,#N/A,FALSE,"Yearly SAIDI";#N/A,#N/A,FALSE,"Monthly MAIFI";#N/A,#N/A,FALSE,"Yearly MAIFI";#N/A,#N/A,FALSE,"Monthly Cust &gt;=4 Int"}</definedName>
    <definedName name="adfsadfds" localSheetId="9" hidden="1">{#N/A,#N/A,FALSE,"Monthly SAIFI";#N/A,#N/A,FALSE,"Yearly SAIFI";#N/A,#N/A,FALSE,"Monthly CAIDI";#N/A,#N/A,FALSE,"Yearly CAIDI";#N/A,#N/A,FALSE,"Monthly SAIDI";#N/A,#N/A,FALSE,"Yearly SAIDI";#N/A,#N/A,FALSE,"Monthly MAIFI";#N/A,#N/A,FALSE,"Yearly MAIFI";#N/A,#N/A,FALSE,"Monthly Cust &gt;=4 Int"}</definedName>
    <definedName name="adfsadfds" localSheetId="10" hidden="1">{#N/A,#N/A,FALSE,"Monthly SAIFI";#N/A,#N/A,FALSE,"Yearly SAIFI";#N/A,#N/A,FALSE,"Monthly CAIDI";#N/A,#N/A,FALSE,"Yearly CAIDI";#N/A,#N/A,FALSE,"Monthly SAIDI";#N/A,#N/A,FALSE,"Yearly SAIDI";#N/A,#N/A,FALSE,"Monthly MAIFI";#N/A,#N/A,FALSE,"Yearly MAIFI";#N/A,#N/A,FALSE,"Monthly Cust &gt;=4 Int"}</definedName>
    <definedName name="adfsadfds" localSheetId="11"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ging" localSheetId="7" hidden="1">{#N/A,#N/A,FALSE,"Aging Summary";#N/A,#N/A,FALSE,"Ratio Analysis";#N/A,#N/A,FALSE,"Test 120 Day Accts";#N/A,#N/A,FALSE,"Tickmarks"}</definedName>
    <definedName name="aging" localSheetId="9" hidden="1">{#N/A,#N/A,FALSE,"Aging Summary";#N/A,#N/A,FALSE,"Ratio Analysis";#N/A,#N/A,FALSE,"Test 120 Day Accts";#N/A,#N/A,FALSE,"Tickmarks"}</definedName>
    <definedName name="aging" localSheetId="10" hidden="1">{#N/A,#N/A,FALSE,"Aging Summary";#N/A,#N/A,FALSE,"Ratio Analysis";#N/A,#N/A,FALSE,"Test 120 Day Accts";#N/A,#N/A,FALSE,"Tickmarks"}</definedName>
    <definedName name="aging" localSheetId="11" hidden="1">{#N/A,#N/A,FALSE,"Aging Summary";#N/A,#N/A,FALSE,"Ratio Analysis";#N/A,#N/A,FALSE,"Test 120 Day Accts";#N/A,#N/A,FALSE,"Tickmarks"}</definedName>
    <definedName name="aging" hidden="1">{#N/A,#N/A,FALSE,"Aging Summary";#N/A,#N/A,FALSE,"Ratio Analysis";#N/A,#N/A,FALSE,"Test 120 Day Accts";#N/A,#N/A,FALSE,"Tickmarks"}</definedName>
    <definedName name="AIP" localSheetId="7" hidden="1">{#N/A,#N/A,FALSE,"Monthly SAIFI";#N/A,#N/A,FALSE,"Yearly SAIFI";#N/A,#N/A,FALSE,"Monthly CAIDI";#N/A,#N/A,FALSE,"Yearly CAIDI";#N/A,#N/A,FALSE,"Monthly SAIDI";#N/A,#N/A,FALSE,"Yearly SAIDI";#N/A,#N/A,FALSE,"Monthly MAIFI";#N/A,#N/A,FALSE,"Yearly MAIFI";#N/A,#N/A,FALSE,"Monthly Cust &gt;=4 Int"}</definedName>
    <definedName name="AIP" localSheetId="9" hidden="1">{#N/A,#N/A,FALSE,"Monthly SAIFI";#N/A,#N/A,FALSE,"Yearly SAIFI";#N/A,#N/A,FALSE,"Monthly CAIDI";#N/A,#N/A,FALSE,"Yearly CAIDI";#N/A,#N/A,FALSE,"Monthly SAIDI";#N/A,#N/A,FALSE,"Yearly SAIDI";#N/A,#N/A,FALSE,"Monthly MAIFI";#N/A,#N/A,FALSE,"Yearly MAIFI";#N/A,#N/A,FALSE,"Monthly Cust &gt;=4 Int"}</definedName>
    <definedName name="AIP" localSheetId="10" hidden="1">{#N/A,#N/A,FALSE,"Monthly SAIFI";#N/A,#N/A,FALSE,"Yearly SAIFI";#N/A,#N/A,FALSE,"Monthly CAIDI";#N/A,#N/A,FALSE,"Yearly CAIDI";#N/A,#N/A,FALSE,"Monthly SAIDI";#N/A,#N/A,FALSE,"Yearly SAIDI";#N/A,#N/A,FALSE,"Monthly MAIFI";#N/A,#N/A,FALSE,"Yearly MAIFI";#N/A,#N/A,FALSE,"Monthly Cust &gt;=4 Int"}</definedName>
    <definedName name="AIP" localSheetId="11" hidden="1">{#N/A,#N/A,FALSE,"Monthly SAIFI";#N/A,#N/A,FALSE,"Yearly SAIFI";#N/A,#N/A,FALSE,"Monthly CAIDI";#N/A,#N/A,FALSE,"Yearly CAIDI";#N/A,#N/A,FALSE,"Monthly SAIDI";#N/A,#N/A,FALSE,"Yearly SAIDI";#N/A,#N/A,FALSE,"Monthly MAIFI";#N/A,#N/A,FALSE,"Yearly MAIFI";#N/A,#N/A,FALSE,"Monthly Cust &gt;=4 Int"}</definedName>
    <definedName name="AIP" hidden="1">{#N/A,#N/A,FALSE,"Monthly SAIFI";#N/A,#N/A,FALSE,"Yearly SAIFI";#N/A,#N/A,FALSE,"Monthly CAIDI";#N/A,#N/A,FALSE,"Yearly CAIDI";#N/A,#N/A,FALSE,"Monthly SAIDI";#N/A,#N/A,FALSE,"Yearly SAIDI";#N/A,#N/A,FALSE,"Monthly MAIFI";#N/A,#N/A,FALSE,"Yearly MAIFI";#N/A,#N/A,FALSE,"Monthly Cust &gt;=4 Int"}</definedName>
    <definedName name="alsdfa" localSheetId="7" hidden="1">{#N/A,#N/A,FALSE,"Monthly SAIFI";#N/A,#N/A,FALSE,"Yearly SAIFI";#N/A,#N/A,FALSE,"Monthly CAIDI";#N/A,#N/A,FALSE,"Yearly CAIDI";#N/A,#N/A,FALSE,"Monthly SAIDI";#N/A,#N/A,FALSE,"Yearly SAIDI";#N/A,#N/A,FALSE,"Monthly MAIFI";#N/A,#N/A,FALSE,"Yearly MAIFI";#N/A,#N/A,FALSE,"Monthly Cust &gt;=4 Int"}</definedName>
    <definedName name="alsdfa" localSheetId="9" hidden="1">{#N/A,#N/A,FALSE,"Monthly SAIFI";#N/A,#N/A,FALSE,"Yearly SAIFI";#N/A,#N/A,FALSE,"Monthly CAIDI";#N/A,#N/A,FALSE,"Yearly CAIDI";#N/A,#N/A,FALSE,"Monthly SAIDI";#N/A,#N/A,FALSE,"Yearly SAIDI";#N/A,#N/A,FALSE,"Monthly MAIFI";#N/A,#N/A,FALSE,"Yearly MAIFI";#N/A,#N/A,FALSE,"Monthly Cust &gt;=4 Int"}</definedName>
    <definedName name="alsdfa" localSheetId="10" hidden="1">{#N/A,#N/A,FALSE,"Monthly SAIFI";#N/A,#N/A,FALSE,"Yearly SAIFI";#N/A,#N/A,FALSE,"Monthly CAIDI";#N/A,#N/A,FALSE,"Yearly CAIDI";#N/A,#N/A,FALSE,"Monthly SAIDI";#N/A,#N/A,FALSE,"Yearly SAIDI";#N/A,#N/A,FALSE,"Monthly MAIFI";#N/A,#N/A,FALSE,"Yearly MAIFI";#N/A,#N/A,FALSE,"Monthly Cust &gt;=4 Int"}</definedName>
    <definedName name="alsdfa" localSheetId="11"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nscount" hidden="1">1</definedName>
    <definedName name="April">#REF!</definedName>
    <definedName name="apriladd">#REF!</definedName>
    <definedName name="AprilBdgt">#REF!</definedName>
    <definedName name="AprilYTD">#REF!</definedName>
    <definedName name="AS2DocOpenMode" hidden="1">"AS2DocumentEdit"</definedName>
    <definedName name="AS2NamedRange" hidden="1">5</definedName>
    <definedName name="asdf" localSheetId="7" hidden="1">{#N/A,#N/A,FALSE,"Monthly SAIFI";#N/A,#N/A,FALSE,"Yearly SAIFI";#N/A,#N/A,FALSE,"Monthly CAIDI";#N/A,#N/A,FALSE,"Yearly CAIDI";#N/A,#N/A,FALSE,"Monthly SAIDI";#N/A,#N/A,FALSE,"Yearly SAIDI";#N/A,#N/A,FALSE,"Monthly MAIFI";#N/A,#N/A,FALSE,"Yearly MAIFI";#N/A,#N/A,FALSE,"Monthly Cust &gt;=4 Int"}</definedName>
    <definedName name="asdf" localSheetId="9" hidden="1">{#N/A,#N/A,FALSE,"Monthly SAIFI";#N/A,#N/A,FALSE,"Yearly SAIFI";#N/A,#N/A,FALSE,"Monthly CAIDI";#N/A,#N/A,FALSE,"Yearly CAIDI";#N/A,#N/A,FALSE,"Monthly SAIDI";#N/A,#N/A,FALSE,"Yearly SAIDI";#N/A,#N/A,FALSE,"Monthly MAIFI";#N/A,#N/A,FALSE,"Yearly MAIFI";#N/A,#N/A,FALSE,"Monthly Cust &gt;=4 Int"}</definedName>
    <definedName name="asdf" localSheetId="10" hidden="1">{#N/A,#N/A,FALSE,"Monthly SAIFI";#N/A,#N/A,FALSE,"Yearly SAIFI";#N/A,#N/A,FALSE,"Monthly CAIDI";#N/A,#N/A,FALSE,"Yearly CAIDI";#N/A,#N/A,FALSE,"Monthly SAIDI";#N/A,#N/A,FALSE,"Yearly SAIDI";#N/A,#N/A,FALSE,"Monthly MAIFI";#N/A,#N/A,FALSE,"Yearly MAIFI";#N/A,#N/A,FALSE,"Monthly Cust &gt;=4 Int"}</definedName>
    <definedName name="asdf" localSheetId="11"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7" hidden="1">{#N/A,#N/A,FALSE,"Monthly SAIFI";#N/A,#N/A,FALSE,"Yearly SAIFI";#N/A,#N/A,FALSE,"Monthly CAIDI";#N/A,#N/A,FALSE,"Yearly CAIDI";#N/A,#N/A,FALSE,"Monthly SAIDI";#N/A,#N/A,FALSE,"Yearly SAIDI";#N/A,#N/A,FALSE,"Monthly MAIFI";#N/A,#N/A,FALSE,"Yearly MAIFI";#N/A,#N/A,FALSE,"Monthly Cust &gt;=4 Int"}</definedName>
    <definedName name="asdfasdfasdfasdfsdfa" localSheetId="9" hidden="1">{#N/A,#N/A,FALSE,"Monthly SAIFI";#N/A,#N/A,FALSE,"Yearly SAIFI";#N/A,#N/A,FALSE,"Monthly CAIDI";#N/A,#N/A,FALSE,"Yearly CAIDI";#N/A,#N/A,FALSE,"Monthly SAIDI";#N/A,#N/A,FALSE,"Yearly SAIDI";#N/A,#N/A,FALSE,"Monthly MAIFI";#N/A,#N/A,FALSE,"Yearly MAIFI";#N/A,#N/A,FALSE,"Monthly Cust &gt;=4 Int"}</definedName>
    <definedName name="asdfasdfasdfasdfsdfa" localSheetId="10" hidden="1">{#N/A,#N/A,FALSE,"Monthly SAIFI";#N/A,#N/A,FALSE,"Yearly SAIFI";#N/A,#N/A,FALSE,"Monthly CAIDI";#N/A,#N/A,FALSE,"Yearly CAIDI";#N/A,#N/A,FALSE,"Monthly SAIDI";#N/A,#N/A,FALSE,"Yearly SAIDI";#N/A,#N/A,FALSE,"Monthly MAIFI";#N/A,#N/A,FALSE,"Yearly MAIFI";#N/A,#N/A,FALSE,"Monthly Cust &gt;=4 Int"}</definedName>
    <definedName name="asdfasdfasdfasdfsdfa" localSheetId="11"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7" hidden="1">{#N/A,#N/A,FALSE,"Monthly SAIFI";#N/A,#N/A,FALSE,"Yearly SAIFI";#N/A,#N/A,FALSE,"Monthly CAIDI";#N/A,#N/A,FALSE,"Yearly CAIDI";#N/A,#N/A,FALSE,"Monthly SAIDI";#N/A,#N/A,FALSE,"Yearly SAIDI";#N/A,#N/A,FALSE,"Monthly MAIFI";#N/A,#N/A,FALSE,"Yearly MAIFI";#N/A,#N/A,FALSE,"Monthly Cust &gt;=4 Int"}</definedName>
    <definedName name="ashaita" localSheetId="9" hidden="1">{#N/A,#N/A,FALSE,"Monthly SAIFI";#N/A,#N/A,FALSE,"Yearly SAIFI";#N/A,#N/A,FALSE,"Monthly CAIDI";#N/A,#N/A,FALSE,"Yearly CAIDI";#N/A,#N/A,FALSE,"Monthly SAIDI";#N/A,#N/A,FALSE,"Yearly SAIDI";#N/A,#N/A,FALSE,"Monthly MAIFI";#N/A,#N/A,FALSE,"Yearly MAIFI";#N/A,#N/A,FALSE,"Monthly Cust &gt;=4 Int"}</definedName>
    <definedName name="ashaita" localSheetId="10" hidden="1">{#N/A,#N/A,FALSE,"Monthly SAIFI";#N/A,#N/A,FALSE,"Yearly SAIFI";#N/A,#N/A,FALSE,"Monthly CAIDI";#N/A,#N/A,FALSE,"Yearly CAIDI";#N/A,#N/A,FALSE,"Monthly SAIDI";#N/A,#N/A,FALSE,"Yearly SAIDI";#N/A,#N/A,FALSE,"Monthly MAIFI";#N/A,#N/A,FALSE,"Yearly MAIFI";#N/A,#N/A,FALSE,"Monthly Cust &gt;=4 Int"}</definedName>
    <definedName name="ashaita" localSheetId="11"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sd" localSheetId="7" hidden="1">{#N/A,#N/A,FALSE,"Monthly SAIFI";#N/A,#N/A,FALSE,"Yearly SAIFI";#N/A,#N/A,FALSE,"Monthly CAIDI";#N/A,#N/A,FALSE,"Yearly CAIDI";#N/A,#N/A,FALSE,"Monthly SAIDI";#N/A,#N/A,FALSE,"Yearly SAIDI";#N/A,#N/A,FALSE,"Monthly MAIFI";#N/A,#N/A,FALSE,"Yearly MAIFI";#N/A,#N/A,FALSE,"Monthly Cust &gt;=4 Int"}</definedName>
    <definedName name="assd" localSheetId="9" hidden="1">{#N/A,#N/A,FALSE,"Monthly SAIFI";#N/A,#N/A,FALSE,"Yearly SAIFI";#N/A,#N/A,FALSE,"Monthly CAIDI";#N/A,#N/A,FALSE,"Yearly CAIDI";#N/A,#N/A,FALSE,"Monthly SAIDI";#N/A,#N/A,FALSE,"Yearly SAIDI";#N/A,#N/A,FALSE,"Monthly MAIFI";#N/A,#N/A,FALSE,"Yearly MAIFI";#N/A,#N/A,FALSE,"Monthly Cust &gt;=4 Int"}</definedName>
    <definedName name="assd" localSheetId="10" hidden="1">{#N/A,#N/A,FALSE,"Monthly SAIFI";#N/A,#N/A,FALSE,"Yearly SAIFI";#N/A,#N/A,FALSE,"Monthly CAIDI";#N/A,#N/A,FALSE,"Yearly CAIDI";#N/A,#N/A,FALSE,"Monthly SAIDI";#N/A,#N/A,FALSE,"Yearly SAIDI";#N/A,#N/A,FALSE,"Monthly MAIFI";#N/A,#N/A,FALSE,"Yearly MAIFI";#N/A,#N/A,FALSE,"Monthly Cust &gt;=4 Int"}</definedName>
    <definedName name="assd" localSheetId="11"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TXQAVersion" hidden="1">1</definedName>
    <definedName name="August">#REF!</definedName>
    <definedName name="AugustBdgt">#REF!</definedName>
    <definedName name="AugustYTD">#REF!</definedName>
    <definedName name="az" localSheetId="7" hidden="1">{"'Metretek HTML'!$A$7:$W$42"}</definedName>
    <definedName name="az" localSheetId="9" hidden="1">{"'Metretek HTML'!$A$7:$W$42"}</definedName>
    <definedName name="az" localSheetId="10" hidden="1">{"'Metretek HTML'!$A$7:$W$42"}</definedName>
    <definedName name="az" localSheetId="11" hidden="1">{"'Metretek HTML'!$A$7:$W$42"}</definedName>
    <definedName name="az" hidden="1">{"'Metretek HTML'!$A$7:$W$42"}</definedName>
    <definedName name="b" localSheetId="7" hidden="1">{#N/A,#N/A,FALSE,"Monthly SAIFI";#N/A,#N/A,FALSE,"Yearly SAIFI";#N/A,#N/A,FALSE,"Monthly CAIDI";#N/A,#N/A,FALSE,"Yearly CAIDI";#N/A,#N/A,FALSE,"Monthly SAIDI";#N/A,#N/A,FALSE,"Yearly SAIDI";#N/A,#N/A,FALSE,"Monthly MAIFI";#N/A,#N/A,FALSE,"Yearly MAIFI";#N/A,#N/A,FALSE,"Monthly Cust &gt;=4 Int"}</definedName>
    <definedName name="b" localSheetId="9" hidden="1">{#N/A,#N/A,FALSE,"Monthly SAIFI";#N/A,#N/A,FALSE,"Yearly SAIFI";#N/A,#N/A,FALSE,"Monthly CAIDI";#N/A,#N/A,FALSE,"Yearly CAIDI";#N/A,#N/A,FALSE,"Monthly SAIDI";#N/A,#N/A,FALSE,"Yearly SAIDI";#N/A,#N/A,FALSE,"Monthly MAIFI";#N/A,#N/A,FALSE,"Yearly MAIFI";#N/A,#N/A,FALSE,"Monthly Cust &gt;=4 Int"}</definedName>
    <definedName name="b" localSheetId="10" hidden="1">{#N/A,#N/A,FALSE,"Monthly SAIFI";#N/A,#N/A,FALSE,"Yearly SAIFI";#N/A,#N/A,FALSE,"Monthly CAIDI";#N/A,#N/A,FALSE,"Yearly CAIDI";#N/A,#N/A,FALSE,"Monthly SAIDI";#N/A,#N/A,FALSE,"Yearly SAIDI";#N/A,#N/A,FALSE,"Monthly MAIFI";#N/A,#N/A,FALSE,"Yearly MAIFI";#N/A,#N/A,FALSE,"Monthly Cust &gt;=4 Int"}</definedName>
    <definedName name="b" localSheetId="11" hidden="1">{#N/A,#N/A,FALSE,"Monthly SAIFI";#N/A,#N/A,FALSE,"Yearly SAIFI";#N/A,#N/A,FALSE,"Monthly CAIDI";#N/A,#N/A,FALSE,"Yearly CAIDI";#N/A,#N/A,FALSE,"Monthly SAIDI";#N/A,#N/A,FALSE,"Yearly SAIDI";#N/A,#N/A,FALSE,"Monthly MAIFI";#N/A,#N/A,FALSE,"Yearly MAIFI";#N/A,#N/A,FALSE,"Monthly Cust &gt;=4 Int"}</definedName>
    <definedName name="b" hidden="1">{#N/A,#N/A,FALSE,"Monthly SAIFI";#N/A,#N/A,FALSE,"Yearly SAIFI";#N/A,#N/A,FALSE,"Monthly CAIDI";#N/A,#N/A,FALSE,"Yearly CAIDI";#N/A,#N/A,FALSE,"Monthly SAIDI";#N/A,#N/A,FALSE,"Yearly SAIDI";#N/A,#N/A,FALSE,"Monthly MAIFI";#N/A,#N/A,FALSE,"Yearly MAIFI";#N/A,#N/A,FALSE,"Monthly Cust &gt;=4 Int"}</definedName>
    <definedName name="bbbb" localSheetId="7" hidden="1">{#N/A,#N/A,FALSE,"O&amp;M by processes";#N/A,#N/A,FALSE,"Elec Act vs Bud";#N/A,#N/A,FALSE,"G&amp;A";#N/A,#N/A,FALSE,"BGS";#N/A,#N/A,FALSE,"Res Cost"}</definedName>
    <definedName name="bbbb" localSheetId="9" hidden="1">{#N/A,#N/A,FALSE,"O&amp;M by processes";#N/A,#N/A,FALSE,"Elec Act vs Bud";#N/A,#N/A,FALSE,"G&amp;A";#N/A,#N/A,FALSE,"BGS";#N/A,#N/A,FALSE,"Res Cost"}</definedName>
    <definedName name="bbbb" localSheetId="10" hidden="1">{#N/A,#N/A,FALSE,"O&amp;M by processes";#N/A,#N/A,FALSE,"Elec Act vs Bud";#N/A,#N/A,FALSE,"G&amp;A";#N/A,#N/A,FALSE,"BGS";#N/A,#N/A,FALSE,"Res Cost"}</definedName>
    <definedName name="bbbb" localSheetId="11"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localSheetId="9" hidden="1">{#N/A,#N/A,FALSE,"O&amp;M by processes";#N/A,#N/A,FALSE,"Elec Act vs Bud";#N/A,#N/A,FALSE,"G&amp;A";#N/A,#N/A,FALSE,"BGS";#N/A,#N/A,FALSE,"Res Cost"}</definedName>
    <definedName name="bbbbb" localSheetId="10" hidden="1">{#N/A,#N/A,FALSE,"O&amp;M by processes";#N/A,#N/A,FALSE,"Elec Act vs Bud";#N/A,#N/A,FALSE,"G&amp;A";#N/A,#N/A,FALSE,"BGS";#N/A,#N/A,FALSE,"Res Cost"}</definedName>
    <definedName name="bbbbb" localSheetId="11"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localSheetId="9" hidden="1">{#N/A,#N/A,FALSE,"O&amp;M by processes";#N/A,#N/A,FALSE,"Elec Act vs Bud";#N/A,#N/A,FALSE,"G&amp;A";#N/A,#N/A,FALSE,"BGS";#N/A,#N/A,FALSE,"Res Cost"}</definedName>
    <definedName name="bbc" localSheetId="10" hidden="1">{#N/A,#N/A,FALSE,"O&amp;M by processes";#N/A,#N/A,FALSE,"Elec Act vs Bud";#N/A,#N/A,FALSE,"G&amp;A";#N/A,#N/A,FALSE,"BGS";#N/A,#N/A,FALSE,"Res Cost"}</definedName>
    <definedName name="bbc" localSheetId="11" hidden="1">{#N/A,#N/A,FALSE,"O&amp;M by processes";#N/A,#N/A,FALSE,"Elec Act vs Bud";#N/A,#N/A,FALSE,"G&amp;A";#N/A,#N/A,FALSE,"BGS";#N/A,#N/A,FALSE,"Res Cost"}</definedName>
    <definedName name="bbc" hidden="1">{#N/A,#N/A,FALSE,"O&amp;M by processes";#N/A,#N/A,FALSE,"Elec Act vs Bud";#N/A,#N/A,FALSE,"G&amp;A";#N/A,#N/A,FALSE,"BGS";#N/A,#N/A,FALSE,"Res Cost"}</definedName>
    <definedName name="beny" localSheetId="7" hidden="1">{#N/A,#N/A,FALSE,"Monthly SAIFI";#N/A,#N/A,FALSE,"Yearly SAIFI";#N/A,#N/A,FALSE,"Monthly CAIDI";#N/A,#N/A,FALSE,"Yearly CAIDI";#N/A,#N/A,FALSE,"Monthly SAIDI";#N/A,#N/A,FALSE,"Yearly SAIDI";#N/A,#N/A,FALSE,"Monthly MAIFI";#N/A,#N/A,FALSE,"Yearly MAIFI";#N/A,#N/A,FALSE,"Monthly Cust &gt;=4 Int"}</definedName>
    <definedName name="beny" localSheetId="9" hidden="1">{#N/A,#N/A,FALSE,"Monthly SAIFI";#N/A,#N/A,FALSE,"Yearly SAIFI";#N/A,#N/A,FALSE,"Monthly CAIDI";#N/A,#N/A,FALSE,"Yearly CAIDI";#N/A,#N/A,FALSE,"Monthly SAIDI";#N/A,#N/A,FALSE,"Yearly SAIDI";#N/A,#N/A,FALSE,"Monthly MAIFI";#N/A,#N/A,FALSE,"Yearly MAIFI";#N/A,#N/A,FALSE,"Monthly Cust &gt;=4 Int"}</definedName>
    <definedName name="beny" localSheetId="10" hidden="1">{#N/A,#N/A,FALSE,"Monthly SAIFI";#N/A,#N/A,FALSE,"Yearly SAIFI";#N/A,#N/A,FALSE,"Monthly CAIDI";#N/A,#N/A,FALSE,"Yearly CAIDI";#N/A,#N/A,FALSE,"Monthly SAIDI";#N/A,#N/A,FALSE,"Yearly SAIDI";#N/A,#N/A,FALSE,"Monthly MAIFI";#N/A,#N/A,FALSE,"Yearly MAIFI";#N/A,#N/A,FALSE,"Monthly Cust &gt;=4 Int"}</definedName>
    <definedName name="beny" localSheetId="11"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7" hidden="1">#REF!</definedName>
    <definedName name="BEx0017DGUEDPCFJUPUZOOLJCS2B" localSheetId="9" hidden="1">#REF!</definedName>
    <definedName name="BEx0017DGUEDPCFJUPUZOOLJCS2B" localSheetId="10" hidden="1">#REF!</definedName>
    <definedName name="BEx0017DGUEDPCFJUPUZOOLJCS2B" localSheetId="11" hidden="1">#REF!</definedName>
    <definedName name="BEx0017DGUEDPCFJUPUZOOLJCS2B" hidden="1">#REF!</definedName>
    <definedName name="BEx001CNWHJ5RULCSFM36ZCGJ1UH" localSheetId="7" hidden="1">#REF!</definedName>
    <definedName name="BEx001CNWHJ5RULCSFM36ZCGJ1UH" localSheetId="9" hidden="1">#REF!</definedName>
    <definedName name="BEx001CNWHJ5RULCSFM36ZCGJ1UH" localSheetId="10" hidden="1">#REF!</definedName>
    <definedName name="BEx001CNWHJ5RULCSFM36ZCGJ1UH" localSheetId="11" hidden="1">#REF!</definedName>
    <definedName name="BEx001CNWHJ5RULCSFM36ZCGJ1UH" hidden="1">#REF!</definedName>
    <definedName name="BEx004791UAJIJSN57OT7YBLNP82" localSheetId="7" hidden="1">#REF!</definedName>
    <definedName name="BEx004791UAJIJSN57OT7YBLNP82" localSheetId="9" hidden="1">#REF!</definedName>
    <definedName name="BEx004791UAJIJSN57OT7YBLNP82" localSheetId="10" hidden="1">#REF!</definedName>
    <definedName name="BEx004791UAJIJSN57OT7YBLNP82" localSheetId="11" hidden="1">#REF!</definedName>
    <definedName name="BEx004791UAJIJSN57OT7YBLNP82" hidden="1">#REF!</definedName>
    <definedName name="BEx008P2NVFDLBHL7IZ5WTMVOQ1F" localSheetId="7" hidden="1">#REF!</definedName>
    <definedName name="BEx008P2NVFDLBHL7IZ5WTMVOQ1F" localSheetId="9" hidden="1">#REF!</definedName>
    <definedName name="BEx008P2NVFDLBHL7IZ5WTMVOQ1F" localSheetId="10" hidden="1">#REF!</definedName>
    <definedName name="BEx008P2NVFDLBHL7IZ5WTMVOQ1F" localSheetId="11" hidden="1">#REF!</definedName>
    <definedName name="BEx008P2NVFDLBHL7IZ5WTMVOQ1F" hidden="1">#REF!</definedName>
    <definedName name="BEx009G00IN0JUIAQ4WE9NHTMQE2" localSheetId="7" hidden="1">#REF!</definedName>
    <definedName name="BEx009G00IN0JUIAQ4WE9NHTMQE2" localSheetId="9" hidden="1">#REF!</definedName>
    <definedName name="BEx009G00IN0JUIAQ4WE9NHTMQE2" localSheetId="10" hidden="1">#REF!</definedName>
    <definedName name="BEx009G00IN0JUIAQ4WE9NHTMQE2" localSheetId="11" hidden="1">#REF!</definedName>
    <definedName name="BEx009G00IN0JUIAQ4WE9NHTMQE2" hidden="1">#REF!</definedName>
    <definedName name="BEx00DXTY2JDVGWQKV8H7FG4SV30" localSheetId="7" hidden="1">#REF!</definedName>
    <definedName name="BEx00DXTY2JDVGWQKV8H7FG4SV30" localSheetId="9" hidden="1">#REF!</definedName>
    <definedName name="BEx00DXTY2JDVGWQKV8H7FG4SV30" localSheetId="10" hidden="1">#REF!</definedName>
    <definedName name="BEx00DXTY2JDVGWQKV8H7FG4SV30" localSheetId="11" hidden="1">#REF!</definedName>
    <definedName name="BEx00DXTY2JDVGWQKV8H7FG4SV30" hidden="1">#REF!</definedName>
    <definedName name="BEx00GHLTYRH5N2S6P78YW1CD30N" localSheetId="7" hidden="1">#REF!</definedName>
    <definedName name="BEx00GHLTYRH5N2S6P78YW1CD30N" localSheetId="9" hidden="1">#REF!</definedName>
    <definedName name="BEx00GHLTYRH5N2S6P78YW1CD30N" localSheetId="10" hidden="1">#REF!</definedName>
    <definedName name="BEx00GHLTYRH5N2S6P78YW1CD30N" localSheetId="11" hidden="1">#REF!</definedName>
    <definedName name="BEx00GHLTYRH5N2S6P78YW1CD30N" hidden="1">#REF!</definedName>
    <definedName name="BEx00JC31DY11L45SEU4B10BIN6W" localSheetId="7" hidden="1">#REF!</definedName>
    <definedName name="BEx00JC31DY11L45SEU4B10BIN6W" localSheetId="9" hidden="1">#REF!</definedName>
    <definedName name="BEx00JC31DY11L45SEU4B10BIN6W" localSheetId="10" hidden="1">#REF!</definedName>
    <definedName name="BEx00JC31DY11L45SEU4B10BIN6W" localSheetId="11" hidden="1">#REF!</definedName>
    <definedName name="BEx00JC31DY11L45SEU4B10BIN6W" hidden="1">#REF!</definedName>
    <definedName name="BEx00KZHZBHP3TDV1YMX4B19B95O" localSheetId="7" hidden="1">#REF!</definedName>
    <definedName name="BEx00KZHZBHP3TDV1YMX4B19B95O" localSheetId="9" hidden="1">#REF!</definedName>
    <definedName name="BEx00KZHZBHP3TDV1YMX4B19B95O" localSheetId="10" hidden="1">#REF!</definedName>
    <definedName name="BEx00KZHZBHP3TDV1YMX4B19B95O" localSheetId="11" hidden="1">#REF!</definedName>
    <definedName name="BEx00KZHZBHP3TDV1YMX4B19B95O" hidden="1">#REF!</definedName>
    <definedName name="BEx00MBY8XXUOHIZ4LHXHPD7WYD5" localSheetId="7" hidden="1">#REF!</definedName>
    <definedName name="BEx00MBY8XXUOHIZ4LHXHPD7WYD5" localSheetId="9" hidden="1">#REF!</definedName>
    <definedName name="BEx00MBY8XXUOHIZ4LHXHPD7WYD5" localSheetId="10" hidden="1">#REF!</definedName>
    <definedName name="BEx00MBY8XXUOHIZ4LHXHPD7WYD5" localSheetId="11" hidden="1">#REF!</definedName>
    <definedName name="BEx00MBY8XXUOHIZ4LHXHPD7WYD5" hidden="1">#REF!</definedName>
    <definedName name="BEx00O4PAWETUBT0XVI1C4OHM15U" localSheetId="7" hidden="1">'[17]10.08.5 - 2008 Capital - TDBU'!#REF!</definedName>
    <definedName name="BEx00O4PAWETUBT0XVI1C4OHM15U" localSheetId="9" hidden="1">'[17]10.08.5 - 2008 Capital - TDBU'!#REF!</definedName>
    <definedName name="BEx00O4PAWETUBT0XVI1C4OHM15U" localSheetId="10" hidden="1">'[17]10.08.5 - 2008 Capital - TDBU'!#REF!</definedName>
    <definedName name="BEx00O4PAWETUBT0XVI1C4OHM15U" localSheetId="11" hidden="1">'[17]10.08.5 - 2008 Capital - TDBU'!#REF!</definedName>
    <definedName name="BEx00O4PAWETUBT0XVI1C4OHM15U" hidden="1">'[17]10.08.5 - 2008 Capital - TDBU'!#REF!</definedName>
    <definedName name="BEx01HY6E3GJ66ABU5ABN26V6Q13" localSheetId="7" hidden="1">#REF!</definedName>
    <definedName name="BEx01HY6E3GJ66ABU5ABN26V6Q13" localSheetId="9" hidden="1">#REF!</definedName>
    <definedName name="BEx01HY6E3GJ66ABU5ABN26V6Q13" localSheetId="10" hidden="1">#REF!</definedName>
    <definedName name="BEx01HY6E3GJ66ABU5ABN26V6Q13" localSheetId="11" hidden="1">#REF!</definedName>
    <definedName name="BEx01HY6E3GJ66ABU5ABN26V6Q13" hidden="1">#REF!</definedName>
    <definedName name="BEx01PQPVA98GRAAKX3HEZZ0XK5C" localSheetId="7" hidden="1">#REF!</definedName>
    <definedName name="BEx01PQPVA98GRAAKX3HEZZ0XK5C" localSheetId="9" hidden="1">#REF!</definedName>
    <definedName name="BEx01PQPVA98GRAAKX3HEZZ0XK5C" localSheetId="10" hidden="1">#REF!</definedName>
    <definedName name="BEx01PQPVA98GRAAKX3HEZZ0XK5C" localSheetId="11" hidden="1">#REF!</definedName>
    <definedName name="BEx01PQPVA98GRAAKX3HEZZ0XK5C" hidden="1">#REF!</definedName>
    <definedName name="BEx01PW5YQKEGAR8JDDI5OARYXDF" localSheetId="7" hidden="1">#REF!</definedName>
    <definedName name="BEx01PW5YQKEGAR8JDDI5OARYXDF" localSheetId="9" hidden="1">#REF!</definedName>
    <definedName name="BEx01PW5YQKEGAR8JDDI5OARYXDF" localSheetId="10" hidden="1">#REF!</definedName>
    <definedName name="BEx01PW5YQKEGAR8JDDI5OARYXDF" localSheetId="11" hidden="1">#REF!</definedName>
    <definedName name="BEx01PW5YQKEGAR8JDDI5OARYXDF" hidden="1">#REF!</definedName>
    <definedName name="BEx01XJ94SHJ1YQ7ORPW0RQGKI2H" localSheetId="7" hidden="1">#REF!</definedName>
    <definedName name="BEx01XJ94SHJ1YQ7ORPW0RQGKI2H" localSheetId="9" hidden="1">#REF!</definedName>
    <definedName name="BEx01XJ94SHJ1YQ7ORPW0RQGKI2H" localSheetId="10" hidden="1">#REF!</definedName>
    <definedName name="BEx01XJ94SHJ1YQ7ORPW0RQGKI2H" localSheetId="11" hidden="1">#REF!</definedName>
    <definedName name="BEx01XJ94SHJ1YQ7ORPW0RQGKI2H" hidden="1">#REF!</definedName>
    <definedName name="BEx0262TTS9LPE4KF6VUW72201AB" localSheetId="7" hidden="1">#REF!</definedName>
    <definedName name="BEx0262TTS9LPE4KF6VUW72201AB" localSheetId="9" hidden="1">#REF!</definedName>
    <definedName name="BEx0262TTS9LPE4KF6VUW72201AB" localSheetId="10" hidden="1">#REF!</definedName>
    <definedName name="BEx0262TTS9LPE4KF6VUW72201AB" localSheetId="11" hidden="1">#REF!</definedName>
    <definedName name="BEx0262TTS9LPE4KF6VUW72201AB" hidden="1">#REF!</definedName>
    <definedName name="BEx02PPH4OWYB9ZB2611OC9DA9MZ" localSheetId="7" hidden="1">#REF!</definedName>
    <definedName name="BEx02PPH4OWYB9ZB2611OC9DA9MZ" localSheetId="9" hidden="1">#REF!</definedName>
    <definedName name="BEx02PPH4OWYB9ZB2611OC9DA9MZ" localSheetId="10" hidden="1">#REF!</definedName>
    <definedName name="BEx02PPH4OWYB9ZB2611OC9DA9MZ" localSheetId="11" hidden="1">#REF!</definedName>
    <definedName name="BEx02PPH4OWYB9ZB2611OC9DA9MZ" hidden="1">#REF!</definedName>
    <definedName name="BEx02Q08R9G839Q4RFGG9026C7PX" localSheetId="7" hidden="1">#REF!</definedName>
    <definedName name="BEx02Q08R9G839Q4RFGG9026C7PX" localSheetId="9" hidden="1">#REF!</definedName>
    <definedName name="BEx02Q08R9G839Q4RFGG9026C7PX" localSheetId="10" hidden="1">#REF!</definedName>
    <definedName name="BEx02Q08R9G839Q4RFGG9026C7PX" localSheetId="11" hidden="1">#REF!</definedName>
    <definedName name="BEx02Q08R9G839Q4RFGG9026C7PX" hidden="1">#REF!</definedName>
    <definedName name="BEx02SEL3Z1QWGAHXDPUA9WLTTPS" localSheetId="7" hidden="1">#REF!</definedName>
    <definedName name="BEx02SEL3Z1QWGAHXDPUA9WLTTPS" localSheetId="9" hidden="1">#REF!</definedName>
    <definedName name="BEx02SEL3Z1QWGAHXDPUA9WLTTPS" localSheetId="10" hidden="1">#REF!</definedName>
    <definedName name="BEx02SEL3Z1QWGAHXDPUA9WLTTPS" localSheetId="11" hidden="1">#REF!</definedName>
    <definedName name="BEx02SEL3Z1QWGAHXDPUA9WLTTPS" hidden="1">#REF!</definedName>
    <definedName name="BEx02Y3KJZH5BGDM9QEZ1PVVI114" localSheetId="7" hidden="1">#REF!</definedName>
    <definedName name="BEx02Y3KJZH5BGDM9QEZ1PVVI114" localSheetId="9" hidden="1">#REF!</definedName>
    <definedName name="BEx02Y3KJZH5BGDM9QEZ1PVVI114" localSheetId="10" hidden="1">#REF!</definedName>
    <definedName name="BEx02Y3KJZH5BGDM9QEZ1PVVI114" localSheetId="11" hidden="1">#REF!</definedName>
    <definedName name="BEx02Y3KJZH5BGDM9QEZ1PVVI114" hidden="1">#REF!</definedName>
    <definedName name="BEx0313GRLLASDTVPW5DHTXHE74M" localSheetId="7" hidden="1">#REF!</definedName>
    <definedName name="BEx0313GRLLASDTVPW5DHTXHE74M" localSheetId="9" hidden="1">#REF!</definedName>
    <definedName name="BEx0313GRLLASDTVPW5DHTXHE74M" localSheetId="10" hidden="1">#REF!</definedName>
    <definedName name="BEx0313GRLLASDTVPW5DHTXHE74M" localSheetId="11" hidden="1">#REF!</definedName>
    <definedName name="BEx0313GRLLASDTVPW5DHTXHE74M" hidden="1">#REF!</definedName>
    <definedName name="BEx1F0SOZ3H5XUHXD7O01TCR8T6J" localSheetId="7" hidden="1">#REF!</definedName>
    <definedName name="BEx1F0SOZ3H5XUHXD7O01TCR8T6J" localSheetId="9" hidden="1">#REF!</definedName>
    <definedName name="BEx1F0SOZ3H5XUHXD7O01TCR8T6J" localSheetId="10" hidden="1">#REF!</definedName>
    <definedName name="BEx1F0SOZ3H5XUHXD7O01TCR8T6J" localSheetId="11" hidden="1">#REF!</definedName>
    <definedName name="BEx1F0SOZ3H5XUHXD7O01TCR8T6J" hidden="1">#REF!</definedName>
    <definedName name="BEx1F9HL824UCNCVZ2U62J4KZCX8" localSheetId="7" hidden="1">#REF!</definedName>
    <definedName name="BEx1F9HL824UCNCVZ2U62J4KZCX8" localSheetId="9" hidden="1">#REF!</definedName>
    <definedName name="BEx1F9HL824UCNCVZ2U62J4KZCX8" localSheetId="10" hidden="1">#REF!</definedName>
    <definedName name="BEx1F9HL824UCNCVZ2U62J4KZCX8" localSheetId="11" hidden="1">#REF!</definedName>
    <definedName name="BEx1F9HL824UCNCVZ2U62J4KZCX8" hidden="1">#REF!</definedName>
    <definedName name="BEx1FEVSJKTI1Q1Z874QZVFSJSVA" localSheetId="7" hidden="1">#REF!</definedName>
    <definedName name="BEx1FEVSJKTI1Q1Z874QZVFSJSVA" localSheetId="9" hidden="1">#REF!</definedName>
    <definedName name="BEx1FEVSJKTI1Q1Z874QZVFSJSVA" localSheetId="10" hidden="1">#REF!</definedName>
    <definedName name="BEx1FEVSJKTI1Q1Z874QZVFSJSVA" localSheetId="11" hidden="1">#REF!</definedName>
    <definedName name="BEx1FEVSJKTI1Q1Z874QZVFSJSVA" hidden="1">#REF!</definedName>
    <definedName name="BEx1FGDRUHHLI1GBHELT4PK0LY4V" localSheetId="7" hidden="1">#REF!</definedName>
    <definedName name="BEx1FGDRUHHLI1GBHELT4PK0LY4V" localSheetId="9" hidden="1">#REF!</definedName>
    <definedName name="BEx1FGDRUHHLI1GBHELT4PK0LY4V" localSheetId="10" hidden="1">#REF!</definedName>
    <definedName name="BEx1FGDRUHHLI1GBHELT4PK0LY4V" localSheetId="11" hidden="1">#REF!</definedName>
    <definedName name="BEx1FGDRUHHLI1GBHELT4PK0LY4V" hidden="1">#REF!</definedName>
    <definedName name="BEx1FJZ7GKO99IYTP6GGGF7EUL3Z" localSheetId="7" hidden="1">#REF!</definedName>
    <definedName name="BEx1FJZ7GKO99IYTP6GGGF7EUL3Z" localSheetId="9" hidden="1">#REF!</definedName>
    <definedName name="BEx1FJZ7GKO99IYTP6GGGF7EUL3Z" localSheetId="10" hidden="1">#REF!</definedName>
    <definedName name="BEx1FJZ7GKO99IYTP6GGGF7EUL3Z" localSheetId="11" hidden="1">#REF!</definedName>
    <definedName name="BEx1FJZ7GKO99IYTP6GGGF7EUL3Z" hidden="1">#REF!</definedName>
    <definedName name="BEx1FXBADB31WUEH8U617C5F40X9" localSheetId="7" hidden="1">#REF!</definedName>
    <definedName name="BEx1FXBADB31WUEH8U617C5F40X9" localSheetId="9" hidden="1">#REF!</definedName>
    <definedName name="BEx1FXBADB31WUEH8U617C5F40X9" localSheetId="10" hidden="1">#REF!</definedName>
    <definedName name="BEx1FXBADB31WUEH8U617C5F40X9" localSheetId="11" hidden="1">#REF!</definedName>
    <definedName name="BEx1FXBADB31WUEH8U617C5F40X9" hidden="1">#REF!</definedName>
    <definedName name="BEx1FZV2CM77TBH1R6YYV9P06KA2" localSheetId="7" hidden="1">#REF!</definedName>
    <definedName name="BEx1FZV2CM77TBH1R6YYV9P06KA2" localSheetId="9" hidden="1">#REF!</definedName>
    <definedName name="BEx1FZV2CM77TBH1R6YYV9P06KA2" localSheetId="10" hidden="1">#REF!</definedName>
    <definedName name="BEx1FZV2CM77TBH1R6YYV9P06KA2" localSheetId="11" hidden="1">#REF!</definedName>
    <definedName name="BEx1FZV2CM77TBH1R6YYV9P06KA2" hidden="1">#REF!</definedName>
    <definedName name="BEx1G59AY8195JTUM6P18VXUFJ3E" localSheetId="7" hidden="1">#REF!</definedName>
    <definedName name="BEx1G59AY8195JTUM6P18VXUFJ3E" localSheetId="9" hidden="1">#REF!</definedName>
    <definedName name="BEx1G59AY8195JTUM6P18VXUFJ3E" localSheetId="10" hidden="1">#REF!</definedName>
    <definedName name="BEx1G59AY8195JTUM6P18VXUFJ3E" localSheetId="11" hidden="1">#REF!</definedName>
    <definedName name="BEx1G59AY8195JTUM6P18VXUFJ3E" hidden="1">#REF!</definedName>
    <definedName name="BEx1GRFPRSO5UT952RBFGUHDUZN5" localSheetId="7" hidden="1">#REF!</definedName>
    <definedName name="BEx1GRFPRSO5UT952RBFGUHDUZN5" localSheetId="9" hidden="1">#REF!</definedName>
    <definedName name="BEx1GRFPRSO5UT952RBFGUHDUZN5" localSheetId="10" hidden="1">#REF!</definedName>
    <definedName name="BEx1GRFPRSO5UT952RBFGUHDUZN5" localSheetId="11" hidden="1">#REF!</definedName>
    <definedName name="BEx1GRFPRSO5UT952RBFGUHDUZN5" hidden="1">#REF!</definedName>
    <definedName name="BEx1GVMRHFXUP6XYYY9NR12PV5TF" localSheetId="7" hidden="1">#REF!</definedName>
    <definedName name="BEx1GVMRHFXUP6XYYY9NR12PV5TF" localSheetId="9" hidden="1">#REF!</definedName>
    <definedName name="BEx1GVMRHFXUP6XYYY9NR12PV5TF" localSheetId="10" hidden="1">#REF!</definedName>
    <definedName name="BEx1GVMRHFXUP6XYYY9NR12PV5TF" localSheetId="11" hidden="1">#REF!</definedName>
    <definedName name="BEx1GVMRHFXUP6XYYY9NR12PV5TF" hidden="1">#REF!</definedName>
    <definedName name="BEx1H6KIT7BHUH6MDDWC935V9N47" localSheetId="7" hidden="1">#REF!</definedName>
    <definedName name="BEx1H6KIT7BHUH6MDDWC935V9N47" localSheetId="9" hidden="1">#REF!</definedName>
    <definedName name="BEx1H6KIT7BHUH6MDDWC935V9N47" localSheetId="10" hidden="1">#REF!</definedName>
    <definedName name="BEx1H6KIT7BHUH6MDDWC935V9N47" localSheetId="11" hidden="1">#REF!</definedName>
    <definedName name="BEx1H6KIT7BHUH6MDDWC935V9N47" hidden="1">#REF!</definedName>
    <definedName name="BEx1HDGOOJ3SKHYMWUZJ1P0RQZ9N" localSheetId="7" hidden="1">#REF!</definedName>
    <definedName name="BEx1HDGOOJ3SKHYMWUZJ1P0RQZ9N" localSheetId="9" hidden="1">#REF!</definedName>
    <definedName name="BEx1HDGOOJ3SKHYMWUZJ1P0RQZ9N" localSheetId="10" hidden="1">#REF!</definedName>
    <definedName name="BEx1HDGOOJ3SKHYMWUZJ1P0RQZ9N" localSheetId="11" hidden="1">#REF!</definedName>
    <definedName name="BEx1HDGOOJ3SKHYMWUZJ1P0RQZ9N" hidden="1">#REF!</definedName>
    <definedName name="BEx1HDM5ZXSJG6JQEMSFV52PZ10V" localSheetId="7" hidden="1">#REF!</definedName>
    <definedName name="BEx1HDM5ZXSJG6JQEMSFV52PZ10V" localSheetId="9" hidden="1">#REF!</definedName>
    <definedName name="BEx1HDM5ZXSJG6JQEMSFV52PZ10V" localSheetId="10" hidden="1">#REF!</definedName>
    <definedName name="BEx1HDM5ZXSJG6JQEMSFV52PZ10V" localSheetId="11" hidden="1">#REF!</definedName>
    <definedName name="BEx1HDM5ZXSJG6JQEMSFV52PZ10V" hidden="1">#REF!</definedName>
    <definedName name="BEx1HETBBZVN5F43LKOFMC4QB0CR" localSheetId="7" hidden="1">#REF!</definedName>
    <definedName name="BEx1HETBBZVN5F43LKOFMC4QB0CR" localSheetId="9" hidden="1">#REF!</definedName>
    <definedName name="BEx1HETBBZVN5F43LKOFMC4QB0CR" localSheetId="10" hidden="1">#REF!</definedName>
    <definedName name="BEx1HETBBZVN5F43LKOFMC4QB0CR" localSheetId="11" hidden="1">#REF!</definedName>
    <definedName name="BEx1HETBBZVN5F43LKOFMC4QB0CR" hidden="1">#REF!</definedName>
    <definedName name="BEx1HGWNWPLNXICOTP90TKQVVE4E" localSheetId="7" hidden="1">#REF!</definedName>
    <definedName name="BEx1HGWNWPLNXICOTP90TKQVVE4E" localSheetId="9" hidden="1">#REF!</definedName>
    <definedName name="BEx1HGWNWPLNXICOTP90TKQVVE4E" localSheetId="10" hidden="1">#REF!</definedName>
    <definedName name="BEx1HGWNWPLNXICOTP90TKQVVE4E" localSheetId="11" hidden="1">#REF!</definedName>
    <definedName name="BEx1HGWNWPLNXICOTP90TKQVVE4E" hidden="1">#REF!</definedName>
    <definedName name="BEx1HIPLJZABY0EMUOTZN0EQMDPU" localSheetId="7" hidden="1">#REF!</definedName>
    <definedName name="BEx1HIPLJZABY0EMUOTZN0EQMDPU" localSheetId="9" hidden="1">#REF!</definedName>
    <definedName name="BEx1HIPLJZABY0EMUOTZN0EQMDPU" localSheetId="10" hidden="1">#REF!</definedName>
    <definedName name="BEx1HIPLJZABY0EMUOTZN0EQMDPU" localSheetId="11" hidden="1">#REF!</definedName>
    <definedName name="BEx1HIPLJZABY0EMUOTZN0EQMDPU" hidden="1">#REF!</definedName>
    <definedName name="BEx1HO94JIRX219MPWMB5E5XZ04X" localSheetId="7" hidden="1">#REF!</definedName>
    <definedName name="BEx1HO94JIRX219MPWMB5E5XZ04X" localSheetId="9" hidden="1">#REF!</definedName>
    <definedName name="BEx1HO94JIRX219MPWMB5E5XZ04X" localSheetId="10" hidden="1">#REF!</definedName>
    <definedName name="BEx1HO94JIRX219MPWMB5E5XZ04X" localSheetId="11" hidden="1">#REF!</definedName>
    <definedName name="BEx1HO94JIRX219MPWMB5E5XZ04X" hidden="1">#REF!</definedName>
    <definedName name="BEx1HQNF6KHM21E3XLW0NMSSEI9S" localSheetId="7" hidden="1">#REF!</definedName>
    <definedName name="BEx1HQNF6KHM21E3XLW0NMSSEI9S" localSheetId="9" hidden="1">#REF!</definedName>
    <definedName name="BEx1HQNF6KHM21E3XLW0NMSSEI9S" localSheetId="10" hidden="1">#REF!</definedName>
    <definedName name="BEx1HQNF6KHM21E3XLW0NMSSEI9S" localSheetId="11" hidden="1">#REF!</definedName>
    <definedName name="BEx1HQNF6KHM21E3XLW0NMSSEI9S" hidden="1">#REF!</definedName>
    <definedName name="BEx1HSLNWIW4S97ZBYY7I7M5YVH4" localSheetId="7" hidden="1">#REF!</definedName>
    <definedName name="BEx1HSLNWIW4S97ZBYY7I7M5YVH4" localSheetId="9" hidden="1">#REF!</definedName>
    <definedName name="BEx1HSLNWIW4S97ZBYY7I7M5YVH4" localSheetId="10" hidden="1">#REF!</definedName>
    <definedName name="BEx1HSLNWIW4S97ZBYY7I7M5YVH4" localSheetId="11" hidden="1">#REF!</definedName>
    <definedName name="BEx1HSLNWIW4S97ZBYY7I7M5YVH4" hidden="1">#REF!</definedName>
    <definedName name="BEx1HU8WGEGZ07PO2AYJ3Q7JV682" localSheetId="7" hidden="1">'[17]10.08.3 - 2008 Expense - TDBU'!#REF!</definedName>
    <definedName name="BEx1HU8WGEGZ07PO2AYJ3Q7JV682" localSheetId="9" hidden="1">'[17]10.08.3 - 2008 Expense - TDBU'!#REF!</definedName>
    <definedName name="BEx1HU8WGEGZ07PO2AYJ3Q7JV682" localSheetId="10" hidden="1">'[17]10.08.3 - 2008 Expense - TDBU'!#REF!</definedName>
    <definedName name="BEx1HU8WGEGZ07PO2AYJ3Q7JV682" localSheetId="11" hidden="1">'[17]10.08.3 - 2008 Expense - TDBU'!#REF!</definedName>
    <definedName name="BEx1HU8WGEGZ07PO2AYJ3Q7JV682" hidden="1">'[17]10.08.3 - 2008 Expense - TDBU'!#REF!</definedName>
    <definedName name="BEx1I4QKTILCKZUSOJCVZN7SNHL5" localSheetId="7" hidden="1">#REF!</definedName>
    <definedName name="BEx1I4QKTILCKZUSOJCVZN7SNHL5" localSheetId="9" hidden="1">#REF!</definedName>
    <definedName name="BEx1I4QKTILCKZUSOJCVZN7SNHL5" localSheetId="10" hidden="1">#REF!</definedName>
    <definedName name="BEx1I4QKTILCKZUSOJCVZN7SNHL5" localSheetId="11" hidden="1">#REF!</definedName>
    <definedName name="BEx1I4QKTILCKZUSOJCVZN7SNHL5" hidden="1">#REF!</definedName>
    <definedName name="BEx1IE0ZP7RIFM9FI24S9I6AAJ14" localSheetId="7" hidden="1">#REF!</definedName>
    <definedName name="BEx1IE0ZP7RIFM9FI24S9I6AAJ14" localSheetId="9" hidden="1">#REF!</definedName>
    <definedName name="BEx1IE0ZP7RIFM9FI24S9I6AAJ14" localSheetId="10" hidden="1">#REF!</definedName>
    <definedName name="BEx1IE0ZP7RIFM9FI24S9I6AAJ14" localSheetId="11" hidden="1">#REF!</definedName>
    <definedName name="BEx1IE0ZP7RIFM9FI24S9I6AAJ14" hidden="1">#REF!</definedName>
    <definedName name="BEx1IGQ5B697MNDOE06MVSR0H58E" localSheetId="7" hidden="1">#REF!</definedName>
    <definedName name="BEx1IGQ5B697MNDOE06MVSR0H58E" localSheetId="9" hidden="1">#REF!</definedName>
    <definedName name="BEx1IGQ5B697MNDOE06MVSR0H58E" localSheetId="10" hidden="1">#REF!</definedName>
    <definedName name="BEx1IGQ5B697MNDOE06MVSR0H58E" localSheetId="11" hidden="1">#REF!</definedName>
    <definedName name="BEx1IGQ5B697MNDOE06MVSR0H58E" hidden="1">#REF!</definedName>
    <definedName name="BEx1IKRPW8MLB9Y485M1TL2IT9SH" localSheetId="7" hidden="1">#REF!</definedName>
    <definedName name="BEx1IKRPW8MLB9Y485M1TL2IT9SH" localSheetId="9" hidden="1">#REF!</definedName>
    <definedName name="BEx1IKRPW8MLB9Y485M1TL2IT9SH" localSheetId="10" hidden="1">#REF!</definedName>
    <definedName name="BEx1IKRPW8MLB9Y485M1TL2IT9SH" localSheetId="11" hidden="1">#REF!</definedName>
    <definedName name="BEx1IKRPW8MLB9Y485M1TL2IT9SH" hidden="1">#REF!</definedName>
    <definedName name="BEx1J0CSSHDJGBJUHVOEMCF2P4DL" localSheetId="7" hidden="1">#REF!</definedName>
    <definedName name="BEx1J0CSSHDJGBJUHVOEMCF2P4DL" localSheetId="9" hidden="1">#REF!</definedName>
    <definedName name="BEx1J0CSSHDJGBJUHVOEMCF2P4DL" localSheetId="10" hidden="1">#REF!</definedName>
    <definedName name="BEx1J0CSSHDJGBJUHVOEMCF2P4DL" localSheetId="11" hidden="1">#REF!</definedName>
    <definedName name="BEx1J0CSSHDJGBJUHVOEMCF2P4DL" hidden="1">#REF!</definedName>
    <definedName name="BEx1J61RRF9LJ3V3R5OY3WJ6VBWR" localSheetId="7" hidden="1">#REF!</definedName>
    <definedName name="BEx1J61RRF9LJ3V3R5OY3WJ6VBWR" localSheetId="9" hidden="1">#REF!</definedName>
    <definedName name="BEx1J61RRF9LJ3V3R5OY3WJ6VBWR" localSheetId="10" hidden="1">#REF!</definedName>
    <definedName name="BEx1J61RRF9LJ3V3R5OY3WJ6VBWR" localSheetId="11" hidden="1">#REF!</definedName>
    <definedName name="BEx1J61RRF9LJ3V3R5OY3WJ6VBWR" hidden="1">#REF!</definedName>
    <definedName name="BEx1J7E8VCGLPYU82QXVUG5N3ZAI" localSheetId="7" hidden="1">#REF!</definedName>
    <definedName name="BEx1J7E8VCGLPYU82QXVUG5N3ZAI" localSheetId="9" hidden="1">#REF!</definedName>
    <definedName name="BEx1J7E8VCGLPYU82QXVUG5N3ZAI" localSheetId="10" hidden="1">#REF!</definedName>
    <definedName name="BEx1J7E8VCGLPYU82QXVUG5N3ZAI" localSheetId="11" hidden="1">#REF!</definedName>
    <definedName name="BEx1J7E8VCGLPYU82QXVUG5N3ZAI" hidden="1">#REF!</definedName>
    <definedName name="BEx1JGE2YQWH8S25USOY08XVGO0D" localSheetId="7" hidden="1">#REF!</definedName>
    <definedName name="BEx1JGE2YQWH8S25USOY08XVGO0D" localSheetId="9" hidden="1">#REF!</definedName>
    <definedName name="BEx1JGE2YQWH8S25USOY08XVGO0D" localSheetId="10" hidden="1">#REF!</definedName>
    <definedName name="BEx1JGE2YQWH8S25USOY08XVGO0D" localSheetId="11" hidden="1">#REF!</definedName>
    <definedName name="BEx1JGE2YQWH8S25USOY08XVGO0D" hidden="1">#REF!</definedName>
    <definedName name="BEx1JJJC9T1W7HY4V7HP1S1W4JO1" localSheetId="7" hidden="1">#REF!</definedName>
    <definedName name="BEx1JJJC9T1W7HY4V7HP1S1W4JO1" localSheetId="9" hidden="1">#REF!</definedName>
    <definedName name="BEx1JJJC9T1W7HY4V7HP1S1W4JO1" localSheetId="10" hidden="1">#REF!</definedName>
    <definedName name="BEx1JJJC9T1W7HY4V7HP1S1W4JO1" localSheetId="11" hidden="1">#REF!</definedName>
    <definedName name="BEx1JJJC9T1W7HY4V7HP1S1W4JO1" hidden="1">#REF!</definedName>
    <definedName name="BEx1JKKZSJ7DI4PTFVI9VVFMB1X2" localSheetId="7" hidden="1">#REF!</definedName>
    <definedName name="BEx1JKKZSJ7DI4PTFVI9VVFMB1X2" localSheetId="9" hidden="1">#REF!</definedName>
    <definedName name="BEx1JKKZSJ7DI4PTFVI9VVFMB1X2" localSheetId="10" hidden="1">#REF!</definedName>
    <definedName name="BEx1JKKZSJ7DI4PTFVI9VVFMB1X2" localSheetId="11" hidden="1">#REF!</definedName>
    <definedName name="BEx1JKKZSJ7DI4PTFVI9VVFMB1X2" hidden="1">#REF!</definedName>
    <definedName name="BEx1JUBQFRVMASSFK4B3V0AD7YP9" localSheetId="7" hidden="1">#REF!</definedName>
    <definedName name="BEx1JUBQFRVMASSFK4B3V0AD7YP9" localSheetId="9" hidden="1">#REF!</definedName>
    <definedName name="BEx1JUBQFRVMASSFK4B3V0AD7YP9" localSheetId="10" hidden="1">#REF!</definedName>
    <definedName name="BEx1JUBQFRVMASSFK4B3V0AD7YP9" localSheetId="11" hidden="1">#REF!</definedName>
    <definedName name="BEx1JUBQFRVMASSFK4B3V0AD7YP9" hidden="1">#REF!</definedName>
    <definedName name="BEx1JVTNDJQ0189VAB5O88Z9N2B1" localSheetId="7" hidden="1">#REF!</definedName>
    <definedName name="BEx1JVTNDJQ0189VAB5O88Z9N2B1" localSheetId="9" hidden="1">#REF!</definedName>
    <definedName name="BEx1JVTNDJQ0189VAB5O88Z9N2B1" localSheetId="10" hidden="1">#REF!</definedName>
    <definedName name="BEx1JVTNDJQ0189VAB5O88Z9N2B1" localSheetId="11" hidden="1">#REF!</definedName>
    <definedName name="BEx1JVTNDJQ0189VAB5O88Z9N2B1" hidden="1">#REF!</definedName>
    <definedName name="BEx1JXBM5W4YRWNQ0P95QQS6JWD6" localSheetId="7" hidden="1">#REF!</definedName>
    <definedName name="BEx1JXBM5W4YRWNQ0P95QQS6JWD6" localSheetId="9" hidden="1">#REF!</definedName>
    <definedName name="BEx1JXBM5W4YRWNQ0P95QQS6JWD6" localSheetId="10" hidden="1">#REF!</definedName>
    <definedName name="BEx1JXBM5W4YRWNQ0P95QQS6JWD6" localSheetId="11" hidden="1">#REF!</definedName>
    <definedName name="BEx1JXBM5W4YRWNQ0P95QQS6JWD6" hidden="1">#REF!</definedName>
    <definedName name="BEx1K4D3BL8221FE5HGCB9VDX83Q" localSheetId="7" hidden="1">'[17]10.08.5 - 2008 Capital - TDBU'!#REF!</definedName>
    <definedName name="BEx1K4D3BL8221FE5HGCB9VDX83Q" localSheetId="9" hidden="1">'[17]10.08.5 - 2008 Capital - TDBU'!#REF!</definedName>
    <definedName name="BEx1K4D3BL8221FE5HGCB9VDX83Q" localSheetId="10" hidden="1">'[17]10.08.5 - 2008 Capital - TDBU'!#REF!</definedName>
    <definedName name="BEx1K4D3BL8221FE5HGCB9VDX83Q" localSheetId="11" hidden="1">'[17]10.08.5 - 2008 Capital - TDBU'!#REF!</definedName>
    <definedName name="BEx1K4D3BL8221FE5HGCB9VDX83Q" hidden="1">'[17]10.08.5 - 2008 Capital - TDBU'!#REF!</definedName>
    <definedName name="BEx1K95QRKBCQOHKAK00IAOF748I" localSheetId="7" hidden="1">#REF!</definedName>
    <definedName name="BEx1K95QRKBCQOHKAK00IAOF748I" localSheetId="9" hidden="1">#REF!</definedName>
    <definedName name="BEx1K95QRKBCQOHKAK00IAOF748I" localSheetId="10" hidden="1">#REF!</definedName>
    <definedName name="BEx1K95QRKBCQOHKAK00IAOF748I" localSheetId="11" hidden="1">#REF!</definedName>
    <definedName name="BEx1K95QRKBCQOHKAK00IAOF748I" hidden="1">#REF!</definedName>
    <definedName name="BEx1KGCOC0TV99C9CNDK7IZRHVGO" localSheetId="7" hidden="1">#REF!</definedName>
    <definedName name="BEx1KGCOC0TV99C9CNDK7IZRHVGO" localSheetId="9" hidden="1">#REF!</definedName>
    <definedName name="BEx1KGCOC0TV99C9CNDK7IZRHVGO" localSheetId="10" hidden="1">#REF!</definedName>
    <definedName name="BEx1KGCOC0TV99C9CNDK7IZRHVGO" localSheetId="11" hidden="1">#REF!</definedName>
    <definedName name="BEx1KGCOC0TV99C9CNDK7IZRHVGO" hidden="1">#REF!</definedName>
    <definedName name="BEx1KGY9QEHZ9QSARMQUTQKRK4UX" localSheetId="7" hidden="1">#REF!</definedName>
    <definedName name="BEx1KGY9QEHZ9QSARMQUTQKRK4UX" localSheetId="9" hidden="1">#REF!</definedName>
    <definedName name="BEx1KGY9QEHZ9QSARMQUTQKRK4UX" localSheetId="10" hidden="1">#REF!</definedName>
    <definedName name="BEx1KGY9QEHZ9QSARMQUTQKRK4UX" localSheetId="11" hidden="1">#REF!</definedName>
    <definedName name="BEx1KGY9QEHZ9QSARMQUTQKRK4UX" hidden="1">#REF!</definedName>
    <definedName name="BEx1KKP1ELIF2UII2FWVGL7M1X7J" localSheetId="7" hidden="1">#REF!</definedName>
    <definedName name="BEx1KKP1ELIF2UII2FWVGL7M1X7J" localSheetId="9" hidden="1">#REF!</definedName>
    <definedName name="BEx1KKP1ELIF2UII2FWVGL7M1X7J" localSheetId="10" hidden="1">#REF!</definedName>
    <definedName name="BEx1KKP1ELIF2UII2FWVGL7M1X7J" localSheetId="11" hidden="1">#REF!</definedName>
    <definedName name="BEx1KKP1ELIF2UII2FWVGL7M1X7J" hidden="1">#REF!</definedName>
    <definedName name="BEx1KUVWMB0QCWA3RBE4CADFVRIS" localSheetId="7" hidden="1">#REF!</definedName>
    <definedName name="BEx1KUVWMB0QCWA3RBE4CADFVRIS" localSheetId="9" hidden="1">#REF!</definedName>
    <definedName name="BEx1KUVWMB0QCWA3RBE4CADFVRIS" localSheetId="10" hidden="1">#REF!</definedName>
    <definedName name="BEx1KUVWMB0QCWA3RBE4CADFVRIS" localSheetId="11" hidden="1">#REF!</definedName>
    <definedName name="BEx1KUVWMB0QCWA3RBE4CADFVRIS" hidden="1">#REF!</definedName>
    <definedName name="BEx1L2OG1SDFK2TPXELJ77YP4NI2" localSheetId="7" hidden="1">#REF!</definedName>
    <definedName name="BEx1L2OG1SDFK2TPXELJ77YP4NI2" localSheetId="9" hidden="1">#REF!</definedName>
    <definedName name="BEx1L2OG1SDFK2TPXELJ77YP4NI2" localSheetId="10" hidden="1">#REF!</definedName>
    <definedName name="BEx1L2OG1SDFK2TPXELJ77YP4NI2" localSheetId="11" hidden="1">#REF!</definedName>
    <definedName name="BEx1L2OG1SDFK2TPXELJ77YP4NI2" hidden="1">#REF!</definedName>
    <definedName name="BEx1L6Q60MWRDJB4L20LK0XPA0Z2" localSheetId="7" hidden="1">#REF!</definedName>
    <definedName name="BEx1L6Q60MWRDJB4L20LK0XPA0Z2" localSheetId="9" hidden="1">#REF!</definedName>
    <definedName name="BEx1L6Q60MWRDJB4L20LK0XPA0Z2" localSheetId="10" hidden="1">#REF!</definedName>
    <definedName name="BEx1L6Q60MWRDJB4L20LK0XPA0Z2" localSheetId="11" hidden="1">#REF!</definedName>
    <definedName name="BEx1L6Q60MWRDJB4L20LK0XPA0Z2" hidden="1">#REF!</definedName>
    <definedName name="BEx1LAX8UE95OMEMCKW7PJJO7FX5" localSheetId="7" hidden="1">#REF!</definedName>
    <definedName name="BEx1LAX8UE95OMEMCKW7PJJO7FX5" localSheetId="9" hidden="1">#REF!</definedName>
    <definedName name="BEx1LAX8UE95OMEMCKW7PJJO7FX5" localSheetId="10" hidden="1">#REF!</definedName>
    <definedName name="BEx1LAX8UE95OMEMCKW7PJJO7FX5" localSheetId="11" hidden="1">#REF!</definedName>
    <definedName name="BEx1LAX8UE95OMEMCKW7PJJO7FX5" hidden="1">#REF!</definedName>
    <definedName name="BEx1LD63FP2Z4BR9TKSHOZW9KKZ5" localSheetId="7" hidden="1">#REF!</definedName>
    <definedName name="BEx1LD63FP2Z4BR9TKSHOZW9KKZ5" localSheetId="9" hidden="1">#REF!</definedName>
    <definedName name="BEx1LD63FP2Z4BR9TKSHOZW9KKZ5" localSheetId="10" hidden="1">#REF!</definedName>
    <definedName name="BEx1LD63FP2Z4BR9TKSHOZW9KKZ5" localSheetId="11" hidden="1">#REF!</definedName>
    <definedName name="BEx1LD63FP2Z4BR9TKSHOZW9KKZ5" hidden="1">#REF!</definedName>
    <definedName name="BEx1LDMB9RW982DUILM2WPT5VWQ3" localSheetId="7" hidden="1">#REF!</definedName>
    <definedName name="BEx1LDMB9RW982DUILM2WPT5VWQ3" localSheetId="9" hidden="1">#REF!</definedName>
    <definedName name="BEx1LDMB9RW982DUILM2WPT5VWQ3" localSheetId="10" hidden="1">#REF!</definedName>
    <definedName name="BEx1LDMB9RW982DUILM2WPT5VWQ3" localSheetId="11" hidden="1">#REF!</definedName>
    <definedName name="BEx1LDMB9RW982DUILM2WPT5VWQ3" hidden="1">#REF!</definedName>
    <definedName name="BEx1LR3VGF6TOZ4ZPIXZ96JKRKKD" localSheetId="7" hidden="1">#REF!</definedName>
    <definedName name="BEx1LR3VGF6TOZ4ZPIXZ96JKRKKD" localSheetId="9" hidden="1">#REF!</definedName>
    <definedName name="BEx1LR3VGF6TOZ4ZPIXZ96JKRKKD" localSheetId="10" hidden="1">#REF!</definedName>
    <definedName name="BEx1LR3VGF6TOZ4ZPIXZ96JKRKKD" localSheetId="11" hidden="1">#REF!</definedName>
    <definedName name="BEx1LR3VGF6TOZ4ZPIXZ96JKRKKD" hidden="1">#REF!</definedName>
    <definedName name="BEx1LRPGDQCOEMW8YT80J1XCDCIV" localSheetId="7" hidden="1">#REF!</definedName>
    <definedName name="BEx1LRPGDQCOEMW8YT80J1XCDCIV" localSheetId="9" hidden="1">#REF!</definedName>
    <definedName name="BEx1LRPGDQCOEMW8YT80J1XCDCIV" localSheetId="10" hidden="1">#REF!</definedName>
    <definedName name="BEx1LRPGDQCOEMW8YT80J1XCDCIV" localSheetId="11" hidden="1">#REF!</definedName>
    <definedName name="BEx1LRPGDQCOEMW8YT80J1XCDCIV" hidden="1">#REF!</definedName>
    <definedName name="BEx1LRUSJW4JG54X07QWD9R27WV9" localSheetId="7" hidden="1">#REF!</definedName>
    <definedName name="BEx1LRUSJW4JG54X07QWD9R27WV9" localSheetId="9" hidden="1">#REF!</definedName>
    <definedName name="BEx1LRUSJW4JG54X07QWD9R27WV9" localSheetId="10" hidden="1">#REF!</definedName>
    <definedName name="BEx1LRUSJW4JG54X07QWD9R27WV9" localSheetId="11" hidden="1">#REF!</definedName>
    <definedName name="BEx1LRUSJW4JG54X07QWD9R27WV9" hidden="1">#REF!</definedName>
    <definedName name="BEx1LU92C01NBTGCF0WADTO32CU2" localSheetId="7" hidden="1">#REF!</definedName>
    <definedName name="BEx1LU92C01NBTGCF0WADTO32CU2" localSheetId="9" hidden="1">#REF!</definedName>
    <definedName name="BEx1LU92C01NBTGCF0WADTO32CU2" localSheetId="10" hidden="1">#REF!</definedName>
    <definedName name="BEx1LU92C01NBTGCF0WADTO32CU2" localSheetId="11" hidden="1">#REF!</definedName>
    <definedName name="BEx1LU92C01NBTGCF0WADTO32CU2" hidden="1">#REF!</definedName>
    <definedName name="BEx1M1WBK5T0LP1AK2JYV6W87ID6" localSheetId="7" hidden="1">#REF!</definedName>
    <definedName name="BEx1M1WBK5T0LP1AK2JYV6W87ID6" localSheetId="9" hidden="1">#REF!</definedName>
    <definedName name="BEx1M1WBK5T0LP1AK2JYV6W87ID6" localSheetId="10" hidden="1">#REF!</definedName>
    <definedName name="BEx1M1WBK5T0LP1AK2JYV6W87ID6" localSheetId="11" hidden="1">#REF!</definedName>
    <definedName name="BEx1M1WBK5T0LP1AK2JYV6W87ID6" hidden="1">#REF!</definedName>
    <definedName name="BEx1M51HHDYGIT8PON7U8ICL2S95" localSheetId="7" hidden="1">#REF!</definedName>
    <definedName name="BEx1M51HHDYGIT8PON7U8ICL2S95" localSheetId="9" hidden="1">#REF!</definedName>
    <definedName name="BEx1M51HHDYGIT8PON7U8ICL2S95" localSheetId="10" hidden="1">#REF!</definedName>
    <definedName name="BEx1M51HHDYGIT8PON7U8ICL2S95" localSheetId="11" hidden="1">#REF!</definedName>
    <definedName name="BEx1M51HHDYGIT8PON7U8ICL2S95" hidden="1">#REF!</definedName>
    <definedName name="BEx1M68NRL0QD9UQV1RA9L68505H" localSheetId="7" hidden="1">#REF!</definedName>
    <definedName name="BEx1M68NRL0QD9UQV1RA9L68505H" localSheetId="9" hidden="1">#REF!</definedName>
    <definedName name="BEx1M68NRL0QD9UQV1RA9L68505H" localSheetId="10" hidden="1">#REF!</definedName>
    <definedName name="BEx1M68NRL0QD9UQV1RA9L68505H" localSheetId="11" hidden="1">#REF!</definedName>
    <definedName name="BEx1M68NRL0QD9UQV1RA9L68505H" hidden="1">#REF!</definedName>
    <definedName name="BEx1MQ0S8ZPM3QRPBJFVO8KGKJO2" localSheetId="7" hidden="1">#REF!</definedName>
    <definedName name="BEx1MQ0S8ZPM3QRPBJFVO8KGKJO2" localSheetId="9" hidden="1">#REF!</definedName>
    <definedName name="BEx1MQ0S8ZPM3QRPBJFVO8KGKJO2" localSheetId="10" hidden="1">#REF!</definedName>
    <definedName name="BEx1MQ0S8ZPM3QRPBJFVO8KGKJO2" localSheetId="11" hidden="1">#REF!</definedName>
    <definedName name="BEx1MQ0S8ZPM3QRPBJFVO8KGKJO2" hidden="1">#REF!</definedName>
    <definedName name="BEx1MTRKKVCHOZ0YGID6HZ49LJTO" localSheetId="7" hidden="1">#REF!</definedName>
    <definedName name="BEx1MTRKKVCHOZ0YGID6HZ49LJTO" localSheetId="9" hidden="1">#REF!</definedName>
    <definedName name="BEx1MTRKKVCHOZ0YGID6HZ49LJTO" localSheetId="10" hidden="1">#REF!</definedName>
    <definedName name="BEx1MTRKKVCHOZ0YGID6HZ49LJTO" localSheetId="11" hidden="1">#REF!</definedName>
    <definedName name="BEx1MTRKKVCHOZ0YGID6HZ49LJTO" hidden="1">#REF!</definedName>
    <definedName name="BEx1N3CUJ3UX61X38ZAJVPEN4KMC" localSheetId="7" hidden="1">#REF!</definedName>
    <definedName name="BEx1N3CUJ3UX61X38ZAJVPEN4KMC" localSheetId="9" hidden="1">#REF!</definedName>
    <definedName name="BEx1N3CUJ3UX61X38ZAJVPEN4KMC" localSheetId="10" hidden="1">#REF!</definedName>
    <definedName name="BEx1N3CUJ3UX61X38ZAJVPEN4KMC" localSheetId="11" hidden="1">#REF!</definedName>
    <definedName name="BEx1N3CUJ3UX61X38ZAJVPEN4KMC" hidden="1">#REF!</definedName>
    <definedName name="BEx1NM34KQTO1LDNSAFD1L82UZFG" localSheetId="7" hidden="1">#REF!</definedName>
    <definedName name="BEx1NM34KQTO1LDNSAFD1L82UZFG" localSheetId="9" hidden="1">#REF!</definedName>
    <definedName name="BEx1NM34KQTO1LDNSAFD1L82UZFG" localSheetId="10" hidden="1">#REF!</definedName>
    <definedName name="BEx1NM34KQTO1LDNSAFD1L82UZFG" localSheetId="11" hidden="1">#REF!</definedName>
    <definedName name="BEx1NM34KQTO1LDNSAFD1L82UZFG" hidden="1">#REF!</definedName>
    <definedName name="BEx1NNQJ0R56EJAAW1MXNECZ55XH" localSheetId="7" hidden="1">'[17]10.08.5 - 2008 Capital - TDBU'!#REF!</definedName>
    <definedName name="BEx1NNQJ0R56EJAAW1MXNECZ55XH" localSheetId="9" hidden="1">'[17]10.08.5 - 2008 Capital - TDBU'!#REF!</definedName>
    <definedName name="BEx1NNQJ0R56EJAAW1MXNECZ55XH" localSheetId="10" hidden="1">'[17]10.08.5 - 2008 Capital - TDBU'!#REF!</definedName>
    <definedName name="BEx1NNQJ0R56EJAAW1MXNECZ55XH" localSheetId="11" hidden="1">'[17]10.08.5 - 2008 Capital - TDBU'!#REF!</definedName>
    <definedName name="BEx1NNQJ0R56EJAAW1MXNECZ55XH" hidden="1">'[17]10.08.5 - 2008 Capital - TDBU'!#REF!</definedName>
    <definedName name="BEx1NO6TXZVOGCUWCCRTXRXWW0XL" localSheetId="7" hidden="1">#REF!</definedName>
    <definedName name="BEx1NO6TXZVOGCUWCCRTXRXWW0XL" localSheetId="9" hidden="1">#REF!</definedName>
    <definedName name="BEx1NO6TXZVOGCUWCCRTXRXWW0XL" localSheetId="10" hidden="1">#REF!</definedName>
    <definedName name="BEx1NO6TXZVOGCUWCCRTXRXWW0XL" localSheetId="11" hidden="1">#REF!</definedName>
    <definedName name="BEx1NO6TXZVOGCUWCCRTXRXWW0XL" hidden="1">#REF!</definedName>
    <definedName name="BEx1NS8EU5P9FQV3S0WRTXI5L361" localSheetId="7" hidden="1">#REF!</definedName>
    <definedName name="BEx1NS8EU5P9FQV3S0WRTXI5L361" localSheetId="9" hidden="1">#REF!</definedName>
    <definedName name="BEx1NS8EU5P9FQV3S0WRTXI5L361" localSheetId="10" hidden="1">#REF!</definedName>
    <definedName name="BEx1NS8EU5P9FQV3S0WRTXI5L361" localSheetId="11" hidden="1">#REF!</definedName>
    <definedName name="BEx1NS8EU5P9FQV3S0WRTXI5L361" hidden="1">#REF!</definedName>
    <definedName name="BEx1NUBX5VUYZFKQH69FN6BTLWCR" localSheetId="7" hidden="1">#REF!</definedName>
    <definedName name="BEx1NUBX5VUYZFKQH69FN6BTLWCR" localSheetId="9" hidden="1">#REF!</definedName>
    <definedName name="BEx1NUBX5VUYZFKQH69FN6BTLWCR" localSheetId="10" hidden="1">#REF!</definedName>
    <definedName name="BEx1NUBX5VUYZFKQH69FN6BTLWCR" localSheetId="11" hidden="1">#REF!</definedName>
    <definedName name="BEx1NUBX5VUYZFKQH69FN6BTLWCR" hidden="1">#REF!</definedName>
    <definedName name="BEx1NZ4K1L8UON80Y2A4RASKWGNP" localSheetId="7" hidden="1">#REF!</definedName>
    <definedName name="BEx1NZ4K1L8UON80Y2A4RASKWGNP" localSheetId="9" hidden="1">#REF!</definedName>
    <definedName name="BEx1NZ4K1L8UON80Y2A4RASKWGNP" localSheetId="10" hidden="1">#REF!</definedName>
    <definedName name="BEx1NZ4K1L8UON80Y2A4RASKWGNP" localSheetId="11" hidden="1">#REF!</definedName>
    <definedName name="BEx1NZ4K1L8UON80Y2A4RASKWGNP" hidden="1">#REF!</definedName>
    <definedName name="BEx1O24FHGT1KV1PHK1VQ1OUH4VP" localSheetId="7" hidden="1">#REF!</definedName>
    <definedName name="BEx1O24FHGT1KV1PHK1VQ1OUH4VP" localSheetId="9" hidden="1">#REF!</definedName>
    <definedName name="BEx1O24FHGT1KV1PHK1VQ1OUH4VP" localSheetId="10" hidden="1">#REF!</definedName>
    <definedName name="BEx1O24FHGT1KV1PHK1VQ1OUH4VP" localSheetId="11" hidden="1">#REF!</definedName>
    <definedName name="BEx1O24FHGT1KV1PHK1VQ1OUH4VP" hidden="1">#REF!</definedName>
    <definedName name="BEx1OFB62PDZZNV8TCVH2GJNNOSC" localSheetId="7" hidden="1">#REF!</definedName>
    <definedName name="BEx1OFB62PDZZNV8TCVH2GJNNOSC" localSheetId="9" hidden="1">#REF!</definedName>
    <definedName name="BEx1OFB62PDZZNV8TCVH2GJNNOSC" localSheetId="10" hidden="1">#REF!</definedName>
    <definedName name="BEx1OFB62PDZZNV8TCVH2GJNNOSC" localSheetId="11" hidden="1">#REF!</definedName>
    <definedName name="BEx1OFB62PDZZNV8TCVH2GJNNOSC" hidden="1">#REF!</definedName>
    <definedName name="BEx1OLAZ915OGYWP0QP1QQWDLCRX" localSheetId="7" hidden="1">#REF!</definedName>
    <definedName name="BEx1OLAZ915OGYWP0QP1QQWDLCRX" localSheetId="9" hidden="1">#REF!</definedName>
    <definedName name="BEx1OLAZ915OGYWP0QP1QQWDLCRX" localSheetId="10" hidden="1">#REF!</definedName>
    <definedName name="BEx1OLAZ915OGYWP0QP1QQWDLCRX" localSheetId="11" hidden="1">#REF!</definedName>
    <definedName name="BEx1OLAZ915OGYWP0QP1QQWDLCRX" hidden="1">#REF!</definedName>
    <definedName name="BEx1OO5ER042IS6IC4TLDI75JNVH" localSheetId="7" hidden="1">#REF!</definedName>
    <definedName name="BEx1OO5ER042IS6IC4TLDI75JNVH" localSheetId="9" hidden="1">#REF!</definedName>
    <definedName name="BEx1OO5ER042IS6IC4TLDI75JNVH" localSheetId="10" hidden="1">#REF!</definedName>
    <definedName name="BEx1OO5ER042IS6IC4TLDI75JNVH" localSheetId="11" hidden="1">#REF!</definedName>
    <definedName name="BEx1OO5ER042IS6IC4TLDI75JNVH" hidden="1">#REF!</definedName>
    <definedName name="BEx1OTE544O0H6QOAIX6QZKHCDFW" localSheetId="7" hidden="1">#REF!</definedName>
    <definedName name="BEx1OTE544O0H6QOAIX6QZKHCDFW" localSheetId="9" hidden="1">#REF!</definedName>
    <definedName name="BEx1OTE544O0H6QOAIX6QZKHCDFW" localSheetId="10" hidden="1">#REF!</definedName>
    <definedName name="BEx1OTE544O0H6QOAIX6QZKHCDFW" localSheetId="11" hidden="1">#REF!</definedName>
    <definedName name="BEx1OTE544O0H6QOAIX6QZKHCDFW" hidden="1">#REF!</definedName>
    <definedName name="BEx1OTE54CBSUT8FWKRALEDCUWN4" localSheetId="7" hidden="1">#REF!</definedName>
    <definedName name="BEx1OTE54CBSUT8FWKRALEDCUWN4" localSheetId="9" hidden="1">#REF!</definedName>
    <definedName name="BEx1OTE54CBSUT8FWKRALEDCUWN4" localSheetId="10" hidden="1">#REF!</definedName>
    <definedName name="BEx1OTE54CBSUT8FWKRALEDCUWN4" localSheetId="11" hidden="1">#REF!</definedName>
    <definedName name="BEx1OTE54CBSUT8FWKRALEDCUWN4" hidden="1">#REF!</definedName>
    <definedName name="BEx1OVSMPADTX95QUOX34KZQ8EDY" localSheetId="7" hidden="1">#REF!</definedName>
    <definedName name="BEx1OVSMPADTX95QUOX34KZQ8EDY" localSheetId="9" hidden="1">#REF!</definedName>
    <definedName name="BEx1OVSMPADTX95QUOX34KZQ8EDY" localSheetId="10" hidden="1">#REF!</definedName>
    <definedName name="BEx1OVSMPADTX95QUOX34KZQ8EDY" localSheetId="11" hidden="1">#REF!</definedName>
    <definedName name="BEx1OVSMPADTX95QUOX34KZQ8EDY" hidden="1">#REF!</definedName>
    <definedName name="BEx1OX544IO9FQJI7YYQGZCEHB3O" localSheetId="7" hidden="1">#REF!</definedName>
    <definedName name="BEx1OX544IO9FQJI7YYQGZCEHB3O" localSheetId="9" hidden="1">#REF!</definedName>
    <definedName name="BEx1OX544IO9FQJI7YYQGZCEHB3O" localSheetId="10" hidden="1">#REF!</definedName>
    <definedName name="BEx1OX544IO9FQJI7YYQGZCEHB3O" localSheetId="11" hidden="1">#REF!</definedName>
    <definedName name="BEx1OX544IO9FQJI7YYQGZCEHB3O" hidden="1">#REF!</definedName>
    <definedName name="BEx1OY6SVEUT2EQ26P7EKEND342G" localSheetId="7" hidden="1">#REF!</definedName>
    <definedName name="BEx1OY6SVEUT2EQ26P7EKEND342G" localSheetId="9" hidden="1">#REF!</definedName>
    <definedName name="BEx1OY6SVEUT2EQ26P7EKEND342G" localSheetId="10" hidden="1">#REF!</definedName>
    <definedName name="BEx1OY6SVEUT2EQ26P7EKEND342G" localSheetId="11" hidden="1">#REF!</definedName>
    <definedName name="BEx1OY6SVEUT2EQ26P7EKEND342G" hidden="1">#REF!</definedName>
    <definedName name="BEx1OYN1LPIPI12O9G6F7QAOS9T4" localSheetId="7" hidden="1">#REF!</definedName>
    <definedName name="BEx1OYN1LPIPI12O9G6F7QAOS9T4" localSheetId="9" hidden="1">#REF!</definedName>
    <definedName name="BEx1OYN1LPIPI12O9G6F7QAOS9T4" localSheetId="10" hidden="1">#REF!</definedName>
    <definedName name="BEx1OYN1LPIPI12O9G6F7QAOS9T4" localSheetId="11" hidden="1">#REF!</definedName>
    <definedName name="BEx1OYN1LPIPI12O9G6F7QAOS9T4" hidden="1">#REF!</definedName>
    <definedName name="BEx1P1HHKJA799O3YZXQAX6KFH58" localSheetId="7" hidden="1">#REF!</definedName>
    <definedName name="BEx1P1HHKJA799O3YZXQAX6KFH58" localSheetId="9" hidden="1">#REF!</definedName>
    <definedName name="BEx1P1HHKJA799O3YZXQAX6KFH58" localSheetId="10" hidden="1">#REF!</definedName>
    <definedName name="BEx1P1HHKJA799O3YZXQAX6KFH58" localSheetId="11" hidden="1">#REF!</definedName>
    <definedName name="BEx1P1HHKJA799O3YZXQAX6KFH58" hidden="1">#REF!</definedName>
    <definedName name="BEx1P34W467WGPOXPK292QFJIPHJ" localSheetId="7" hidden="1">#REF!</definedName>
    <definedName name="BEx1P34W467WGPOXPK292QFJIPHJ" localSheetId="9" hidden="1">#REF!</definedName>
    <definedName name="BEx1P34W467WGPOXPK292QFJIPHJ" localSheetId="10" hidden="1">#REF!</definedName>
    <definedName name="BEx1P34W467WGPOXPK292QFJIPHJ" localSheetId="11" hidden="1">#REF!</definedName>
    <definedName name="BEx1P34W467WGPOXPK292QFJIPHJ" hidden="1">#REF!</definedName>
    <definedName name="BEx1P58EB7DAA5Y346WUQVQR9QEO" localSheetId="7" hidden="1">#REF!</definedName>
    <definedName name="BEx1P58EB7DAA5Y346WUQVQR9QEO" localSheetId="9" hidden="1">#REF!</definedName>
    <definedName name="BEx1P58EB7DAA5Y346WUQVQR9QEO" localSheetId="10" hidden="1">#REF!</definedName>
    <definedName name="BEx1P58EB7DAA5Y346WUQVQR9QEO" localSheetId="11" hidden="1">#REF!</definedName>
    <definedName name="BEx1P58EB7DAA5Y346WUQVQR9QEO" hidden="1">#REF!</definedName>
    <definedName name="BEx1P7S1J4TKGVJ43C2Q2R3M9WRB" localSheetId="7" hidden="1">#REF!</definedName>
    <definedName name="BEx1P7S1J4TKGVJ43C2Q2R3M9WRB" localSheetId="9" hidden="1">#REF!</definedName>
    <definedName name="BEx1P7S1J4TKGVJ43C2Q2R3M9WRB" localSheetId="10" hidden="1">#REF!</definedName>
    <definedName name="BEx1P7S1J4TKGVJ43C2Q2R3M9WRB" localSheetId="11" hidden="1">#REF!</definedName>
    <definedName name="BEx1P7S1J4TKGVJ43C2Q2R3M9WRB" hidden="1">#REF!</definedName>
    <definedName name="BEx1PA11BLPVZM8RC5BL46WX8YB5" localSheetId="7" hidden="1">#REF!</definedName>
    <definedName name="BEx1PA11BLPVZM8RC5BL46WX8YB5" localSheetId="9" hidden="1">#REF!</definedName>
    <definedName name="BEx1PA11BLPVZM8RC5BL46WX8YB5" localSheetId="10" hidden="1">#REF!</definedName>
    <definedName name="BEx1PA11BLPVZM8RC5BL46WX8YB5" localSheetId="11" hidden="1">#REF!</definedName>
    <definedName name="BEx1PA11BLPVZM8RC5BL46WX8YB5" hidden="1">#REF!</definedName>
    <definedName name="BEx1PBZ4BEFIPGMQXT9T8S4PZ2IM" localSheetId="7" hidden="1">#REF!</definedName>
    <definedName name="BEx1PBZ4BEFIPGMQXT9T8S4PZ2IM" localSheetId="9" hidden="1">#REF!</definedName>
    <definedName name="BEx1PBZ4BEFIPGMQXT9T8S4PZ2IM" localSheetId="10" hidden="1">#REF!</definedName>
    <definedName name="BEx1PBZ4BEFIPGMQXT9T8S4PZ2IM" localSheetId="11" hidden="1">#REF!</definedName>
    <definedName name="BEx1PBZ4BEFIPGMQXT9T8S4PZ2IM" hidden="1">#REF!</definedName>
    <definedName name="BEx1PKINWPH6BLUM5BTUM1OMO78L" localSheetId="7" hidden="1">#REF!</definedName>
    <definedName name="BEx1PKINWPH6BLUM5BTUM1OMO78L" localSheetId="9" hidden="1">#REF!</definedName>
    <definedName name="BEx1PKINWPH6BLUM5BTUM1OMO78L" localSheetId="10" hidden="1">#REF!</definedName>
    <definedName name="BEx1PKINWPH6BLUM5BTUM1OMO78L" localSheetId="11" hidden="1">#REF!</definedName>
    <definedName name="BEx1PKINWPH6BLUM5BTUM1OMO78L" hidden="1">#REF!</definedName>
    <definedName name="BEx1PLF2CFSXBZPVI6CJ534EIJDN" localSheetId="7" hidden="1">#REF!</definedName>
    <definedName name="BEx1PLF2CFSXBZPVI6CJ534EIJDN" localSheetId="9" hidden="1">#REF!</definedName>
    <definedName name="BEx1PLF2CFSXBZPVI6CJ534EIJDN" localSheetId="10" hidden="1">#REF!</definedName>
    <definedName name="BEx1PLF2CFSXBZPVI6CJ534EIJDN" localSheetId="11" hidden="1">#REF!</definedName>
    <definedName name="BEx1PLF2CFSXBZPVI6CJ534EIJDN" hidden="1">#REF!</definedName>
    <definedName name="BEx1PMWZB2DO6EM9BKLUICZJ65HD" localSheetId="7" hidden="1">#REF!</definedName>
    <definedName name="BEx1PMWZB2DO6EM9BKLUICZJ65HD" localSheetId="9" hidden="1">#REF!</definedName>
    <definedName name="BEx1PMWZB2DO6EM9BKLUICZJ65HD" localSheetId="10" hidden="1">#REF!</definedName>
    <definedName name="BEx1PMWZB2DO6EM9BKLUICZJ65HD" localSheetId="11" hidden="1">#REF!</definedName>
    <definedName name="BEx1PMWZB2DO6EM9BKLUICZJ65HD" hidden="1">#REF!</definedName>
    <definedName name="BEx1PUK290DX9LHEN2RS5E5L92YR" localSheetId="7" hidden="1">#REF!</definedName>
    <definedName name="BEx1PUK290DX9LHEN2RS5E5L92YR" localSheetId="9" hidden="1">#REF!</definedName>
    <definedName name="BEx1PUK290DX9LHEN2RS5E5L92YR" localSheetId="10" hidden="1">#REF!</definedName>
    <definedName name="BEx1PUK290DX9LHEN2RS5E5L92YR" localSheetId="11" hidden="1">#REF!</definedName>
    <definedName name="BEx1PUK290DX9LHEN2RS5E5L92YR" hidden="1">#REF!</definedName>
    <definedName name="BEx1PWNKPN825TMXC0L3V3FWMXS4" localSheetId="7" hidden="1">'[17]10.08.2 - 2008 Expense'!#REF!</definedName>
    <definedName name="BEx1PWNKPN825TMXC0L3V3FWMXS4" localSheetId="9" hidden="1">'[17]10.08.2 - 2008 Expense'!#REF!</definedName>
    <definedName name="BEx1PWNKPN825TMXC0L3V3FWMXS4" localSheetId="10" hidden="1">'[17]10.08.2 - 2008 Expense'!#REF!</definedName>
    <definedName name="BEx1PWNKPN825TMXC0L3V3FWMXS4" localSheetId="11" hidden="1">'[17]10.08.2 - 2008 Expense'!#REF!</definedName>
    <definedName name="BEx1PWNKPN825TMXC0L3V3FWMXS4" hidden="1">'[17]10.08.2 - 2008 Expense'!#REF!</definedName>
    <definedName name="BEx1Q21TG5PWZ4V504UC7VGQ9FEI" localSheetId="7" hidden="1">#REF!</definedName>
    <definedName name="BEx1Q21TG5PWZ4V504UC7VGQ9FEI" localSheetId="9" hidden="1">#REF!</definedName>
    <definedName name="BEx1Q21TG5PWZ4V504UC7VGQ9FEI" localSheetId="10" hidden="1">#REF!</definedName>
    <definedName name="BEx1Q21TG5PWZ4V504UC7VGQ9FEI" localSheetId="11" hidden="1">#REF!</definedName>
    <definedName name="BEx1Q21TG5PWZ4V504UC7VGQ9FEI" hidden="1">#REF!</definedName>
    <definedName name="BEx1QA54J2A4I7IBQR19BTY28ZMR" localSheetId="7" hidden="1">#REF!</definedName>
    <definedName name="BEx1QA54J2A4I7IBQR19BTY28ZMR" localSheetId="9" hidden="1">#REF!</definedName>
    <definedName name="BEx1QA54J2A4I7IBQR19BTY28ZMR" localSheetId="10" hidden="1">#REF!</definedName>
    <definedName name="BEx1QA54J2A4I7IBQR19BTY28ZMR" localSheetId="11" hidden="1">#REF!</definedName>
    <definedName name="BEx1QA54J2A4I7IBQR19BTY28ZMR" hidden="1">#REF!</definedName>
    <definedName name="BEx1QMKTAIQ9VGEWQ95YM98EUX0H" localSheetId="7" hidden="1">#REF!</definedName>
    <definedName name="BEx1QMKTAIQ9VGEWQ95YM98EUX0H" localSheetId="9" hidden="1">#REF!</definedName>
    <definedName name="BEx1QMKTAIQ9VGEWQ95YM98EUX0H" localSheetId="10" hidden="1">#REF!</definedName>
    <definedName name="BEx1QMKTAIQ9VGEWQ95YM98EUX0H" localSheetId="11" hidden="1">#REF!</definedName>
    <definedName name="BEx1QMKTAIQ9VGEWQ95YM98EUX0H" hidden="1">#REF!</definedName>
    <definedName name="BEx1QMQAHG3KQUK59DVM68SWKZIZ" localSheetId="7" hidden="1">#REF!</definedName>
    <definedName name="BEx1QMQAHG3KQUK59DVM68SWKZIZ" localSheetId="9" hidden="1">#REF!</definedName>
    <definedName name="BEx1QMQAHG3KQUK59DVM68SWKZIZ" localSheetId="10" hidden="1">#REF!</definedName>
    <definedName name="BEx1QMQAHG3KQUK59DVM68SWKZIZ" localSheetId="11" hidden="1">#REF!</definedName>
    <definedName name="BEx1QMQAHG3KQUK59DVM68SWKZIZ" hidden="1">#REF!</definedName>
    <definedName name="BEx1R9YFKJCMSEST8OVCAO5E47FO" localSheetId="7" hidden="1">#REF!</definedName>
    <definedName name="BEx1R9YFKJCMSEST8OVCAO5E47FO" localSheetId="9" hidden="1">#REF!</definedName>
    <definedName name="BEx1R9YFKJCMSEST8OVCAO5E47FO" localSheetId="10" hidden="1">#REF!</definedName>
    <definedName name="BEx1R9YFKJCMSEST8OVCAO5E47FO" localSheetId="11" hidden="1">#REF!</definedName>
    <definedName name="BEx1R9YFKJCMSEST8OVCAO5E47FO" hidden="1">#REF!</definedName>
    <definedName name="BEx1RBGC06B3T52OIC0EQ1KGVP1I" localSheetId="7" hidden="1">#REF!</definedName>
    <definedName name="BEx1RBGC06B3T52OIC0EQ1KGVP1I" localSheetId="9" hidden="1">#REF!</definedName>
    <definedName name="BEx1RBGC06B3T52OIC0EQ1KGVP1I" localSheetId="10" hidden="1">#REF!</definedName>
    <definedName name="BEx1RBGC06B3T52OIC0EQ1KGVP1I" localSheetId="11" hidden="1">#REF!</definedName>
    <definedName name="BEx1RBGC06B3T52OIC0EQ1KGVP1I" hidden="1">#REF!</definedName>
    <definedName name="BEx1RG3NJLA83JCT26IM1NH7FHA3" localSheetId="7" hidden="1">#REF!</definedName>
    <definedName name="BEx1RG3NJLA83JCT26IM1NH7FHA3" localSheetId="9" hidden="1">#REF!</definedName>
    <definedName name="BEx1RG3NJLA83JCT26IM1NH7FHA3" localSheetId="10" hidden="1">#REF!</definedName>
    <definedName name="BEx1RG3NJLA83JCT26IM1NH7FHA3" localSheetId="11" hidden="1">#REF!</definedName>
    <definedName name="BEx1RG3NJLA83JCT26IM1NH7FHA3" hidden="1">#REF!</definedName>
    <definedName name="BEx1RPJGA9DKDGRAYU2BHE6FRJ0N" localSheetId="7" hidden="1">#REF!</definedName>
    <definedName name="BEx1RPJGA9DKDGRAYU2BHE6FRJ0N" localSheetId="9" hidden="1">#REF!</definedName>
    <definedName name="BEx1RPJGA9DKDGRAYU2BHE6FRJ0N" localSheetId="10" hidden="1">#REF!</definedName>
    <definedName name="BEx1RPJGA9DKDGRAYU2BHE6FRJ0N" localSheetId="11" hidden="1">#REF!</definedName>
    <definedName name="BEx1RPJGA9DKDGRAYU2BHE6FRJ0N" hidden="1">#REF!</definedName>
    <definedName name="BEx1RRC7X4NI1CU4EO5XYE2GVARJ" localSheetId="7" hidden="1">#REF!</definedName>
    <definedName name="BEx1RRC7X4NI1CU4EO5XYE2GVARJ" localSheetId="9" hidden="1">#REF!</definedName>
    <definedName name="BEx1RRC7X4NI1CU4EO5XYE2GVARJ" localSheetId="10" hidden="1">#REF!</definedName>
    <definedName name="BEx1RRC7X4NI1CU4EO5XYE2GVARJ" localSheetId="11" hidden="1">#REF!</definedName>
    <definedName name="BEx1RRC7X4NI1CU4EO5XYE2GVARJ" hidden="1">#REF!</definedName>
    <definedName name="BEx1RZA1NCGT832L7EMR7GMF588W" localSheetId="7" hidden="1">#REF!</definedName>
    <definedName name="BEx1RZA1NCGT832L7EMR7GMF588W" localSheetId="9" hidden="1">#REF!</definedName>
    <definedName name="BEx1RZA1NCGT832L7EMR7GMF588W" localSheetId="10" hidden="1">#REF!</definedName>
    <definedName name="BEx1RZA1NCGT832L7EMR7GMF588W" localSheetId="11" hidden="1">#REF!</definedName>
    <definedName name="BEx1RZA1NCGT832L7EMR7GMF588W" hidden="1">#REF!</definedName>
    <definedName name="BEx1S0XGIPUSZQUCSGWSK10GKW7Y" localSheetId="7" hidden="1">#REF!</definedName>
    <definedName name="BEx1S0XGIPUSZQUCSGWSK10GKW7Y" localSheetId="9" hidden="1">#REF!</definedName>
    <definedName name="BEx1S0XGIPUSZQUCSGWSK10GKW7Y" localSheetId="10" hidden="1">#REF!</definedName>
    <definedName name="BEx1S0XGIPUSZQUCSGWSK10GKW7Y" localSheetId="11" hidden="1">#REF!</definedName>
    <definedName name="BEx1S0XGIPUSZQUCSGWSK10GKW7Y" hidden="1">#REF!</definedName>
    <definedName name="BEx1S5VFNKIXHTTCWSV60UC50EZ8" localSheetId="7" hidden="1">#REF!</definedName>
    <definedName name="BEx1S5VFNKIXHTTCWSV60UC50EZ8" localSheetId="9" hidden="1">#REF!</definedName>
    <definedName name="BEx1S5VFNKIXHTTCWSV60UC50EZ8" localSheetId="10" hidden="1">#REF!</definedName>
    <definedName name="BEx1S5VFNKIXHTTCWSV60UC50EZ8" localSheetId="11" hidden="1">#REF!</definedName>
    <definedName name="BEx1S5VFNKIXHTTCWSV60UC50EZ8" hidden="1">#REF!</definedName>
    <definedName name="BEx1SFGNVAFMGBWWJ1P5SP00N381" localSheetId="7" hidden="1">#REF!</definedName>
    <definedName name="BEx1SFGNVAFMGBWWJ1P5SP00N381" localSheetId="9" hidden="1">#REF!</definedName>
    <definedName name="BEx1SFGNVAFMGBWWJ1P5SP00N381" localSheetId="10" hidden="1">#REF!</definedName>
    <definedName name="BEx1SFGNVAFMGBWWJ1P5SP00N381" localSheetId="11" hidden="1">#REF!</definedName>
    <definedName name="BEx1SFGNVAFMGBWWJ1P5SP00N381" hidden="1">#REF!</definedName>
    <definedName name="BEx1SFGP1BMG8LP140SHD1AEEPXP" localSheetId="7" hidden="1">'[17]10.08.3 - 2008 Expense - TDBU'!#REF!</definedName>
    <definedName name="BEx1SFGP1BMG8LP140SHD1AEEPXP" localSheetId="9" hidden="1">'[17]10.08.3 - 2008 Expense - TDBU'!#REF!</definedName>
    <definedName name="BEx1SFGP1BMG8LP140SHD1AEEPXP" localSheetId="10" hidden="1">'[17]10.08.3 - 2008 Expense - TDBU'!#REF!</definedName>
    <definedName name="BEx1SFGP1BMG8LP140SHD1AEEPXP" localSheetId="11" hidden="1">'[17]10.08.3 - 2008 Expense - TDBU'!#REF!</definedName>
    <definedName name="BEx1SFGP1BMG8LP140SHD1AEEPXP" hidden="1">'[17]10.08.3 - 2008 Expense - TDBU'!#REF!</definedName>
    <definedName name="BEx1SK3U02H0RGKEYXW7ZMCEOF3V" localSheetId="7" hidden="1">#REF!</definedName>
    <definedName name="BEx1SK3U02H0RGKEYXW7ZMCEOF3V" localSheetId="9" hidden="1">#REF!</definedName>
    <definedName name="BEx1SK3U02H0RGKEYXW7ZMCEOF3V" localSheetId="10" hidden="1">#REF!</definedName>
    <definedName name="BEx1SK3U02H0RGKEYXW7ZMCEOF3V" localSheetId="11" hidden="1">#REF!</definedName>
    <definedName name="BEx1SK3U02H0RGKEYXW7ZMCEOF3V" hidden="1">#REF!</definedName>
    <definedName name="BEx1SO5L68CL3H1IC2HQ6TPY8U6F" localSheetId="7" hidden="1">#REF!</definedName>
    <definedName name="BEx1SO5L68CL3H1IC2HQ6TPY8U6F" localSheetId="9" hidden="1">#REF!</definedName>
    <definedName name="BEx1SO5L68CL3H1IC2HQ6TPY8U6F" localSheetId="10" hidden="1">#REF!</definedName>
    <definedName name="BEx1SO5L68CL3H1IC2HQ6TPY8U6F" localSheetId="11" hidden="1">#REF!</definedName>
    <definedName name="BEx1SO5L68CL3H1IC2HQ6TPY8U6F" hidden="1">#REF!</definedName>
    <definedName name="BEx1SSNEZINBJT29QVS62VS1THT4" localSheetId="7" hidden="1">#REF!</definedName>
    <definedName name="BEx1SSNEZINBJT29QVS62VS1THT4" localSheetId="9" hidden="1">#REF!</definedName>
    <definedName name="BEx1SSNEZINBJT29QVS62VS1THT4" localSheetId="10" hidden="1">#REF!</definedName>
    <definedName name="BEx1SSNEZINBJT29QVS62VS1THT4" localSheetId="11" hidden="1">#REF!</definedName>
    <definedName name="BEx1SSNEZINBJT29QVS62VS1THT4" hidden="1">#REF!</definedName>
    <definedName name="BEx1SVNCHNANBJIDIQVB8AFK4HAN" localSheetId="7" hidden="1">#REF!</definedName>
    <definedName name="BEx1SVNCHNANBJIDIQVB8AFK4HAN" localSheetId="9" hidden="1">#REF!</definedName>
    <definedName name="BEx1SVNCHNANBJIDIQVB8AFK4HAN" localSheetId="10" hidden="1">#REF!</definedName>
    <definedName name="BEx1SVNCHNANBJIDIQVB8AFK4HAN" localSheetId="11" hidden="1">#REF!</definedName>
    <definedName name="BEx1SVNCHNANBJIDIQVB8AFK4HAN" hidden="1">#REF!</definedName>
    <definedName name="BEx1TE2YGKCOGDSQUWA9TLZW5GV4" localSheetId="7" hidden="1">#REF!</definedName>
    <definedName name="BEx1TE2YGKCOGDSQUWA9TLZW5GV4" localSheetId="9" hidden="1">#REF!</definedName>
    <definedName name="BEx1TE2YGKCOGDSQUWA9TLZW5GV4" localSheetId="10" hidden="1">#REF!</definedName>
    <definedName name="BEx1TE2YGKCOGDSQUWA9TLZW5GV4" localSheetId="11" hidden="1">#REF!</definedName>
    <definedName name="BEx1TE2YGKCOGDSQUWA9TLZW5GV4" hidden="1">#REF!</definedName>
    <definedName name="BEx1TJ0WLS9O7KNSGIPWTYHDYI1D" localSheetId="7" hidden="1">#REF!</definedName>
    <definedName name="BEx1TJ0WLS9O7KNSGIPWTYHDYI1D" localSheetId="9" hidden="1">#REF!</definedName>
    <definedName name="BEx1TJ0WLS9O7KNSGIPWTYHDYI1D" localSheetId="10" hidden="1">#REF!</definedName>
    <definedName name="BEx1TJ0WLS9O7KNSGIPWTYHDYI1D" localSheetId="11" hidden="1">#REF!</definedName>
    <definedName name="BEx1TJ0WLS9O7KNSGIPWTYHDYI1D" hidden="1">#REF!</definedName>
    <definedName name="BEx1TLF98B75D1P3EJQ1GRYKUU6P" localSheetId="7" hidden="1">#REF!</definedName>
    <definedName name="BEx1TLF98B75D1P3EJQ1GRYKUU6P" localSheetId="9" hidden="1">#REF!</definedName>
    <definedName name="BEx1TLF98B75D1P3EJQ1GRYKUU6P" localSheetId="10" hidden="1">#REF!</definedName>
    <definedName name="BEx1TLF98B75D1P3EJQ1GRYKUU6P" localSheetId="11" hidden="1">#REF!</definedName>
    <definedName name="BEx1TLF98B75D1P3EJQ1GRYKUU6P" hidden="1">#REF!</definedName>
    <definedName name="BEx1TYRAHXVPGDVF5KTTB3900F58" localSheetId="7" hidden="1">'[17]10.08.4 -2008 Capital'!#REF!</definedName>
    <definedName name="BEx1TYRAHXVPGDVF5KTTB3900F58" localSheetId="9" hidden="1">'[17]10.08.4 -2008 Capital'!#REF!</definedName>
    <definedName name="BEx1TYRAHXVPGDVF5KTTB3900F58" localSheetId="10" hidden="1">'[17]10.08.4 -2008 Capital'!#REF!</definedName>
    <definedName name="BEx1TYRAHXVPGDVF5KTTB3900F58" localSheetId="11" hidden="1">'[17]10.08.4 -2008 Capital'!#REF!</definedName>
    <definedName name="BEx1TYRAHXVPGDVF5KTTB3900F58" hidden="1">'[17]10.08.4 -2008 Capital'!#REF!</definedName>
    <definedName name="BEx1U15M7LVVFZENH830B2BGWC04" localSheetId="7" hidden="1">#REF!</definedName>
    <definedName name="BEx1U15M7LVVFZENH830B2BGWC04" localSheetId="9" hidden="1">#REF!</definedName>
    <definedName name="BEx1U15M7LVVFZENH830B2BGWC04" localSheetId="10" hidden="1">#REF!</definedName>
    <definedName name="BEx1U15M7LVVFZENH830B2BGWC04" localSheetId="11" hidden="1">#REF!</definedName>
    <definedName name="BEx1U15M7LVVFZENH830B2BGWC04" hidden="1">#REF!</definedName>
    <definedName name="BEx1U5NGVTXGL4CIPVT5O034KGGR" localSheetId="7" hidden="1">'[17]10.08.3 - 2008 Expense - TDBU'!#REF!</definedName>
    <definedName name="BEx1U5NGVTXGL4CIPVT5O034KGGR" localSheetId="9" hidden="1">'[17]10.08.3 - 2008 Expense - TDBU'!#REF!</definedName>
    <definedName name="BEx1U5NGVTXGL4CIPVT5O034KGGR" localSheetId="10" hidden="1">'[17]10.08.3 - 2008 Expense - TDBU'!#REF!</definedName>
    <definedName name="BEx1U5NGVTXGL4CIPVT5O034KGGR" localSheetId="11" hidden="1">'[17]10.08.3 - 2008 Expense - TDBU'!#REF!</definedName>
    <definedName name="BEx1U5NGVTXGL4CIPVT5O034KGGR" hidden="1">'[17]10.08.3 - 2008 Expense - TDBU'!#REF!</definedName>
    <definedName name="BEx1U7WFO8OZKB1EBF4H386JW91L" localSheetId="7" hidden="1">#REF!</definedName>
    <definedName name="BEx1U7WFO8OZKB1EBF4H386JW91L" localSheetId="9" hidden="1">#REF!</definedName>
    <definedName name="BEx1U7WFO8OZKB1EBF4H386JW91L" localSheetId="10" hidden="1">#REF!</definedName>
    <definedName name="BEx1U7WFO8OZKB1EBF4H386JW91L" localSheetId="11" hidden="1">#REF!</definedName>
    <definedName name="BEx1U7WFO8OZKB1EBF4H386JW91L" hidden="1">#REF!</definedName>
    <definedName name="BEx1U87938YR9N6HYI24KVBKLOS3" localSheetId="7" hidden="1">#REF!</definedName>
    <definedName name="BEx1U87938YR9N6HYI24KVBKLOS3" localSheetId="9" hidden="1">#REF!</definedName>
    <definedName name="BEx1U87938YR9N6HYI24KVBKLOS3" localSheetId="10" hidden="1">#REF!</definedName>
    <definedName name="BEx1U87938YR9N6HYI24KVBKLOS3" localSheetId="11" hidden="1">#REF!</definedName>
    <definedName name="BEx1U87938YR9N6HYI24KVBKLOS3" hidden="1">#REF!</definedName>
    <definedName name="BEx1UESH4KDWHYESQU2IE55RS3LI" localSheetId="7" hidden="1">#REF!</definedName>
    <definedName name="BEx1UESH4KDWHYESQU2IE55RS3LI" localSheetId="9" hidden="1">#REF!</definedName>
    <definedName name="BEx1UESH4KDWHYESQU2IE55RS3LI" localSheetId="10" hidden="1">#REF!</definedName>
    <definedName name="BEx1UESH4KDWHYESQU2IE55RS3LI" localSheetId="11" hidden="1">#REF!</definedName>
    <definedName name="BEx1UESH4KDWHYESQU2IE55RS3LI" hidden="1">#REF!</definedName>
    <definedName name="BEx1UFZM4VZBYSPNK43H7Y6HNB2B" localSheetId="7" hidden="1">#REF!</definedName>
    <definedName name="BEx1UFZM4VZBYSPNK43H7Y6HNB2B" localSheetId="9" hidden="1">#REF!</definedName>
    <definedName name="BEx1UFZM4VZBYSPNK43H7Y6HNB2B" localSheetId="10" hidden="1">#REF!</definedName>
    <definedName name="BEx1UFZM4VZBYSPNK43H7Y6HNB2B" localSheetId="11" hidden="1">#REF!</definedName>
    <definedName name="BEx1UFZM4VZBYSPNK43H7Y6HNB2B" hidden="1">#REF!</definedName>
    <definedName name="BEx1UI8N9KTCPSOJ7RDW0T8UEBNP" localSheetId="7" hidden="1">#REF!</definedName>
    <definedName name="BEx1UI8N9KTCPSOJ7RDW0T8UEBNP" localSheetId="9" hidden="1">#REF!</definedName>
    <definedName name="BEx1UI8N9KTCPSOJ7RDW0T8UEBNP" localSheetId="10" hidden="1">#REF!</definedName>
    <definedName name="BEx1UI8N9KTCPSOJ7RDW0T8UEBNP" localSheetId="11" hidden="1">#REF!</definedName>
    <definedName name="BEx1UI8N9KTCPSOJ7RDW0T8UEBNP" hidden="1">#REF!</definedName>
    <definedName name="BEx1UML0HHJFHA5TBOYQ24I3RV1W" localSheetId="7" hidden="1">#REF!</definedName>
    <definedName name="BEx1UML0HHJFHA5TBOYQ24I3RV1W" localSheetId="9" hidden="1">#REF!</definedName>
    <definedName name="BEx1UML0HHJFHA5TBOYQ24I3RV1W" localSheetId="10" hidden="1">#REF!</definedName>
    <definedName name="BEx1UML0HHJFHA5TBOYQ24I3RV1W" localSheetId="11" hidden="1">#REF!</definedName>
    <definedName name="BEx1UML0HHJFHA5TBOYQ24I3RV1W" hidden="1">#REF!</definedName>
    <definedName name="BEx1UUDIQPZ23XQ79GUL0RAWRSCK" localSheetId="7" hidden="1">#REF!</definedName>
    <definedName name="BEx1UUDIQPZ23XQ79GUL0RAWRSCK" localSheetId="9" hidden="1">#REF!</definedName>
    <definedName name="BEx1UUDIQPZ23XQ79GUL0RAWRSCK" localSheetId="10" hidden="1">#REF!</definedName>
    <definedName name="BEx1UUDIQPZ23XQ79GUL0RAWRSCK" localSheetId="11" hidden="1">#REF!</definedName>
    <definedName name="BEx1UUDIQPZ23XQ79GUL0RAWRSCK" hidden="1">#REF!</definedName>
    <definedName name="BEx1UUTSK2C11SHV8AJXLYCJP9N4" localSheetId="7" hidden="1">#REF!</definedName>
    <definedName name="BEx1UUTSK2C11SHV8AJXLYCJP9N4" localSheetId="9" hidden="1">#REF!</definedName>
    <definedName name="BEx1UUTSK2C11SHV8AJXLYCJP9N4" localSheetId="10" hidden="1">#REF!</definedName>
    <definedName name="BEx1UUTSK2C11SHV8AJXLYCJP9N4" localSheetId="11" hidden="1">#REF!</definedName>
    <definedName name="BEx1UUTSK2C11SHV8AJXLYCJP9N4" hidden="1">#REF!</definedName>
    <definedName name="BEx1V67SEV778NVW68J8W5SND1J7" localSheetId="7" hidden="1">#REF!</definedName>
    <definedName name="BEx1V67SEV778NVW68J8W5SND1J7" localSheetId="9" hidden="1">#REF!</definedName>
    <definedName name="BEx1V67SEV778NVW68J8W5SND1J7" localSheetId="10" hidden="1">#REF!</definedName>
    <definedName name="BEx1V67SEV778NVW68J8W5SND1J7" localSheetId="11" hidden="1">#REF!</definedName>
    <definedName name="BEx1V67SEV778NVW68J8W5SND1J7" hidden="1">#REF!</definedName>
    <definedName name="BEx1VAK6RBDZVE57N471WHPORUOE" localSheetId="7" hidden="1">#REF!</definedName>
    <definedName name="BEx1VAK6RBDZVE57N471WHPORUOE" localSheetId="9" hidden="1">#REF!</definedName>
    <definedName name="BEx1VAK6RBDZVE57N471WHPORUOE" localSheetId="10" hidden="1">#REF!</definedName>
    <definedName name="BEx1VAK6RBDZVE57N471WHPORUOE" localSheetId="11" hidden="1">#REF!</definedName>
    <definedName name="BEx1VAK6RBDZVE57N471WHPORUOE" hidden="1">#REF!</definedName>
    <definedName name="BEx1VIY9SQLRESD11CC4PHYT0XSG" localSheetId="7" hidden="1">#REF!</definedName>
    <definedName name="BEx1VIY9SQLRESD11CC4PHYT0XSG" localSheetId="9" hidden="1">#REF!</definedName>
    <definedName name="BEx1VIY9SQLRESD11CC4PHYT0XSG" localSheetId="10" hidden="1">#REF!</definedName>
    <definedName name="BEx1VIY9SQLRESD11CC4PHYT0XSG" localSheetId="11" hidden="1">#REF!</definedName>
    <definedName name="BEx1VIY9SQLRESD11CC4PHYT0XSG" hidden="1">#REF!</definedName>
    <definedName name="BEx1WC67EH10SC38QWX3WEA5KH3A" localSheetId="7" hidden="1">#REF!</definedName>
    <definedName name="BEx1WC67EH10SC38QWX3WEA5KH3A" localSheetId="9" hidden="1">#REF!</definedName>
    <definedName name="BEx1WC67EH10SC38QWX3WEA5KH3A" localSheetId="10" hidden="1">#REF!</definedName>
    <definedName name="BEx1WC67EH10SC38QWX3WEA5KH3A" localSheetId="11" hidden="1">#REF!</definedName>
    <definedName name="BEx1WC67EH10SC38QWX3WEA5KH3A" hidden="1">#REF!</definedName>
    <definedName name="BEx1WGYTKZZIPM1577W5FEYKFH3V" localSheetId="7" hidden="1">#REF!</definedName>
    <definedName name="BEx1WGYTKZZIPM1577W5FEYKFH3V" localSheetId="9" hidden="1">#REF!</definedName>
    <definedName name="BEx1WGYTKZZIPM1577W5FEYKFH3V" localSheetId="10" hidden="1">#REF!</definedName>
    <definedName name="BEx1WGYTKZZIPM1577W5FEYKFH3V" localSheetId="11" hidden="1">#REF!</definedName>
    <definedName name="BEx1WGYTKZZIPM1577W5FEYKFH3V" hidden="1">#REF!</definedName>
    <definedName name="BEx1WHPURIV3D3PTJJ359H1OP7ZV" localSheetId="7" hidden="1">#REF!</definedName>
    <definedName name="BEx1WHPURIV3D3PTJJ359H1OP7ZV" localSheetId="9" hidden="1">#REF!</definedName>
    <definedName name="BEx1WHPURIV3D3PTJJ359H1OP7ZV" localSheetId="10" hidden="1">#REF!</definedName>
    <definedName name="BEx1WHPURIV3D3PTJJ359H1OP7ZV" localSheetId="11" hidden="1">#REF!</definedName>
    <definedName name="BEx1WHPURIV3D3PTJJ359H1OP7ZV" hidden="1">#REF!</definedName>
    <definedName name="BEx1WLWY2CR1WRD694JJSWSDFAIR" localSheetId="7" hidden="1">#REF!</definedName>
    <definedName name="BEx1WLWY2CR1WRD694JJSWSDFAIR" localSheetId="9" hidden="1">#REF!</definedName>
    <definedName name="BEx1WLWY2CR1WRD694JJSWSDFAIR" localSheetId="10" hidden="1">#REF!</definedName>
    <definedName name="BEx1WLWY2CR1WRD694JJSWSDFAIR" localSheetId="11" hidden="1">#REF!</definedName>
    <definedName name="BEx1WLWY2CR1WRD694JJSWSDFAIR" hidden="1">#REF!</definedName>
    <definedName name="BEx1WMD1LWPWRIK6GGAJRJAHJM8I" localSheetId="7" hidden="1">#REF!</definedName>
    <definedName name="BEx1WMD1LWPWRIK6GGAJRJAHJM8I" localSheetId="9" hidden="1">#REF!</definedName>
    <definedName name="BEx1WMD1LWPWRIK6GGAJRJAHJM8I" localSheetId="10" hidden="1">#REF!</definedName>
    <definedName name="BEx1WMD1LWPWRIK6GGAJRJAHJM8I" localSheetId="11" hidden="1">#REF!</definedName>
    <definedName name="BEx1WMD1LWPWRIK6GGAJRJAHJM8I" hidden="1">#REF!</definedName>
    <definedName name="BEx1WR0D41MR174LBF3P9E3K0J51" localSheetId="7" hidden="1">#REF!</definedName>
    <definedName name="BEx1WR0D41MR174LBF3P9E3K0J51" localSheetId="9" hidden="1">#REF!</definedName>
    <definedName name="BEx1WR0D41MR174LBF3P9E3K0J51" localSheetId="10" hidden="1">#REF!</definedName>
    <definedName name="BEx1WR0D41MR174LBF3P9E3K0J51" localSheetId="11" hidden="1">#REF!</definedName>
    <definedName name="BEx1WR0D41MR174LBF3P9E3K0J51" hidden="1">#REF!</definedName>
    <definedName name="BEx1WUB1FAS5PHU33TJ60SUHR618" localSheetId="7" hidden="1">#REF!</definedName>
    <definedName name="BEx1WUB1FAS5PHU33TJ60SUHR618" localSheetId="9" hidden="1">#REF!</definedName>
    <definedName name="BEx1WUB1FAS5PHU33TJ60SUHR618" localSheetId="10" hidden="1">#REF!</definedName>
    <definedName name="BEx1WUB1FAS5PHU33TJ60SUHR618" localSheetId="11" hidden="1">#REF!</definedName>
    <definedName name="BEx1WUB1FAS5PHU33TJ60SUHR618" hidden="1">#REF!</definedName>
    <definedName name="BEx1WX04G0INSPPG9NTNR3DYR6PZ" localSheetId="7" hidden="1">#REF!</definedName>
    <definedName name="BEx1WX04G0INSPPG9NTNR3DYR6PZ" localSheetId="9" hidden="1">#REF!</definedName>
    <definedName name="BEx1WX04G0INSPPG9NTNR3DYR6PZ" localSheetId="10" hidden="1">#REF!</definedName>
    <definedName name="BEx1WX04G0INSPPG9NTNR3DYR6PZ" localSheetId="11" hidden="1">#REF!</definedName>
    <definedName name="BEx1WX04G0INSPPG9NTNR3DYR6PZ" hidden="1">#REF!</definedName>
    <definedName name="BEx1X1SS6VBZVRNQ2BCV14SDSN2T" localSheetId="7" hidden="1">#REF!</definedName>
    <definedName name="BEx1X1SS6VBZVRNQ2BCV14SDSN2T" localSheetId="9" hidden="1">#REF!</definedName>
    <definedName name="BEx1X1SS6VBZVRNQ2BCV14SDSN2T" localSheetId="10" hidden="1">#REF!</definedName>
    <definedName name="BEx1X1SS6VBZVRNQ2BCV14SDSN2T" localSheetId="11" hidden="1">#REF!</definedName>
    <definedName name="BEx1X1SS6VBZVRNQ2BCV14SDSN2T" hidden="1">#REF!</definedName>
    <definedName name="BEx1X3LHU9DPG01VWX2IF65TRATF" localSheetId="7" hidden="1">#REF!</definedName>
    <definedName name="BEx1X3LHU9DPG01VWX2IF65TRATF" localSheetId="9" hidden="1">#REF!</definedName>
    <definedName name="BEx1X3LHU9DPG01VWX2IF65TRATF" localSheetId="10" hidden="1">#REF!</definedName>
    <definedName name="BEx1X3LHU9DPG01VWX2IF65TRATF" localSheetId="11" hidden="1">#REF!</definedName>
    <definedName name="BEx1X3LHU9DPG01VWX2IF65TRATF" hidden="1">#REF!</definedName>
    <definedName name="BEx1XK8AAMO0AH0Z1OUKW30CA7EQ" localSheetId="7" hidden="1">#REF!</definedName>
    <definedName name="BEx1XK8AAMO0AH0Z1OUKW30CA7EQ" localSheetId="9" hidden="1">#REF!</definedName>
    <definedName name="BEx1XK8AAMO0AH0Z1OUKW30CA7EQ" localSheetId="10" hidden="1">#REF!</definedName>
    <definedName name="BEx1XK8AAMO0AH0Z1OUKW30CA7EQ" localSheetId="11" hidden="1">#REF!</definedName>
    <definedName name="BEx1XK8AAMO0AH0Z1OUKW30CA7EQ" hidden="1">#REF!</definedName>
    <definedName name="BEx1XL4MZ7C80495GHQRWOBS16PQ" localSheetId="7" hidden="1">#REF!</definedName>
    <definedName name="BEx1XL4MZ7C80495GHQRWOBS16PQ" localSheetId="9" hidden="1">#REF!</definedName>
    <definedName name="BEx1XL4MZ7C80495GHQRWOBS16PQ" localSheetId="10" hidden="1">#REF!</definedName>
    <definedName name="BEx1XL4MZ7C80495GHQRWOBS16PQ" localSheetId="11" hidden="1">#REF!</definedName>
    <definedName name="BEx1XL4MZ7C80495GHQRWOBS16PQ" hidden="1">#REF!</definedName>
    <definedName name="BEx1Y2IGS2K95E1M51PEF9KJZ0KB" localSheetId="7" hidden="1">#REF!</definedName>
    <definedName name="BEx1Y2IGS2K95E1M51PEF9KJZ0KB" localSheetId="9" hidden="1">#REF!</definedName>
    <definedName name="BEx1Y2IGS2K95E1M51PEF9KJZ0KB" localSheetId="10" hidden="1">#REF!</definedName>
    <definedName name="BEx1Y2IGS2K95E1M51PEF9KJZ0KB" localSheetId="11" hidden="1">#REF!</definedName>
    <definedName name="BEx1Y2IGS2K95E1M51PEF9KJZ0KB" hidden="1">#REF!</definedName>
    <definedName name="BEx1Y3PKK83X2FN9SAALFHOWKMRQ" localSheetId="7" hidden="1">#REF!</definedName>
    <definedName name="BEx1Y3PKK83X2FN9SAALFHOWKMRQ" localSheetId="9" hidden="1">#REF!</definedName>
    <definedName name="BEx1Y3PKK83X2FN9SAALFHOWKMRQ" localSheetId="10" hidden="1">#REF!</definedName>
    <definedName name="BEx1Y3PKK83X2FN9SAALFHOWKMRQ" localSheetId="11" hidden="1">#REF!</definedName>
    <definedName name="BEx1Y3PKK83X2FN9SAALFHOWKMRQ" hidden="1">#REF!</definedName>
    <definedName name="BEx1Y40E3PP1FR4Z1T8TYMERO4NV" localSheetId="7" hidden="1">#REF!</definedName>
    <definedName name="BEx1Y40E3PP1FR4Z1T8TYMERO4NV" localSheetId="9" hidden="1">#REF!</definedName>
    <definedName name="BEx1Y40E3PP1FR4Z1T8TYMERO4NV" localSheetId="10" hidden="1">#REF!</definedName>
    <definedName name="BEx1Y40E3PP1FR4Z1T8TYMERO4NV" localSheetId="11" hidden="1">#REF!</definedName>
    <definedName name="BEx1Y40E3PP1FR4Z1T8TYMERO4NV" hidden="1">#REF!</definedName>
    <definedName name="BEx1YESSUDLAERX6LBB8V56M8SLC" localSheetId="7" hidden="1">#REF!</definedName>
    <definedName name="BEx1YESSUDLAERX6LBB8V56M8SLC" localSheetId="9" hidden="1">#REF!</definedName>
    <definedName name="BEx1YESSUDLAERX6LBB8V56M8SLC" localSheetId="10" hidden="1">#REF!</definedName>
    <definedName name="BEx1YESSUDLAERX6LBB8V56M8SLC" localSheetId="11" hidden="1">#REF!</definedName>
    <definedName name="BEx1YESSUDLAERX6LBB8V56M8SLC" hidden="1">#REF!</definedName>
    <definedName name="BEx1YL3DJ7Y4AZ01ERCOGW0FJ26T" localSheetId="7" hidden="1">#REF!</definedName>
    <definedName name="BEx1YL3DJ7Y4AZ01ERCOGW0FJ26T" localSheetId="9" hidden="1">#REF!</definedName>
    <definedName name="BEx1YL3DJ7Y4AZ01ERCOGW0FJ26T" localSheetId="10" hidden="1">#REF!</definedName>
    <definedName name="BEx1YL3DJ7Y4AZ01ERCOGW0FJ26T" localSheetId="11" hidden="1">#REF!</definedName>
    <definedName name="BEx1YL3DJ7Y4AZ01ERCOGW0FJ26T" hidden="1">#REF!</definedName>
    <definedName name="BEx1Z2RYHSVD1H37817SN93VMURZ" localSheetId="7" hidden="1">#REF!</definedName>
    <definedName name="BEx1Z2RYHSVD1H37817SN93VMURZ" localSheetId="9" hidden="1">#REF!</definedName>
    <definedName name="BEx1Z2RYHSVD1H37817SN93VMURZ" localSheetId="10" hidden="1">#REF!</definedName>
    <definedName name="BEx1Z2RYHSVD1H37817SN93VMURZ" localSheetId="11" hidden="1">#REF!</definedName>
    <definedName name="BEx1Z2RYHSVD1H37817SN93VMURZ" hidden="1">#REF!</definedName>
    <definedName name="BEx3AMAKWI6458B67VKZO56MCNJW" localSheetId="7" hidden="1">#REF!</definedName>
    <definedName name="BEx3AMAKWI6458B67VKZO56MCNJW" localSheetId="9" hidden="1">#REF!</definedName>
    <definedName name="BEx3AMAKWI6458B67VKZO56MCNJW" localSheetId="10" hidden="1">#REF!</definedName>
    <definedName name="BEx3AMAKWI6458B67VKZO56MCNJW" localSheetId="11" hidden="1">#REF!</definedName>
    <definedName name="BEx3AMAKWI6458B67VKZO56MCNJW" hidden="1">#REF!</definedName>
    <definedName name="BEx3AOOVM42G82TNF53W0EKXLUSI" localSheetId="7" hidden="1">#REF!</definedName>
    <definedName name="BEx3AOOVM42G82TNF53W0EKXLUSI" localSheetId="9" hidden="1">#REF!</definedName>
    <definedName name="BEx3AOOVM42G82TNF53W0EKXLUSI" localSheetId="10" hidden="1">#REF!</definedName>
    <definedName name="BEx3AOOVM42G82TNF53W0EKXLUSI" localSheetId="11" hidden="1">#REF!</definedName>
    <definedName name="BEx3AOOVM42G82TNF53W0EKXLUSI" hidden="1">#REF!</definedName>
    <definedName name="BEx3AZH9W4SUFCAHNDOQ728R9V4L" localSheetId="7" hidden="1">#REF!</definedName>
    <definedName name="BEx3AZH9W4SUFCAHNDOQ728R9V4L" localSheetId="9" hidden="1">#REF!</definedName>
    <definedName name="BEx3AZH9W4SUFCAHNDOQ728R9V4L" localSheetId="10" hidden="1">#REF!</definedName>
    <definedName name="BEx3AZH9W4SUFCAHNDOQ728R9V4L" localSheetId="11" hidden="1">#REF!</definedName>
    <definedName name="BEx3AZH9W4SUFCAHNDOQ728R9V4L" hidden="1">#REF!</definedName>
    <definedName name="BEx3B3OD51ISAN2LLIBMULN0U4ZC" localSheetId="7" hidden="1">#REF!</definedName>
    <definedName name="BEx3B3OD51ISAN2LLIBMULN0U4ZC" localSheetId="9" hidden="1">#REF!</definedName>
    <definedName name="BEx3B3OD51ISAN2LLIBMULN0U4ZC" localSheetId="10" hidden="1">#REF!</definedName>
    <definedName name="BEx3B3OD51ISAN2LLIBMULN0U4ZC" localSheetId="11" hidden="1">#REF!</definedName>
    <definedName name="BEx3B3OD51ISAN2LLIBMULN0U4ZC" hidden="1">#REF!</definedName>
    <definedName name="BEx3BAKI5N8MFGVWZWCRJQZ879OO" localSheetId="7" hidden="1">#REF!</definedName>
    <definedName name="BEx3BAKI5N8MFGVWZWCRJQZ879OO" localSheetId="9" hidden="1">#REF!</definedName>
    <definedName name="BEx3BAKI5N8MFGVWZWCRJQZ879OO" localSheetId="10" hidden="1">#REF!</definedName>
    <definedName name="BEx3BAKI5N8MFGVWZWCRJQZ879OO" localSheetId="11" hidden="1">#REF!</definedName>
    <definedName name="BEx3BAKI5N8MFGVWZWCRJQZ879OO" hidden="1">#REF!</definedName>
    <definedName name="BEx3BG9I89VA2OLYT4PV61JDXU69" localSheetId="7" hidden="1">#REF!</definedName>
    <definedName name="BEx3BG9I89VA2OLYT4PV61JDXU69" localSheetId="9" hidden="1">#REF!</definedName>
    <definedName name="BEx3BG9I89VA2OLYT4PV61JDXU69" localSheetId="10" hidden="1">#REF!</definedName>
    <definedName name="BEx3BG9I89VA2OLYT4PV61JDXU69" localSheetId="11" hidden="1">#REF!</definedName>
    <definedName name="BEx3BG9I89VA2OLYT4PV61JDXU69" hidden="1">#REF!</definedName>
    <definedName name="BEx3BG9J3N0QW0HQLPDKHG4LNUP8" localSheetId="7" hidden="1">#REF!</definedName>
    <definedName name="BEx3BG9J3N0QW0HQLPDKHG4LNUP8" localSheetId="9" hidden="1">#REF!</definedName>
    <definedName name="BEx3BG9J3N0QW0HQLPDKHG4LNUP8" localSheetId="10" hidden="1">#REF!</definedName>
    <definedName name="BEx3BG9J3N0QW0HQLPDKHG4LNUP8" localSheetId="11" hidden="1">#REF!</definedName>
    <definedName name="BEx3BG9J3N0QW0HQLPDKHG4LNUP8" hidden="1">#REF!</definedName>
    <definedName name="BEx3BNR9ES4KY7Q1DK83KC5NDGL8" localSheetId="7" hidden="1">#REF!</definedName>
    <definedName name="BEx3BNR9ES4KY7Q1DK83KC5NDGL8" localSheetId="9" hidden="1">#REF!</definedName>
    <definedName name="BEx3BNR9ES4KY7Q1DK83KC5NDGL8" localSheetId="10" hidden="1">#REF!</definedName>
    <definedName name="BEx3BNR9ES4KY7Q1DK83KC5NDGL8" localSheetId="11" hidden="1">#REF!</definedName>
    <definedName name="BEx3BNR9ES4KY7Q1DK83KC5NDGL8" hidden="1">#REF!</definedName>
    <definedName name="BEx3BQR5VZXNQ4H949ORM8ESU3B3" localSheetId="7" hidden="1">#REF!</definedName>
    <definedName name="BEx3BQR5VZXNQ4H949ORM8ESU3B3" localSheetId="9" hidden="1">#REF!</definedName>
    <definedName name="BEx3BQR5VZXNQ4H949ORM8ESU3B3" localSheetId="10" hidden="1">#REF!</definedName>
    <definedName name="BEx3BQR5VZXNQ4H949ORM8ESU3B3" localSheetId="11" hidden="1">#REF!</definedName>
    <definedName name="BEx3BQR5VZXNQ4H949ORM8ESU3B3" hidden="1">#REF!</definedName>
    <definedName name="BEx3BTLL3ASJN134DLEQTQM70VZM" localSheetId="7" hidden="1">#REF!</definedName>
    <definedName name="BEx3BTLL3ASJN134DLEQTQM70VZM" localSheetId="9" hidden="1">#REF!</definedName>
    <definedName name="BEx3BTLL3ASJN134DLEQTQM70VZM" localSheetId="10" hidden="1">#REF!</definedName>
    <definedName name="BEx3BTLL3ASJN134DLEQTQM70VZM" localSheetId="11" hidden="1">#REF!</definedName>
    <definedName name="BEx3BTLL3ASJN134DLEQTQM70VZM" hidden="1">#REF!</definedName>
    <definedName name="BEx3BW5CTV0DJU5AQS3ZQFK2VLF3" localSheetId="7" hidden="1">#REF!</definedName>
    <definedName name="BEx3BW5CTV0DJU5AQS3ZQFK2VLF3" localSheetId="9" hidden="1">#REF!</definedName>
    <definedName name="BEx3BW5CTV0DJU5AQS3ZQFK2VLF3" localSheetId="10" hidden="1">#REF!</definedName>
    <definedName name="BEx3BW5CTV0DJU5AQS3ZQFK2VLF3" localSheetId="11" hidden="1">#REF!</definedName>
    <definedName name="BEx3BW5CTV0DJU5AQS3ZQFK2VLF3" hidden="1">#REF!</definedName>
    <definedName name="BEx3BWAOSJWUXB8I63LLLOB0IJP1" localSheetId="7" hidden="1">#REF!</definedName>
    <definedName name="BEx3BWAOSJWUXB8I63LLLOB0IJP1" localSheetId="9" hidden="1">#REF!</definedName>
    <definedName name="BEx3BWAOSJWUXB8I63LLLOB0IJP1" localSheetId="10" hidden="1">#REF!</definedName>
    <definedName name="BEx3BWAOSJWUXB8I63LLLOB0IJP1" localSheetId="11" hidden="1">#REF!</definedName>
    <definedName name="BEx3BWAOSJWUXB8I63LLLOB0IJP1" hidden="1">#REF!</definedName>
    <definedName name="BEx3BYP0FG369M7G3JEFLMMXAKTS" localSheetId="7" hidden="1">#REF!</definedName>
    <definedName name="BEx3BYP0FG369M7G3JEFLMMXAKTS" localSheetId="9" hidden="1">#REF!</definedName>
    <definedName name="BEx3BYP0FG369M7G3JEFLMMXAKTS" localSheetId="10" hidden="1">#REF!</definedName>
    <definedName name="BEx3BYP0FG369M7G3JEFLMMXAKTS" localSheetId="11" hidden="1">#REF!</definedName>
    <definedName name="BEx3BYP0FG369M7G3JEFLMMXAKTS" hidden="1">#REF!</definedName>
    <definedName name="BEx3C2QR0WUD19QSVO8EMIPNQJKH" localSheetId="7" hidden="1">#REF!</definedName>
    <definedName name="BEx3C2QR0WUD19QSVO8EMIPNQJKH" localSheetId="9" hidden="1">#REF!</definedName>
    <definedName name="BEx3C2QR0WUD19QSVO8EMIPNQJKH" localSheetId="10" hidden="1">#REF!</definedName>
    <definedName name="BEx3C2QR0WUD19QSVO8EMIPNQJKH" localSheetId="11" hidden="1">#REF!</definedName>
    <definedName name="BEx3C2QR0WUD19QSVO8EMIPNQJKH" hidden="1">#REF!</definedName>
    <definedName name="BEx3C8AAGO4EJFEL0JJN2VY0HYIB" localSheetId="7" hidden="1">#REF!</definedName>
    <definedName name="BEx3C8AAGO4EJFEL0JJN2VY0HYIB" localSheetId="9" hidden="1">#REF!</definedName>
    <definedName name="BEx3C8AAGO4EJFEL0JJN2VY0HYIB" localSheetId="10" hidden="1">#REF!</definedName>
    <definedName name="BEx3C8AAGO4EJFEL0JJN2VY0HYIB" localSheetId="11" hidden="1">#REF!</definedName>
    <definedName name="BEx3C8AAGO4EJFEL0JJN2VY0HYIB" hidden="1">#REF!</definedName>
    <definedName name="BEx3CCS3VNR1KW2R7DKSQFZ17QW0" localSheetId="7" hidden="1">#REF!</definedName>
    <definedName name="BEx3CCS3VNR1KW2R7DKSQFZ17QW0" localSheetId="9" hidden="1">#REF!</definedName>
    <definedName name="BEx3CCS3VNR1KW2R7DKSQFZ17QW0" localSheetId="10" hidden="1">#REF!</definedName>
    <definedName name="BEx3CCS3VNR1KW2R7DKSQFZ17QW0" localSheetId="11" hidden="1">#REF!</definedName>
    <definedName name="BEx3CCS3VNR1KW2R7DKSQFZ17QW0" hidden="1">#REF!</definedName>
    <definedName name="BEx3CJTRYTU2EE1EL7M6DVFD01KO" localSheetId="7" hidden="1">#REF!</definedName>
    <definedName name="BEx3CJTRYTU2EE1EL7M6DVFD01KO" localSheetId="9" hidden="1">#REF!</definedName>
    <definedName name="BEx3CJTRYTU2EE1EL7M6DVFD01KO" localSheetId="10" hidden="1">#REF!</definedName>
    <definedName name="BEx3CJTRYTU2EE1EL7M6DVFD01KO" localSheetId="11" hidden="1">#REF!</definedName>
    <definedName name="BEx3CJTRYTU2EE1EL7M6DVFD01KO" hidden="1">#REF!</definedName>
    <definedName name="BEx3CKFCCPZZ6ROLAT5C1DZNIC1U" localSheetId="7" hidden="1">#REF!</definedName>
    <definedName name="BEx3CKFCCPZZ6ROLAT5C1DZNIC1U" localSheetId="9" hidden="1">#REF!</definedName>
    <definedName name="BEx3CKFCCPZZ6ROLAT5C1DZNIC1U" localSheetId="10" hidden="1">#REF!</definedName>
    <definedName name="BEx3CKFCCPZZ6ROLAT5C1DZNIC1U" localSheetId="11" hidden="1">#REF!</definedName>
    <definedName name="BEx3CKFCCPZZ6ROLAT5C1DZNIC1U" hidden="1">#REF!</definedName>
    <definedName name="BEx3CN4AESXZTH159TR8B9DJG12Z" localSheetId="7" hidden="1">#REF!</definedName>
    <definedName name="BEx3CN4AESXZTH159TR8B9DJG12Z" localSheetId="9" hidden="1">#REF!</definedName>
    <definedName name="BEx3CN4AESXZTH159TR8B9DJG12Z" localSheetId="10" hidden="1">#REF!</definedName>
    <definedName name="BEx3CN4AESXZTH159TR8B9DJG12Z" localSheetId="11" hidden="1">#REF!</definedName>
    <definedName name="BEx3CN4AESXZTH159TR8B9DJG12Z" hidden="1">#REF!</definedName>
    <definedName name="BEx3CO0SVO4WLH0DO43DCHYDTH1P" localSheetId="7" hidden="1">#REF!</definedName>
    <definedName name="BEx3CO0SVO4WLH0DO43DCHYDTH1P" localSheetId="9" hidden="1">#REF!</definedName>
    <definedName name="BEx3CO0SVO4WLH0DO43DCHYDTH1P" localSheetId="10" hidden="1">#REF!</definedName>
    <definedName name="BEx3CO0SVO4WLH0DO43DCHYDTH1P" localSheetId="11" hidden="1">#REF!</definedName>
    <definedName name="BEx3CO0SVO4WLH0DO43DCHYDTH1P" hidden="1">#REF!</definedName>
    <definedName name="BEx3D9G6QTSPF9UYI4X0XY0VE896" localSheetId="7" hidden="1">#REF!</definedName>
    <definedName name="BEx3D9G6QTSPF9UYI4X0XY0VE896" localSheetId="9" hidden="1">#REF!</definedName>
    <definedName name="BEx3D9G6QTSPF9UYI4X0XY0VE896" localSheetId="10" hidden="1">#REF!</definedName>
    <definedName name="BEx3D9G6QTSPF9UYI4X0XY0VE896" localSheetId="11" hidden="1">#REF!</definedName>
    <definedName name="BEx3D9G6QTSPF9UYI4X0XY0VE896" hidden="1">#REF!</definedName>
    <definedName name="BEx3DCQU9PBRXIMLO62KS5RLH447" localSheetId="7" hidden="1">#REF!</definedName>
    <definedName name="BEx3DCQU9PBRXIMLO62KS5RLH447" localSheetId="9" hidden="1">#REF!</definedName>
    <definedName name="BEx3DCQU9PBRXIMLO62KS5RLH447" localSheetId="10" hidden="1">#REF!</definedName>
    <definedName name="BEx3DCQU9PBRXIMLO62KS5RLH447" localSheetId="11" hidden="1">#REF!</definedName>
    <definedName name="BEx3DCQU9PBRXIMLO62KS5RLH447" hidden="1">#REF!</definedName>
    <definedName name="BEx3E9K8R6R3TVXS3UM0127D8DNP" localSheetId="7" hidden="1">#REF!</definedName>
    <definedName name="BEx3E9K8R6R3TVXS3UM0127D8DNP" localSheetId="9" hidden="1">#REF!</definedName>
    <definedName name="BEx3E9K8R6R3TVXS3UM0127D8DNP" localSheetId="10" hidden="1">#REF!</definedName>
    <definedName name="BEx3E9K8R6R3TVXS3UM0127D8DNP" localSheetId="11" hidden="1">#REF!</definedName>
    <definedName name="BEx3E9K8R6R3TVXS3UM0127D8DNP" hidden="1">#REF!</definedName>
    <definedName name="BEx3EE23XC21IEMZ81C84ZBTBZA8" localSheetId="7" hidden="1">#REF!</definedName>
    <definedName name="BEx3EE23XC21IEMZ81C84ZBTBZA8" localSheetId="9" hidden="1">#REF!</definedName>
    <definedName name="BEx3EE23XC21IEMZ81C84ZBTBZA8" localSheetId="10" hidden="1">#REF!</definedName>
    <definedName name="BEx3EE23XC21IEMZ81C84ZBTBZA8" localSheetId="11" hidden="1">#REF!</definedName>
    <definedName name="BEx3EE23XC21IEMZ81C84ZBTBZA8" hidden="1">#REF!</definedName>
    <definedName name="BEx3EF99FD6QNNCNOKDEE67JHTUJ" localSheetId="7" hidden="1">#REF!</definedName>
    <definedName name="BEx3EF99FD6QNNCNOKDEE67JHTUJ" localSheetId="9" hidden="1">#REF!</definedName>
    <definedName name="BEx3EF99FD6QNNCNOKDEE67JHTUJ" localSheetId="10" hidden="1">#REF!</definedName>
    <definedName name="BEx3EF99FD6QNNCNOKDEE67JHTUJ" localSheetId="11" hidden="1">#REF!</definedName>
    <definedName name="BEx3EF99FD6QNNCNOKDEE67JHTUJ" hidden="1">#REF!</definedName>
    <definedName name="BEx3EHCSERZ2O2OAG8Y95UPG2IY9" localSheetId="7" hidden="1">#REF!</definedName>
    <definedName name="BEx3EHCSERZ2O2OAG8Y95UPG2IY9" localSheetId="9" hidden="1">#REF!</definedName>
    <definedName name="BEx3EHCSERZ2O2OAG8Y95UPG2IY9" localSheetId="10" hidden="1">#REF!</definedName>
    <definedName name="BEx3EHCSERZ2O2OAG8Y95UPG2IY9" localSheetId="11" hidden="1">#REF!</definedName>
    <definedName name="BEx3EHCSERZ2O2OAG8Y95UPG2IY9" hidden="1">#REF!</definedName>
    <definedName name="BEx3EJR3TCJDYS7ZXNDS5N9KTGIK" localSheetId="7" hidden="1">#REF!</definedName>
    <definedName name="BEx3EJR3TCJDYS7ZXNDS5N9KTGIK" localSheetId="9" hidden="1">#REF!</definedName>
    <definedName name="BEx3EJR3TCJDYS7ZXNDS5N9KTGIK" localSheetId="10" hidden="1">#REF!</definedName>
    <definedName name="BEx3EJR3TCJDYS7ZXNDS5N9KTGIK" localSheetId="11" hidden="1">#REF!</definedName>
    <definedName name="BEx3EJR3TCJDYS7ZXNDS5N9KTGIK" hidden="1">#REF!</definedName>
    <definedName name="BEx3ELJTTBS6P05CNISMGOJOA60V" localSheetId="7" hidden="1">#REF!</definedName>
    <definedName name="BEx3ELJTTBS6P05CNISMGOJOA60V" localSheetId="9" hidden="1">#REF!</definedName>
    <definedName name="BEx3ELJTTBS6P05CNISMGOJOA60V" localSheetId="10" hidden="1">#REF!</definedName>
    <definedName name="BEx3ELJTTBS6P05CNISMGOJOA60V" localSheetId="11" hidden="1">#REF!</definedName>
    <definedName name="BEx3ELJTTBS6P05CNISMGOJOA60V" hidden="1">#REF!</definedName>
    <definedName name="BEx3EQSLJBDDJRHNX19PBFCKNY2I" localSheetId="7" hidden="1">#REF!</definedName>
    <definedName name="BEx3EQSLJBDDJRHNX19PBFCKNY2I" localSheetId="9" hidden="1">#REF!</definedName>
    <definedName name="BEx3EQSLJBDDJRHNX19PBFCKNY2I" localSheetId="10" hidden="1">#REF!</definedName>
    <definedName name="BEx3EQSLJBDDJRHNX19PBFCKNY2I" localSheetId="11" hidden="1">#REF!</definedName>
    <definedName name="BEx3EQSLJBDDJRHNX19PBFCKNY2I" hidden="1">#REF!</definedName>
    <definedName name="BEx3EUUAX947Q5N6MY6W0KSNY78Y" localSheetId="7" hidden="1">#REF!</definedName>
    <definedName name="BEx3EUUAX947Q5N6MY6W0KSNY78Y" localSheetId="9" hidden="1">#REF!</definedName>
    <definedName name="BEx3EUUAX947Q5N6MY6W0KSNY78Y" localSheetId="10" hidden="1">#REF!</definedName>
    <definedName name="BEx3EUUAX947Q5N6MY6W0KSNY78Y" localSheetId="11" hidden="1">#REF!</definedName>
    <definedName name="BEx3EUUAX947Q5N6MY6W0KSNY78Y" hidden="1">#REF!</definedName>
    <definedName name="BEx3EYVWCTX3E5LGECYH82ENAGBU" localSheetId="7" hidden="1">#REF!</definedName>
    <definedName name="BEx3EYVWCTX3E5LGECYH82ENAGBU" localSheetId="9" hidden="1">#REF!</definedName>
    <definedName name="BEx3EYVWCTX3E5LGECYH82ENAGBU" localSheetId="10" hidden="1">#REF!</definedName>
    <definedName name="BEx3EYVWCTX3E5LGECYH82ENAGBU" localSheetId="11" hidden="1">#REF!</definedName>
    <definedName name="BEx3EYVWCTX3E5LGECYH82ENAGBU" hidden="1">#REF!</definedName>
    <definedName name="BEx3F0JC8H5K4UPZ6HTO1OZ2OOOA" localSheetId="7" hidden="1">#REF!</definedName>
    <definedName name="BEx3F0JC8H5K4UPZ6HTO1OZ2OOOA" localSheetId="9" hidden="1">#REF!</definedName>
    <definedName name="BEx3F0JC8H5K4UPZ6HTO1OZ2OOOA" localSheetId="10" hidden="1">#REF!</definedName>
    <definedName name="BEx3F0JC8H5K4UPZ6HTO1OZ2OOOA" localSheetId="11" hidden="1">#REF!</definedName>
    <definedName name="BEx3F0JC8H5K4UPZ6HTO1OZ2OOOA" hidden="1">#REF!</definedName>
    <definedName name="BEx3F86EA79UA9R15EEYT5ZAYQGI" localSheetId="7" hidden="1">#REF!</definedName>
    <definedName name="BEx3F86EA79UA9R15EEYT5ZAYQGI" localSheetId="9" hidden="1">#REF!</definedName>
    <definedName name="BEx3F86EA79UA9R15EEYT5ZAYQGI" localSheetId="10" hidden="1">#REF!</definedName>
    <definedName name="BEx3F86EA79UA9R15EEYT5ZAYQGI" localSheetId="11" hidden="1">#REF!</definedName>
    <definedName name="BEx3F86EA79UA9R15EEYT5ZAYQGI" hidden="1">#REF!</definedName>
    <definedName name="BEx3FF2JGKF9FOM69W2I5I0JVUSZ" localSheetId="7" hidden="1">#REF!</definedName>
    <definedName name="BEx3FF2JGKF9FOM69W2I5I0JVUSZ" localSheetId="9" hidden="1">#REF!</definedName>
    <definedName name="BEx3FF2JGKF9FOM69W2I5I0JVUSZ" localSheetId="10" hidden="1">#REF!</definedName>
    <definedName name="BEx3FF2JGKF9FOM69W2I5I0JVUSZ" localSheetId="11" hidden="1">#REF!</definedName>
    <definedName name="BEx3FF2JGKF9FOM69W2I5I0JVUSZ" hidden="1">#REF!</definedName>
    <definedName name="BEx3FHMD1P5XBCH23ZKIFO6ZTCNB" localSheetId="7" hidden="1">#REF!</definedName>
    <definedName name="BEx3FHMD1P5XBCH23ZKIFO6ZTCNB" localSheetId="9" hidden="1">#REF!</definedName>
    <definedName name="BEx3FHMD1P5XBCH23ZKIFO6ZTCNB" localSheetId="10" hidden="1">#REF!</definedName>
    <definedName name="BEx3FHMD1P5XBCH23ZKIFO6ZTCNB" localSheetId="11" hidden="1">#REF!</definedName>
    <definedName name="BEx3FHMD1P5XBCH23ZKIFO6ZTCNB" hidden="1">#REF!</definedName>
    <definedName name="BEx3FI2G3YYIACQHXNXEA15M8ZK5" localSheetId="7" hidden="1">#REF!</definedName>
    <definedName name="BEx3FI2G3YYIACQHXNXEA15M8ZK5" localSheetId="9" hidden="1">#REF!</definedName>
    <definedName name="BEx3FI2G3YYIACQHXNXEA15M8ZK5" localSheetId="10" hidden="1">#REF!</definedName>
    <definedName name="BEx3FI2G3YYIACQHXNXEA15M8ZK5" localSheetId="11" hidden="1">#REF!</definedName>
    <definedName name="BEx3FI2G3YYIACQHXNXEA15M8ZK5" hidden="1">#REF!</definedName>
    <definedName name="BEx3FJ9MHSLDK8W91GO85FX1GX57" localSheetId="7" hidden="1">#REF!</definedName>
    <definedName name="BEx3FJ9MHSLDK8W91GO85FX1GX57" localSheetId="9" hidden="1">#REF!</definedName>
    <definedName name="BEx3FJ9MHSLDK8W91GO85FX1GX57" localSheetId="10" hidden="1">#REF!</definedName>
    <definedName name="BEx3FJ9MHSLDK8W91GO85FX1GX57" localSheetId="11" hidden="1">#REF!</definedName>
    <definedName name="BEx3FJ9MHSLDK8W91GO85FX1GX57" hidden="1">#REF!</definedName>
    <definedName name="BEx3FNM4HIBMXBBXPV7LKCWA3GHW" localSheetId="7" hidden="1">#REF!</definedName>
    <definedName name="BEx3FNM4HIBMXBBXPV7LKCWA3GHW" localSheetId="9" hidden="1">#REF!</definedName>
    <definedName name="BEx3FNM4HIBMXBBXPV7LKCWA3GHW" localSheetId="10" hidden="1">#REF!</definedName>
    <definedName name="BEx3FNM4HIBMXBBXPV7LKCWA3GHW" localSheetId="11" hidden="1">#REF!</definedName>
    <definedName name="BEx3FNM4HIBMXBBXPV7LKCWA3GHW" hidden="1">#REF!</definedName>
    <definedName name="BEx3FR251HFU7A33PU01SJUENL2B" localSheetId="7" hidden="1">#REF!</definedName>
    <definedName name="BEx3FR251HFU7A33PU01SJUENL2B" localSheetId="9" hidden="1">#REF!</definedName>
    <definedName name="BEx3FR251HFU7A33PU01SJUENL2B" localSheetId="10" hidden="1">#REF!</definedName>
    <definedName name="BEx3FR251HFU7A33PU01SJUENL2B" localSheetId="11" hidden="1">#REF!</definedName>
    <definedName name="BEx3FR251HFU7A33PU01SJUENL2B" hidden="1">#REF!</definedName>
    <definedName name="BEx3FRIE1T53ZMO1E61ZGQ9THDOQ" localSheetId="7" hidden="1">'[17]10.08.5 - 2008 Capital - TDBU'!#REF!</definedName>
    <definedName name="BEx3FRIE1T53ZMO1E61ZGQ9THDOQ" localSheetId="9" hidden="1">'[17]10.08.5 - 2008 Capital - TDBU'!#REF!</definedName>
    <definedName name="BEx3FRIE1T53ZMO1E61ZGQ9THDOQ" localSheetId="10" hidden="1">'[17]10.08.5 - 2008 Capital - TDBU'!#REF!</definedName>
    <definedName name="BEx3FRIE1T53ZMO1E61ZGQ9THDOQ" localSheetId="11" hidden="1">'[17]10.08.5 - 2008 Capital - TDBU'!#REF!</definedName>
    <definedName name="BEx3FRIE1T53ZMO1E61ZGQ9THDOQ" hidden="1">'[17]10.08.5 - 2008 Capital - TDBU'!#REF!</definedName>
    <definedName name="BEx3FX7EJL47JSLSWP3EOC265WAE" localSheetId="7" hidden="1">#REF!</definedName>
    <definedName name="BEx3FX7EJL47JSLSWP3EOC265WAE" localSheetId="9" hidden="1">#REF!</definedName>
    <definedName name="BEx3FX7EJL47JSLSWP3EOC265WAE" localSheetId="10" hidden="1">#REF!</definedName>
    <definedName name="BEx3FX7EJL47JSLSWP3EOC265WAE" localSheetId="11" hidden="1">#REF!</definedName>
    <definedName name="BEx3FX7EJL47JSLSWP3EOC265WAE" hidden="1">#REF!</definedName>
    <definedName name="BEx3G201R8NLJ6FIHO2QS0SW9QVV" localSheetId="7" hidden="1">#REF!</definedName>
    <definedName name="BEx3G201R8NLJ6FIHO2QS0SW9QVV" localSheetId="9" hidden="1">#REF!</definedName>
    <definedName name="BEx3G201R8NLJ6FIHO2QS0SW9QVV" localSheetId="10" hidden="1">#REF!</definedName>
    <definedName name="BEx3G201R8NLJ6FIHO2QS0SW9QVV" localSheetId="11" hidden="1">#REF!</definedName>
    <definedName name="BEx3G201R8NLJ6FIHO2QS0SW9QVV" hidden="1">#REF!</definedName>
    <definedName name="BEx3G2LL2II66XY5YCDPG4JE13A3" localSheetId="7" hidden="1">#REF!</definedName>
    <definedName name="BEx3G2LL2II66XY5YCDPG4JE13A3" localSheetId="9" hidden="1">#REF!</definedName>
    <definedName name="BEx3G2LL2II66XY5YCDPG4JE13A3" localSheetId="10" hidden="1">#REF!</definedName>
    <definedName name="BEx3G2LL2II66XY5YCDPG4JE13A3" localSheetId="11" hidden="1">#REF!</definedName>
    <definedName name="BEx3G2LL2II66XY5YCDPG4JE13A3" hidden="1">#REF!</definedName>
    <definedName name="BEx3G2WA0DTYY9D8AGHHOBTPE2B2" localSheetId="7" hidden="1">#REF!</definedName>
    <definedName name="BEx3G2WA0DTYY9D8AGHHOBTPE2B2" localSheetId="9" hidden="1">#REF!</definedName>
    <definedName name="BEx3G2WA0DTYY9D8AGHHOBTPE2B2" localSheetId="10" hidden="1">#REF!</definedName>
    <definedName name="BEx3G2WA0DTYY9D8AGHHOBTPE2B2" localSheetId="11" hidden="1">#REF!</definedName>
    <definedName name="BEx3G2WA0DTYY9D8AGHHOBTPE2B2" hidden="1">#REF!</definedName>
    <definedName name="BEx3G3HT0ZM1BO84RTJMXZ1842C6" localSheetId="7" hidden="1">'[17]10.08.5 - 2008 Capital - TDBU'!#REF!</definedName>
    <definedName name="BEx3G3HT0ZM1BO84RTJMXZ1842C6" localSheetId="9" hidden="1">'[17]10.08.5 - 2008 Capital - TDBU'!#REF!</definedName>
    <definedName name="BEx3G3HT0ZM1BO84RTJMXZ1842C6" localSheetId="10" hidden="1">'[17]10.08.5 - 2008 Capital - TDBU'!#REF!</definedName>
    <definedName name="BEx3G3HT0ZM1BO84RTJMXZ1842C6" localSheetId="11" hidden="1">'[17]10.08.5 - 2008 Capital - TDBU'!#REF!</definedName>
    <definedName name="BEx3G3HT0ZM1BO84RTJMXZ1842C6" hidden="1">'[17]10.08.5 - 2008 Capital - TDBU'!#REF!</definedName>
    <definedName name="BEx3GCXR6IAS0B6WJ03GJVH7CO52" localSheetId="7" hidden="1">#REF!</definedName>
    <definedName name="BEx3GCXR6IAS0B6WJ03GJVH7CO52" localSheetId="9" hidden="1">#REF!</definedName>
    <definedName name="BEx3GCXR6IAS0B6WJ03GJVH7CO52" localSheetId="10" hidden="1">#REF!</definedName>
    <definedName name="BEx3GCXR6IAS0B6WJ03GJVH7CO52" localSheetId="11" hidden="1">#REF!</definedName>
    <definedName name="BEx3GCXR6IAS0B6WJ03GJVH7CO52" hidden="1">#REF!</definedName>
    <definedName name="BEx3GEVV18SEQDI1JGY7EN6D1GT1" localSheetId="7" hidden="1">#REF!</definedName>
    <definedName name="BEx3GEVV18SEQDI1JGY7EN6D1GT1" localSheetId="9" hidden="1">#REF!</definedName>
    <definedName name="BEx3GEVV18SEQDI1JGY7EN6D1GT1" localSheetId="10" hidden="1">#REF!</definedName>
    <definedName name="BEx3GEVV18SEQDI1JGY7EN6D1GT1" localSheetId="11" hidden="1">#REF!</definedName>
    <definedName name="BEx3GEVV18SEQDI1JGY7EN6D1GT1" hidden="1">#REF!</definedName>
    <definedName name="BEx3GKFH64MKQX61S7DYTZ15JCPY" localSheetId="7" hidden="1">#REF!</definedName>
    <definedName name="BEx3GKFH64MKQX61S7DYTZ15JCPY" localSheetId="9" hidden="1">#REF!</definedName>
    <definedName name="BEx3GKFH64MKQX61S7DYTZ15JCPY" localSheetId="10" hidden="1">#REF!</definedName>
    <definedName name="BEx3GKFH64MKQX61S7DYTZ15JCPY" localSheetId="11" hidden="1">#REF!</definedName>
    <definedName name="BEx3GKFH64MKQX61S7DYTZ15JCPY" hidden="1">#REF!</definedName>
    <definedName name="BEx3GMJ1Y6UU02DLRL0QXCEKDA6C" localSheetId="7" hidden="1">#REF!</definedName>
    <definedName name="BEx3GMJ1Y6UU02DLRL0QXCEKDA6C" localSheetId="9" hidden="1">#REF!</definedName>
    <definedName name="BEx3GMJ1Y6UU02DLRL0QXCEKDA6C" localSheetId="10" hidden="1">#REF!</definedName>
    <definedName name="BEx3GMJ1Y6UU02DLRL0QXCEKDA6C" localSheetId="11" hidden="1">#REF!</definedName>
    <definedName name="BEx3GMJ1Y6UU02DLRL0QXCEKDA6C" hidden="1">#REF!</definedName>
    <definedName name="BEx3GN4LY0135CBDIN1TU2UEODGF" localSheetId="7" hidden="1">#REF!</definedName>
    <definedName name="BEx3GN4LY0135CBDIN1TU2UEODGF" localSheetId="9" hidden="1">#REF!</definedName>
    <definedName name="BEx3GN4LY0135CBDIN1TU2UEODGF" localSheetId="10" hidden="1">#REF!</definedName>
    <definedName name="BEx3GN4LY0135CBDIN1TU2UEODGF" localSheetId="11" hidden="1">#REF!</definedName>
    <definedName name="BEx3GN4LY0135CBDIN1TU2UEODGF" hidden="1">#REF!</definedName>
    <definedName name="BEx3GPDH2AH4QKT4OOSN563XUHBD" localSheetId="7" hidden="1">#REF!</definedName>
    <definedName name="BEx3GPDH2AH4QKT4OOSN563XUHBD" localSheetId="9" hidden="1">#REF!</definedName>
    <definedName name="BEx3GPDH2AH4QKT4OOSN563XUHBD" localSheetId="10" hidden="1">#REF!</definedName>
    <definedName name="BEx3GPDH2AH4QKT4OOSN563XUHBD" localSheetId="11" hidden="1">#REF!</definedName>
    <definedName name="BEx3GPDH2AH4QKT4OOSN563XUHBD" hidden="1">#REF!</definedName>
    <definedName name="BEx3GVD97A24S6H24BSXJFP4JCW6" localSheetId="7" hidden="1">#REF!</definedName>
    <definedName name="BEx3GVD97A24S6H24BSXJFP4JCW6" localSheetId="9" hidden="1">#REF!</definedName>
    <definedName name="BEx3GVD97A24S6H24BSXJFP4JCW6" localSheetId="10" hidden="1">#REF!</definedName>
    <definedName name="BEx3GVD97A24S6H24BSXJFP4JCW6" localSheetId="11" hidden="1">#REF!</definedName>
    <definedName name="BEx3GVD97A24S6H24BSXJFP4JCW6" hidden="1">#REF!</definedName>
    <definedName name="BEx3H5UX2GZFZZT657YR76RHW5I6" localSheetId="7" hidden="1">#REF!</definedName>
    <definedName name="BEx3H5UX2GZFZZT657YR76RHW5I6" localSheetId="9" hidden="1">#REF!</definedName>
    <definedName name="BEx3H5UX2GZFZZT657YR76RHW5I6" localSheetId="10" hidden="1">#REF!</definedName>
    <definedName name="BEx3H5UX2GZFZZT657YR76RHW5I6" localSheetId="11" hidden="1">#REF!</definedName>
    <definedName name="BEx3H5UX2GZFZZT657YR76RHW5I6" hidden="1">#REF!</definedName>
    <definedName name="BEx3HMSEFOP6DBM4R97XA6B7NFG6" localSheetId="7" hidden="1">#REF!</definedName>
    <definedName name="BEx3HMSEFOP6DBM4R97XA6B7NFG6" localSheetId="9" hidden="1">#REF!</definedName>
    <definedName name="BEx3HMSEFOP6DBM4R97XA6B7NFG6" localSheetId="10" hidden="1">#REF!</definedName>
    <definedName name="BEx3HMSEFOP6DBM4R97XA6B7NFG6" localSheetId="11" hidden="1">#REF!</definedName>
    <definedName name="BEx3HMSEFOP6DBM4R97XA6B7NFG6" hidden="1">#REF!</definedName>
    <definedName name="BEx3HNZM1GOP9RT8C2AXOMFXIMQ8" localSheetId="7" hidden="1">#REF!</definedName>
    <definedName name="BEx3HNZM1GOP9RT8C2AXOMFXIMQ8" localSheetId="9" hidden="1">#REF!</definedName>
    <definedName name="BEx3HNZM1GOP9RT8C2AXOMFXIMQ8" localSheetId="10" hidden="1">#REF!</definedName>
    <definedName name="BEx3HNZM1GOP9RT8C2AXOMFXIMQ8" localSheetId="11" hidden="1">#REF!</definedName>
    <definedName name="BEx3HNZM1GOP9RT8C2AXOMFXIMQ8" hidden="1">#REF!</definedName>
    <definedName name="BEx3HWJ5SQSD2CVCQNR183X44FR8" localSheetId="7" hidden="1">#REF!</definedName>
    <definedName name="BEx3HWJ5SQSD2CVCQNR183X44FR8" localSheetId="9" hidden="1">#REF!</definedName>
    <definedName name="BEx3HWJ5SQSD2CVCQNR183X44FR8" localSheetId="10" hidden="1">#REF!</definedName>
    <definedName name="BEx3HWJ5SQSD2CVCQNR183X44FR8" localSheetId="11" hidden="1">#REF!</definedName>
    <definedName name="BEx3HWJ5SQSD2CVCQNR183X44FR8" hidden="1">#REF!</definedName>
    <definedName name="BEx3I09YVXO0G4X7KGSA4WGORM35" localSheetId="7" hidden="1">#REF!</definedName>
    <definedName name="BEx3I09YVXO0G4X7KGSA4WGORM35" localSheetId="9" hidden="1">#REF!</definedName>
    <definedName name="BEx3I09YVXO0G4X7KGSA4WGORM35" localSheetId="10" hidden="1">#REF!</definedName>
    <definedName name="BEx3I09YVXO0G4X7KGSA4WGORM35" localSheetId="11" hidden="1">#REF!</definedName>
    <definedName name="BEx3I09YVXO0G4X7KGSA4WGORM35" hidden="1">#REF!</definedName>
    <definedName name="BEx3I7BLM11AXCZ8E4JU8ZIAXPAS" localSheetId="7" hidden="1">#REF!</definedName>
    <definedName name="BEx3I7BLM11AXCZ8E4JU8ZIAXPAS" localSheetId="9" hidden="1">#REF!</definedName>
    <definedName name="BEx3I7BLM11AXCZ8E4JU8ZIAXPAS" localSheetId="10" hidden="1">#REF!</definedName>
    <definedName name="BEx3I7BLM11AXCZ8E4JU8ZIAXPAS" localSheetId="11" hidden="1">#REF!</definedName>
    <definedName name="BEx3I7BLM11AXCZ8E4JU8ZIAXPAS" hidden="1">#REF!</definedName>
    <definedName name="BEx3ICF1GY8HQEBIU9S43PDJ90BX" localSheetId="7" hidden="1">#REF!</definedName>
    <definedName name="BEx3ICF1GY8HQEBIU9S43PDJ90BX" localSheetId="9" hidden="1">#REF!</definedName>
    <definedName name="BEx3ICF1GY8HQEBIU9S43PDJ90BX" localSheetId="10" hidden="1">#REF!</definedName>
    <definedName name="BEx3ICF1GY8HQEBIU9S43PDJ90BX" localSheetId="11" hidden="1">#REF!</definedName>
    <definedName name="BEx3ICF1GY8HQEBIU9S43PDJ90BX" hidden="1">#REF!</definedName>
    <definedName name="BEx3IYAH2DEBFWO8F94H4MXE3RLY" localSheetId="7" hidden="1">#REF!</definedName>
    <definedName name="BEx3IYAH2DEBFWO8F94H4MXE3RLY" localSheetId="9" hidden="1">#REF!</definedName>
    <definedName name="BEx3IYAH2DEBFWO8F94H4MXE3RLY" localSheetId="10" hidden="1">#REF!</definedName>
    <definedName name="BEx3IYAH2DEBFWO8F94H4MXE3RLY" localSheetId="11" hidden="1">#REF!</definedName>
    <definedName name="BEx3IYAH2DEBFWO8F94H4MXE3RLY" hidden="1">#REF!</definedName>
    <definedName name="BEx3IZXXSYEW50379N2EAFWO8DZV" localSheetId="7" hidden="1">#REF!</definedName>
    <definedName name="BEx3IZXXSYEW50379N2EAFWO8DZV" localSheetId="9" hidden="1">#REF!</definedName>
    <definedName name="BEx3IZXXSYEW50379N2EAFWO8DZV" localSheetId="10" hidden="1">#REF!</definedName>
    <definedName name="BEx3IZXXSYEW50379N2EAFWO8DZV" localSheetId="11" hidden="1">#REF!</definedName>
    <definedName name="BEx3IZXXSYEW50379N2EAFWO8DZV" hidden="1">#REF!</definedName>
    <definedName name="BEx3J1VZVGTKT4ATPO9O5JCSFTTR" localSheetId="7" hidden="1">#REF!</definedName>
    <definedName name="BEx3J1VZVGTKT4ATPO9O5JCSFTTR" localSheetId="9" hidden="1">#REF!</definedName>
    <definedName name="BEx3J1VZVGTKT4ATPO9O5JCSFTTR" localSheetId="10" hidden="1">#REF!</definedName>
    <definedName name="BEx3J1VZVGTKT4ATPO9O5JCSFTTR" localSheetId="11" hidden="1">#REF!</definedName>
    <definedName name="BEx3J1VZVGTKT4ATPO9O5JCSFTTR" hidden="1">#REF!</definedName>
    <definedName name="BEx3JC2TY7JNAAC3L7QHVPQXLGQ8" localSheetId="7" hidden="1">#REF!</definedName>
    <definedName name="BEx3JC2TY7JNAAC3L7QHVPQXLGQ8" localSheetId="9" hidden="1">#REF!</definedName>
    <definedName name="BEx3JC2TY7JNAAC3L7QHVPQXLGQ8" localSheetId="10" hidden="1">#REF!</definedName>
    <definedName name="BEx3JC2TY7JNAAC3L7QHVPQXLGQ8" localSheetId="11" hidden="1">#REF!</definedName>
    <definedName name="BEx3JC2TY7JNAAC3L7QHVPQXLGQ8" hidden="1">#REF!</definedName>
    <definedName name="BEx3JHMINP1THWDI6C83QR21FBGR" localSheetId="7" hidden="1">#REF!</definedName>
    <definedName name="BEx3JHMINP1THWDI6C83QR21FBGR" localSheetId="9" hidden="1">#REF!</definedName>
    <definedName name="BEx3JHMINP1THWDI6C83QR21FBGR" localSheetId="10" hidden="1">#REF!</definedName>
    <definedName name="BEx3JHMINP1THWDI6C83QR21FBGR" localSheetId="11" hidden="1">#REF!</definedName>
    <definedName name="BEx3JHMINP1THWDI6C83QR21FBGR" hidden="1">#REF!</definedName>
    <definedName name="BEx3JX23SYDIGOGM4Y0CQFBW8ZBV" localSheetId="7" hidden="1">#REF!</definedName>
    <definedName name="BEx3JX23SYDIGOGM4Y0CQFBW8ZBV" localSheetId="9" hidden="1">#REF!</definedName>
    <definedName name="BEx3JX23SYDIGOGM4Y0CQFBW8ZBV" localSheetId="10" hidden="1">#REF!</definedName>
    <definedName name="BEx3JX23SYDIGOGM4Y0CQFBW8ZBV" localSheetId="11" hidden="1">#REF!</definedName>
    <definedName name="BEx3JX23SYDIGOGM4Y0CQFBW8ZBV" hidden="1">#REF!</definedName>
    <definedName name="BEx3JXCXCVBZJGV5VEG9MJEI01AL" localSheetId="7" hidden="1">#REF!</definedName>
    <definedName name="BEx3JXCXCVBZJGV5VEG9MJEI01AL" localSheetId="9" hidden="1">#REF!</definedName>
    <definedName name="BEx3JXCXCVBZJGV5VEG9MJEI01AL" localSheetId="10" hidden="1">#REF!</definedName>
    <definedName name="BEx3JXCXCVBZJGV5VEG9MJEI01AL" localSheetId="11" hidden="1">#REF!</definedName>
    <definedName name="BEx3JXCXCVBZJGV5VEG9MJEI01AL" hidden="1">#REF!</definedName>
    <definedName name="BEx3JY98ZGQOIJAD31AKR12C64LP" localSheetId="7" hidden="1">#REF!</definedName>
    <definedName name="BEx3JY98ZGQOIJAD31AKR12C64LP" localSheetId="9" hidden="1">#REF!</definedName>
    <definedName name="BEx3JY98ZGQOIJAD31AKR12C64LP" localSheetId="10" hidden="1">#REF!</definedName>
    <definedName name="BEx3JY98ZGQOIJAD31AKR12C64LP" localSheetId="11" hidden="1">#REF!</definedName>
    <definedName name="BEx3JY98ZGQOIJAD31AKR12C64LP" hidden="1">#REF!</definedName>
    <definedName name="BEx3JYK2N7X59TPJSKYZ77ENY8SS" localSheetId="7" hidden="1">#REF!</definedName>
    <definedName name="BEx3JYK2N7X59TPJSKYZ77ENY8SS" localSheetId="9" hidden="1">#REF!</definedName>
    <definedName name="BEx3JYK2N7X59TPJSKYZ77ENY8SS" localSheetId="10" hidden="1">#REF!</definedName>
    <definedName name="BEx3JYK2N7X59TPJSKYZ77ENY8SS" localSheetId="11" hidden="1">#REF!</definedName>
    <definedName name="BEx3JYK2N7X59TPJSKYZ77ENY8SS" hidden="1">#REF!</definedName>
    <definedName name="BEx3K4EII7GU1CG0BN7UL15M6J8Z" localSheetId="7" hidden="1">#REF!</definedName>
    <definedName name="BEx3K4EII7GU1CG0BN7UL15M6J8Z" localSheetId="9" hidden="1">#REF!</definedName>
    <definedName name="BEx3K4EII7GU1CG0BN7UL15M6J8Z" localSheetId="10" hidden="1">#REF!</definedName>
    <definedName name="BEx3K4EII7GU1CG0BN7UL15M6J8Z" localSheetId="11" hidden="1">#REF!</definedName>
    <definedName name="BEx3K4EII7GU1CG0BN7UL15M6J8Z" hidden="1">#REF!</definedName>
    <definedName name="BEx3K4ZXQUQ2KYZF74B84SO48XMW" localSheetId="7" hidden="1">#REF!</definedName>
    <definedName name="BEx3K4ZXQUQ2KYZF74B84SO48XMW" localSheetId="9" hidden="1">#REF!</definedName>
    <definedName name="BEx3K4ZXQUQ2KYZF74B84SO48XMW" localSheetId="10" hidden="1">#REF!</definedName>
    <definedName name="BEx3K4ZXQUQ2KYZF74B84SO48XMW" localSheetId="11" hidden="1">#REF!</definedName>
    <definedName name="BEx3K4ZXQUQ2KYZF74B84SO48XMW" hidden="1">#REF!</definedName>
    <definedName name="BEx3K5QZUNWBEQQWDCJDXXFBV4QK" localSheetId="7" hidden="1">#REF!</definedName>
    <definedName name="BEx3K5QZUNWBEQQWDCJDXXFBV4QK" localSheetId="9" hidden="1">#REF!</definedName>
    <definedName name="BEx3K5QZUNWBEQQWDCJDXXFBV4QK" localSheetId="10" hidden="1">#REF!</definedName>
    <definedName name="BEx3K5QZUNWBEQQWDCJDXXFBV4QK" localSheetId="11" hidden="1">#REF!</definedName>
    <definedName name="BEx3K5QZUNWBEQQWDCJDXXFBV4QK" hidden="1">#REF!</definedName>
    <definedName name="BEx3KC6WKRCQX6L4P34ZM7CCJFBT" localSheetId="7" hidden="1">#REF!</definedName>
    <definedName name="BEx3KC6WKRCQX6L4P34ZM7CCJFBT" localSheetId="9" hidden="1">#REF!</definedName>
    <definedName name="BEx3KC6WKRCQX6L4P34ZM7CCJFBT" localSheetId="10" hidden="1">#REF!</definedName>
    <definedName name="BEx3KC6WKRCQX6L4P34ZM7CCJFBT" localSheetId="11" hidden="1">#REF!</definedName>
    <definedName name="BEx3KC6WKRCQX6L4P34ZM7CCJFBT" hidden="1">#REF!</definedName>
    <definedName name="BEx3KEFXUCVNVPH7KSEGAZYX13B5" localSheetId="7" hidden="1">#REF!</definedName>
    <definedName name="BEx3KEFXUCVNVPH7KSEGAZYX13B5" localSheetId="9" hidden="1">#REF!</definedName>
    <definedName name="BEx3KEFXUCVNVPH7KSEGAZYX13B5" localSheetId="10" hidden="1">#REF!</definedName>
    <definedName name="BEx3KEFXUCVNVPH7KSEGAZYX13B5" localSheetId="11" hidden="1">#REF!</definedName>
    <definedName name="BEx3KEFXUCVNVPH7KSEGAZYX13B5" hidden="1">#REF!</definedName>
    <definedName name="BEx3KFXUAF6YXAA47B7Q6X9B3VGB" localSheetId="7" hidden="1">#REF!</definedName>
    <definedName name="BEx3KFXUAF6YXAA47B7Q6X9B3VGB" localSheetId="9" hidden="1">#REF!</definedName>
    <definedName name="BEx3KFXUAF6YXAA47B7Q6X9B3VGB" localSheetId="10" hidden="1">#REF!</definedName>
    <definedName name="BEx3KFXUAF6YXAA47B7Q6X9B3VGB" localSheetId="11" hidden="1">#REF!</definedName>
    <definedName name="BEx3KFXUAF6YXAA47B7Q6X9B3VGB" hidden="1">#REF!</definedName>
    <definedName name="BEx3KIXQYOGMPK4WJJAVBRX4NR28" localSheetId="7" hidden="1">#REF!</definedName>
    <definedName name="BEx3KIXQYOGMPK4WJJAVBRX4NR28" localSheetId="9" hidden="1">#REF!</definedName>
    <definedName name="BEx3KIXQYOGMPK4WJJAVBRX4NR28" localSheetId="10" hidden="1">#REF!</definedName>
    <definedName name="BEx3KIXQYOGMPK4WJJAVBRX4NR28" localSheetId="11" hidden="1">#REF!</definedName>
    <definedName name="BEx3KIXQYOGMPK4WJJAVBRX4NR28" hidden="1">#REF!</definedName>
    <definedName name="BEx3KJOMVOSFZVJUL3GKCNP6DQDS" localSheetId="7" hidden="1">#REF!</definedName>
    <definedName name="BEx3KJOMVOSFZVJUL3GKCNP6DQDS" localSheetId="9" hidden="1">#REF!</definedName>
    <definedName name="BEx3KJOMVOSFZVJUL3GKCNP6DQDS" localSheetId="10" hidden="1">#REF!</definedName>
    <definedName name="BEx3KJOMVOSFZVJUL3GKCNP6DQDS" localSheetId="11" hidden="1">#REF!</definedName>
    <definedName name="BEx3KJOMVOSFZVJUL3GKCNP6DQDS" hidden="1">#REF!</definedName>
    <definedName name="BEx3KP2VRBMORK0QEAZUYCXL3DHJ" localSheetId="7" hidden="1">#REF!</definedName>
    <definedName name="BEx3KP2VRBMORK0QEAZUYCXL3DHJ" localSheetId="9" hidden="1">#REF!</definedName>
    <definedName name="BEx3KP2VRBMORK0QEAZUYCXL3DHJ" localSheetId="10" hidden="1">#REF!</definedName>
    <definedName name="BEx3KP2VRBMORK0QEAZUYCXL3DHJ" localSheetId="11" hidden="1">#REF!</definedName>
    <definedName name="BEx3KP2VRBMORK0QEAZUYCXL3DHJ" hidden="1">#REF!</definedName>
    <definedName name="BEx3L4IN3LI4C26SITKTGAH27CDU" localSheetId="7" hidden="1">#REF!</definedName>
    <definedName name="BEx3L4IN3LI4C26SITKTGAH27CDU" localSheetId="9" hidden="1">#REF!</definedName>
    <definedName name="BEx3L4IN3LI4C26SITKTGAH27CDU" localSheetId="10" hidden="1">#REF!</definedName>
    <definedName name="BEx3L4IN3LI4C26SITKTGAH27CDU" localSheetId="11" hidden="1">#REF!</definedName>
    <definedName name="BEx3L4IN3LI4C26SITKTGAH27CDU" hidden="1">#REF!</definedName>
    <definedName name="BEx3L4YQ0J7ZU0M5QM6YIPCEYC9K" localSheetId="7" hidden="1">#REF!</definedName>
    <definedName name="BEx3L4YQ0J7ZU0M5QM6YIPCEYC9K" localSheetId="9" hidden="1">#REF!</definedName>
    <definedName name="BEx3L4YQ0J7ZU0M5QM6YIPCEYC9K" localSheetId="10" hidden="1">#REF!</definedName>
    <definedName name="BEx3L4YQ0J7ZU0M5QM6YIPCEYC9K" localSheetId="11" hidden="1">#REF!</definedName>
    <definedName name="BEx3L4YQ0J7ZU0M5QM6YIPCEYC9K" hidden="1">#REF!</definedName>
    <definedName name="BEx3L60DJOR7NQN42G7YSAODP1EX" localSheetId="7" hidden="1">#REF!</definedName>
    <definedName name="BEx3L60DJOR7NQN42G7YSAODP1EX" localSheetId="9" hidden="1">#REF!</definedName>
    <definedName name="BEx3L60DJOR7NQN42G7YSAODP1EX" localSheetId="10" hidden="1">#REF!</definedName>
    <definedName name="BEx3L60DJOR7NQN42G7YSAODP1EX" localSheetId="11" hidden="1">#REF!</definedName>
    <definedName name="BEx3L60DJOR7NQN42G7YSAODP1EX" hidden="1">#REF!</definedName>
    <definedName name="BEx3L7D0PI38HWZ7VADU16C9E33D" localSheetId="7" hidden="1">#REF!</definedName>
    <definedName name="BEx3L7D0PI38HWZ7VADU16C9E33D" localSheetId="9" hidden="1">#REF!</definedName>
    <definedName name="BEx3L7D0PI38HWZ7VADU16C9E33D" localSheetId="10" hidden="1">#REF!</definedName>
    <definedName name="BEx3L7D0PI38HWZ7VADU16C9E33D" localSheetId="11" hidden="1">#REF!</definedName>
    <definedName name="BEx3L7D0PI38HWZ7VADU16C9E33D" hidden="1">#REF!</definedName>
    <definedName name="BEx3L7NTB2BHXP26B5F4A3PRTY0Z" localSheetId="7" hidden="1">#REF!</definedName>
    <definedName name="BEx3L7NTB2BHXP26B5F4A3PRTY0Z" localSheetId="9" hidden="1">#REF!</definedName>
    <definedName name="BEx3L7NTB2BHXP26B5F4A3PRTY0Z" localSheetId="10" hidden="1">#REF!</definedName>
    <definedName name="BEx3L7NTB2BHXP26B5F4A3PRTY0Z" localSheetId="11" hidden="1">#REF!</definedName>
    <definedName name="BEx3L7NTB2BHXP26B5F4A3PRTY0Z" hidden="1">#REF!</definedName>
    <definedName name="BEx3LM1PR4Y7KINKMTMKR984GX8Q" localSheetId="7" hidden="1">#REF!</definedName>
    <definedName name="BEx3LM1PR4Y7KINKMTMKR984GX8Q" localSheetId="9" hidden="1">#REF!</definedName>
    <definedName name="BEx3LM1PR4Y7KINKMTMKR984GX8Q" localSheetId="10" hidden="1">#REF!</definedName>
    <definedName name="BEx3LM1PR4Y7KINKMTMKR984GX8Q" localSheetId="11" hidden="1">#REF!</definedName>
    <definedName name="BEx3LM1PR4Y7KINKMTMKR984GX8Q" hidden="1">#REF!</definedName>
    <definedName name="BEx3LPCEZ1C0XEKNCM3YT09JWCUO" localSheetId="7" hidden="1">#REF!</definedName>
    <definedName name="BEx3LPCEZ1C0XEKNCM3YT09JWCUO" localSheetId="9" hidden="1">#REF!</definedName>
    <definedName name="BEx3LPCEZ1C0XEKNCM3YT09JWCUO" localSheetId="10" hidden="1">#REF!</definedName>
    <definedName name="BEx3LPCEZ1C0XEKNCM3YT09JWCUO" localSheetId="11" hidden="1">#REF!</definedName>
    <definedName name="BEx3LPCEZ1C0XEKNCM3YT09JWCUO" hidden="1">#REF!</definedName>
    <definedName name="BEx3LTU80DDHQRJRLVN79J3RC5Z0" localSheetId="7" hidden="1">#REF!</definedName>
    <definedName name="BEx3LTU80DDHQRJRLVN79J3RC5Z0" localSheetId="9" hidden="1">#REF!</definedName>
    <definedName name="BEx3LTU80DDHQRJRLVN79J3RC5Z0" localSheetId="10" hidden="1">#REF!</definedName>
    <definedName name="BEx3LTU80DDHQRJRLVN79J3RC5Z0" localSheetId="11" hidden="1">#REF!</definedName>
    <definedName name="BEx3LTU80DDHQRJRLVN79J3RC5Z0" hidden="1">#REF!</definedName>
    <definedName name="BEx3LUL5EICSTN6KP1M6B7NAHYVO" localSheetId="7" hidden="1">#REF!</definedName>
    <definedName name="BEx3LUL5EICSTN6KP1M6B7NAHYVO" localSheetId="9" hidden="1">#REF!</definedName>
    <definedName name="BEx3LUL5EICSTN6KP1M6B7NAHYVO" localSheetId="10" hidden="1">#REF!</definedName>
    <definedName name="BEx3LUL5EICSTN6KP1M6B7NAHYVO" localSheetId="11" hidden="1">#REF!</definedName>
    <definedName name="BEx3LUL5EICSTN6KP1M6B7NAHYVO" hidden="1">#REF!</definedName>
    <definedName name="BEx3M1MR1K1NQD03H74BFWOK4MWQ" localSheetId="7" hidden="1">#REF!</definedName>
    <definedName name="BEx3M1MR1K1NQD03H74BFWOK4MWQ" localSheetId="9" hidden="1">#REF!</definedName>
    <definedName name="BEx3M1MR1K1NQD03H74BFWOK4MWQ" localSheetId="10" hidden="1">#REF!</definedName>
    <definedName name="BEx3M1MR1K1NQD03H74BFWOK4MWQ" localSheetId="11" hidden="1">#REF!</definedName>
    <definedName name="BEx3M1MR1K1NQD03H74BFWOK4MWQ" hidden="1">#REF!</definedName>
    <definedName name="BEx3M4H77MYUKOOD31H9F80NMVK8" localSheetId="7" hidden="1">#REF!</definedName>
    <definedName name="BEx3M4H77MYUKOOD31H9F80NMVK8" localSheetId="9" hidden="1">#REF!</definedName>
    <definedName name="BEx3M4H77MYUKOOD31H9F80NMVK8" localSheetId="10" hidden="1">#REF!</definedName>
    <definedName name="BEx3M4H77MYUKOOD31H9F80NMVK8" localSheetId="11" hidden="1">#REF!</definedName>
    <definedName name="BEx3M4H77MYUKOOD31H9F80NMVK8" hidden="1">#REF!</definedName>
    <definedName name="BEx3M885DQ9KX2HJ6T6P6HDY9GC4" localSheetId="7" hidden="1">#REF!</definedName>
    <definedName name="BEx3M885DQ9KX2HJ6T6P6HDY9GC4" localSheetId="9" hidden="1">#REF!</definedName>
    <definedName name="BEx3M885DQ9KX2HJ6T6P6HDY9GC4" localSheetId="10" hidden="1">#REF!</definedName>
    <definedName name="BEx3M885DQ9KX2HJ6T6P6HDY9GC4" localSheetId="11" hidden="1">#REF!</definedName>
    <definedName name="BEx3M885DQ9KX2HJ6T6P6HDY9GC4" hidden="1">#REF!</definedName>
    <definedName name="BEx3M9VFX329PZWYC4DMZ6P3W9R2" localSheetId="7" hidden="1">#REF!</definedName>
    <definedName name="BEx3M9VFX329PZWYC4DMZ6P3W9R2" localSheetId="9" hidden="1">#REF!</definedName>
    <definedName name="BEx3M9VFX329PZWYC4DMZ6P3W9R2" localSheetId="10" hidden="1">#REF!</definedName>
    <definedName name="BEx3M9VFX329PZWYC4DMZ6P3W9R2" localSheetId="11" hidden="1">#REF!</definedName>
    <definedName name="BEx3M9VFX329PZWYC4DMZ6P3W9R2" hidden="1">#REF!</definedName>
    <definedName name="BEx3MCQ0L5NQSPA1DGA0QTYSLHNP" localSheetId="7" hidden="1">#REF!</definedName>
    <definedName name="BEx3MCQ0L5NQSPA1DGA0QTYSLHNP" localSheetId="9" hidden="1">#REF!</definedName>
    <definedName name="BEx3MCQ0L5NQSPA1DGA0QTYSLHNP" localSheetId="10" hidden="1">#REF!</definedName>
    <definedName name="BEx3MCQ0L5NQSPA1DGA0QTYSLHNP" localSheetId="11" hidden="1">#REF!</definedName>
    <definedName name="BEx3MCQ0L5NQSPA1DGA0QTYSLHNP" hidden="1">#REF!</definedName>
    <definedName name="BEx3MCQ0VEBV0CZXDS505L38EQ8N" localSheetId="7" hidden="1">#REF!</definedName>
    <definedName name="BEx3MCQ0VEBV0CZXDS505L38EQ8N" localSheetId="9" hidden="1">#REF!</definedName>
    <definedName name="BEx3MCQ0VEBV0CZXDS505L38EQ8N" localSheetId="10" hidden="1">#REF!</definedName>
    <definedName name="BEx3MCQ0VEBV0CZXDS505L38EQ8N" localSheetId="11" hidden="1">#REF!</definedName>
    <definedName name="BEx3MCQ0VEBV0CZXDS505L38EQ8N" hidden="1">#REF!</definedName>
    <definedName name="BEx3ME2HC294KYAUDR73NXYGVDW0" localSheetId="7" hidden="1">#REF!</definedName>
    <definedName name="BEx3ME2HC294KYAUDR73NXYGVDW0" localSheetId="9" hidden="1">#REF!</definedName>
    <definedName name="BEx3ME2HC294KYAUDR73NXYGVDW0" localSheetId="10" hidden="1">#REF!</definedName>
    <definedName name="BEx3ME2HC294KYAUDR73NXYGVDW0" localSheetId="11" hidden="1">#REF!</definedName>
    <definedName name="BEx3ME2HC294KYAUDR73NXYGVDW0" hidden="1">#REF!</definedName>
    <definedName name="BEx3MEYV5LQY0BAL7V3CFAFVOM3T" localSheetId="7" hidden="1">#REF!</definedName>
    <definedName name="BEx3MEYV5LQY0BAL7V3CFAFVOM3T" localSheetId="9" hidden="1">#REF!</definedName>
    <definedName name="BEx3MEYV5LQY0BAL7V3CFAFVOM3T" localSheetId="10" hidden="1">#REF!</definedName>
    <definedName name="BEx3MEYV5LQY0BAL7V3CFAFVOM3T" localSheetId="11" hidden="1">#REF!</definedName>
    <definedName name="BEx3MEYV5LQY0BAL7V3CFAFVOM3T" hidden="1">#REF!</definedName>
    <definedName name="BEx3MREOFWJQEYMCMBL7ZE06NBN6" localSheetId="7" hidden="1">#REF!</definedName>
    <definedName name="BEx3MREOFWJQEYMCMBL7ZE06NBN6" localSheetId="9" hidden="1">#REF!</definedName>
    <definedName name="BEx3MREOFWJQEYMCMBL7ZE06NBN6" localSheetId="10" hidden="1">#REF!</definedName>
    <definedName name="BEx3MREOFWJQEYMCMBL7ZE06NBN6" localSheetId="11" hidden="1">#REF!</definedName>
    <definedName name="BEx3MREOFWJQEYMCMBL7ZE06NBN6" hidden="1">#REF!</definedName>
    <definedName name="BEx3MRPHDEYR919ZKPYTH3O7DQTY" localSheetId="7" hidden="1">#REF!</definedName>
    <definedName name="BEx3MRPHDEYR919ZKPYTH3O7DQTY" localSheetId="9" hidden="1">#REF!</definedName>
    <definedName name="BEx3MRPHDEYR919ZKPYTH3O7DQTY" localSheetId="10" hidden="1">#REF!</definedName>
    <definedName name="BEx3MRPHDEYR919ZKPYTH3O7DQTY" localSheetId="11" hidden="1">#REF!</definedName>
    <definedName name="BEx3MRPHDEYR919ZKPYTH3O7DQTY" hidden="1">#REF!</definedName>
    <definedName name="BEx3NKXF7GYXHBK75UI6MDRUSU0J" localSheetId="7" hidden="1">#REF!</definedName>
    <definedName name="BEx3NKXF7GYXHBK75UI6MDRUSU0J" localSheetId="9" hidden="1">#REF!</definedName>
    <definedName name="BEx3NKXF7GYXHBK75UI6MDRUSU0J" localSheetId="10" hidden="1">#REF!</definedName>
    <definedName name="BEx3NKXF7GYXHBK75UI6MDRUSU0J" localSheetId="11" hidden="1">#REF!</definedName>
    <definedName name="BEx3NKXF7GYXHBK75UI6MDRUSU0J" hidden="1">#REF!</definedName>
    <definedName name="BEx3NLIZ7PHF2XE59ECZ3MD04ZG1" localSheetId="7" hidden="1">#REF!</definedName>
    <definedName name="BEx3NLIZ7PHF2XE59ECZ3MD04ZG1" localSheetId="9" hidden="1">#REF!</definedName>
    <definedName name="BEx3NLIZ7PHF2XE59ECZ3MD04ZG1" localSheetId="10" hidden="1">#REF!</definedName>
    <definedName name="BEx3NLIZ7PHF2XE59ECZ3MD04ZG1" localSheetId="11" hidden="1">#REF!</definedName>
    <definedName name="BEx3NLIZ7PHF2XE59ECZ3MD04ZG1" hidden="1">#REF!</definedName>
    <definedName name="BEx3NMQ4BVC94728AUM7CCX7UHTU" localSheetId="7" hidden="1">#REF!</definedName>
    <definedName name="BEx3NMQ4BVC94728AUM7CCX7UHTU" localSheetId="9" hidden="1">#REF!</definedName>
    <definedName name="BEx3NMQ4BVC94728AUM7CCX7UHTU" localSheetId="10" hidden="1">#REF!</definedName>
    <definedName name="BEx3NMQ4BVC94728AUM7CCX7UHTU" localSheetId="11" hidden="1">#REF!</definedName>
    <definedName name="BEx3NMQ4BVC94728AUM7CCX7UHTU" hidden="1">#REF!</definedName>
    <definedName name="BEx3NNBPZUO6BZU0DLA11SQERG4L" localSheetId="7" hidden="1">#REF!</definedName>
    <definedName name="BEx3NNBPZUO6BZU0DLA11SQERG4L" localSheetId="9" hidden="1">#REF!</definedName>
    <definedName name="BEx3NNBPZUO6BZU0DLA11SQERG4L" localSheetId="10" hidden="1">#REF!</definedName>
    <definedName name="BEx3NNBPZUO6BZU0DLA11SQERG4L" localSheetId="11" hidden="1">#REF!</definedName>
    <definedName name="BEx3NNBPZUO6BZU0DLA11SQERG4L" hidden="1">#REF!</definedName>
    <definedName name="BEx3NR2I4OUFP3Z2QZEDU2PIFIDI" localSheetId="7" hidden="1">#REF!</definedName>
    <definedName name="BEx3NR2I4OUFP3Z2QZEDU2PIFIDI" localSheetId="9" hidden="1">#REF!</definedName>
    <definedName name="BEx3NR2I4OUFP3Z2QZEDU2PIFIDI" localSheetId="10" hidden="1">#REF!</definedName>
    <definedName name="BEx3NR2I4OUFP3Z2QZEDU2PIFIDI" localSheetId="11" hidden="1">#REF!</definedName>
    <definedName name="BEx3NR2I4OUFP3Z2QZEDU2PIFIDI" hidden="1">#REF!</definedName>
    <definedName name="BEx3NVV3RL4UV2EU430NY5LKTPXD" localSheetId="7" hidden="1">#REF!</definedName>
    <definedName name="BEx3NVV3RL4UV2EU430NY5LKTPXD" localSheetId="9" hidden="1">#REF!</definedName>
    <definedName name="BEx3NVV3RL4UV2EU430NY5LKTPXD" localSheetId="10" hidden="1">#REF!</definedName>
    <definedName name="BEx3NVV3RL4UV2EU430NY5LKTPXD" localSheetId="11" hidden="1">#REF!</definedName>
    <definedName name="BEx3NVV3RL4UV2EU430NY5LKTPXD" hidden="1">#REF!</definedName>
    <definedName name="BEx3O1420BO99ELGBDOEK6YUS2AH" localSheetId="7" hidden="1">#REF!</definedName>
    <definedName name="BEx3O1420BO99ELGBDOEK6YUS2AH" localSheetId="9" hidden="1">#REF!</definedName>
    <definedName name="BEx3O1420BO99ELGBDOEK6YUS2AH" localSheetId="10" hidden="1">#REF!</definedName>
    <definedName name="BEx3O1420BO99ELGBDOEK6YUS2AH" localSheetId="11" hidden="1">#REF!</definedName>
    <definedName name="BEx3O1420BO99ELGBDOEK6YUS2AH" hidden="1">#REF!</definedName>
    <definedName name="BEx3O19B8FTTAPVT5DZXQGQXWFR8" localSheetId="7" hidden="1">#REF!</definedName>
    <definedName name="BEx3O19B8FTTAPVT5DZXQGQXWFR8" localSheetId="9" hidden="1">#REF!</definedName>
    <definedName name="BEx3O19B8FTTAPVT5DZXQGQXWFR8" localSheetId="10" hidden="1">#REF!</definedName>
    <definedName name="BEx3O19B8FTTAPVT5DZXQGQXWFR8" localSheetId="11" hidden="1">#REF!</definedName>
    <definedName name="BEx3O19B8FTTAPVT5DZXQGQXWFR8" hidden="1">#REF!</definedName>
    <definedName name="BEx3O208V4211X3WMWUFFIW28Y5U" localSheetId="7" hidden="1">#REF!</definedName>
    <definedName name="BEx3O208V4211X3WMWUFFIW28Y5U" localSheetId="9" hidden="1">#REF!</definedName>
    <definedName name="BEx3O208V4211X3WMWUFFIW28Y5U" localSheetId="10" hidden="1">#REF!</definedName>
    <definedName name="BEx3O208V4211X3WMWUFFIW28Y5U" localSheetId="11" hidden="1">#REF!</definedName>
    <definedName name="BEx3O208V4211X3WMWUFFIW28Y5U" hidden="1">#REF!</definedName>
    <definedName name="BEx3O7JY7N5U41CVEUHYIEK343YH" localSheetId="7" hidden="1">#REF!</definedName>
    <definedName name="BEx3O7JY7N5U41CVEUHYIEK343YH" localSheetId="9" hidden="1">#REF!</definedName>
    <definedName name="BEx3O7JY7N5U41CVEUHYIEK343YH" localSheetId="10" hidden="1">#REF!</definedName>
    <definedName name="BEx3O7JY7N5U41CVEUHYIEK343YH" localSheetId="11" hidden="1">#REF!</definedName>
    <definedName name="BEx3O7JY7N5U41CVEUHYIEK343YH" hidden="1">#REF!</definedName>
    <definedName name="BEx3O85IKWARA6NCJOLRBRJFMEWW" localSheetId="7" hidden="1">[18]Table!#REF!</definedName>
    <definedName name="BEx3O85IKWARA6NCJOLRBRJFMEWW" localSheetId="9" hidden="1">[18]Table!#REF!</definedName>
    <definedName name="BEx3O85IKWARA6NCJOLRBRJFMEWW" localSheetId="10" hidden="1">[18]Table!#REF!</definedName>
    <definedName name="BEx3O85IKWARA6NCJOLRBRJFMEWW" localSheetId="11" hidden="1">[18]Table!#REF!</definedName>
    <definedName name="BEx3O85IKWARA6NCJOLRBRJFMEWW" hidden="1">[18]Table!#REF!</definedName>
    <definedName name="BEx3OFCGQH8N5QT3C8M44CX5CLHX" localSheetId="7" hidden="1">#REF!</definedName>
    <definedName name="BEx3OFCGQH8N5QT3C8M44CX5CLHX" localSheetId="9" hidden="1">#REF!</definedName>
    <definedName name="BEx3OFCGQH8N5QT3C8M44CX5CLHX" localSheetId="10" hidden="1">#REF!</definedName>
    <definedName name="BEx3OFCGQH8N5QT3C8M44CX5CLHX" localSheetId="11" hidden="1">#REF!</definedName>
    <definedName name="BEx3OFCGQH8N5QT3C8M44CX5CLHX" hidden="1">#REF!</definedName>
    <definedName name="BEx3OJZSCGFRW7SVGBFI0X9DNVMM" localSheetId="7" hidden="1">#REF!</definedName>
    <definedName name="BEx3OJZSCGFRW7SVGBFI0X9DNVMM" localSheetId="9" hidden="1">#REF!</definedName>
    <definedName name="BEx3OJZSCGFRW7SVGBFI0X9DNVMM" localSheetId="10" hidden="1">#REF!</definedName>
    <definedName name="BEx3OJZSCGFRW7SVGBFI0X9DNVMM" localSheetId="11" hidden="1">#REF!</definedName>
    <definedName name="BEx3OJZSCGFRW7SVGBFI0X9DNVMM" hidden="1">#REF!</definedName>
    <definedName name="BEx3ORSBUXAF21MKEY90YJV9AY9A" localSheetId="7" hidden="1">#REF!</definedName>
    <definedName name="BEx3ORSBUXAF21MKEY90YJV9AY9A" localSheetId="9" hidden="1">#REF!</definedName>
    <definedName name="BEx3ORSBUXAF21MKEY90YJV9AY9A" localSheetId="10" hidden="1">#REF!</definedName>
    <definedName name="BEx3ORSBUXAF21MKEY90YJV9AY9A" localSheetId="11" hidden="1">#REF!</definedName>
    <definedName name="BEx3ORSBUXAF21MKEY90YJV9AY9A" hidden="1">#REF!</definedName>
    <definedName name="BEx3OV8BH6PYNZT7C246LOAU9SVX" localSheetId="7" hidden="1">#REF!</definedName>
    <definedName name="BEx3OV8BH6PYNZT7C246LOAU9SVX" localSheetId="9" hidden="1">#REF!</definedName>
    <definedName name="BEx3OV8BH6PYNZT7C246LOAU9SVX" localSheetId="10" hidden="1">#REF!</definedName>
    <definedName name="BEx3OV8BH6PYNZT7C246LOAU9SVX" localSheetId="11" hidden="1">#REF!</definedName>
    <definedName name="BEx3OV8BH6PYNZT7C246LOAU9SVX" hidden="1">#REF!</definedName>
    <definedName name="BEx3OXRYJZUEY6E72UJU0PHLMYAR" localSheetId="7" hidden="1">#REF!</definedName>
    <definedName name="BEx3OXRYJZUEY6E72UJU0PHLMYAR" localSheetId="9" hidden="1">#REF!</definedName>
    <definedName name="BEx3OXRYJZUEY6E72UJU0PHLMYAR" localSheetId="10" hidden="1">#REF!</definedName>
    <definedName name="BEx3OXRYJZUEY6E72UJU0PHLMYAR" localSheetId="11" hidden="1">#REF!</definedName>
    <definedName name="BEx3OXRYJZUEY6E72UJU0PHLMYAR" hidden="1">#REF!</definedName>
    <definedName name="BEx3P59TTRSGQY888P5C1O7M2PQT" localSheetId="7" hidden="1">#REF!</definedName>
    <definedName name="BEx3P59TTRSGQY888P5C1O7M2PQT" localSheetId="9" hidden="1">#REF!</definedName>
    <definedName name="BEx3P59TTRSGQY888P5C1O7M2PQT" localSheetId="10" hidden="1">#REF!</definedName>
    <definedName name="BEx3P59TTRSGQY888P5C1O7M2PQT" localSheetId="11" hidden="1">#REF!</definedName>
    <definedName name="BEx3P59TTRSGQY888P5C1O7M2PQT" hidden="1">#REF!</definedName>
    <definedName name="BEx3PDNRRNKD5GOUBUQFXAHIXLD9" localSheetId="7" hidden="1">#REF!</definedName>
    <definedName name="BEx3PDNRRNKD5GOUBUQFXAHIXLD9" localSheetId="9" hidden="1">#REF!</definedName>
    <definedName name="BEx3PDNRRNKD5GOUBUQFXAHIXLD9" localSheetId="10" hidden="1">#REF!</definedName>
    <definedName name="BEx3PDNRRNKD5GOUBUQFXAHIXLD9" localSheetId="11" hidden="1">#REF!</definedName>
    <definedName name="BEx3PDNRRNKD5GOUBUQFXAHIXLD9" hidden="1">#REF!</definedName>
    <definedName name="BEx3PDT8GNPWLLN02IH1XPV90XYK" localSheetId="7" hidden="1">#REF!</definedName>
    <definedName name="BEx3PDT8GNPWLLN02IH1XPV90XYK" localSheetId="9" hidden="1">#REF!</definedName>
    <definedName name="BEx3PDT8GNPWLLN02IH1XPV90XYK" localSheetId="10" hidden="1">#REF!</definedName>
    <definedName name="BEx3PDT8GNPWLLN02IH1XPV90XYK" localSheetId="11" hidden="1">#REF!</definedName>
    <definedName name="BEx3PDT8GNPWLLN02IH1XPV90XYK" hidden="1">#REF!</definedName>
    <definedName name="BEx3PG24EE6BFX4WK0PD7YR4MWXE" localSheetId="7" hidden="1">#REF!</definedName>
    <definedName name="BEx3PG24EE6BFX4WK0PD7YR4MWXE" localSheetId="9" hidden="1">#REF!</definedName>
    <definedName name="BEx3PG24EE6BFX4WK0PD7YR4MWXE" localSheetId="10" hidden="1">#REF!</definedName>
    <definedName name="BEx3PG24EE6BFX4WK0PD7YR4MWXE" localSheetId="11" hidden="1">#REF!</definedName>
    <definedName name="BEx3PG24EE6BFX4WK0PD7YR4MWXE" hidden="1">#REF!</definedName>
    <definedName name="BEx3PKEMDW8KZEP11IL927C5O7I2" localSheetId="7" hidden="1">#REF!</definedName>
    <definedName name="BEx3PKEMDW8KZEP11IL927C5O7I2" localSheetId="9" hidden="1">#REF!</definedName>
    <definedName name="BEx3PKEMDW8KZEP11IL927C5O7I2" localSheetId="10" hidden="1">#REF!</definedName>
    <definedName name="BEx3PKEMDW8KZEP11IL927C5O7I2" localSheetId="11" hidden="1">#REF!</definedName>
    <definedName name="BEx3PKEMDW8KZEP11IL927C5O7I2" hidden="1">#REF!</definedName>
    <definedName name="BEx3PKJZ1Z7L9S6KV8KXVS6B2FX4" localSheetId="7" hidden="1">#REF!</definedName>
    <definedName name="BEx3PKJZ1Z7L9S6KV8KXVS6B2FX4" localSheetId="9" hidden="1">#REF!</definedName>
    <definedName name="BEx3PKJZ1Z7L9S6KV8KXVS6B2FX4" localSheetId="10" hidden="1">#REF!</definedName>
    <definedName name="BEx3PKJZ1Z7L9S6KV8KXVS6B2FX4" localSheetId="11" hidden="1">#REF!</definedName>
    <definedName name="BEx3PKJZ1Z7L9S6KV8KXVS6B2FX4" hidden="1">#REF!</definedName>
    <definedName name="BEx3PMNG53Z5HY138H99QOMTX8W3" localSheetId="7" hidden="1">#REF!</definedName>
    <definedName name="BEx3PMNG53Z5HY138H99QOMTX8W3" localSheetId="9" hidden="1">#REF!</definedName>
    <definedName name="BEx3PMNG53Z5HY138H99QOMTX8W3" localSheetId="10" hidden="1">#REF!</definedName>
    <definedName name="BEx3PMNG53Z5HY138H99QOMTX8W3" localSheetId="11" hidden="1">#REF!</definedName>
    <definedName name="BEx3PMNG53Z5HY138H99QOMTX8W3" hidden="1">#REF!</definedName>
    <definedName name="BEx3PP1RRSFZ8UC0JC9R91W6LNKW" localSheetId="7" hidden="1">#REF!</definedName>
    <definedName name="BEx3PP1RRSFZ8UC0JC9R91W6LNKW" localSheetId="9" hidden="1">#REF!</definedName>
    <definedName name="BEx3PP1RRSFZ8UC0JC9R91W6LNKW" localSheetId="10" hidden="1">#REF!</definedName>
    <definedName name="BEx3PP1RRSFZ8UC0JC9R91W6LNKW" localSheetId="11" hidden="1">#REF!</definedName>
    <definedName name="BEx3PP1RRSFZ8UC0JC9R91W6LNKW" hidden="1">#REF!</definedName>
    <definedName name="BEx3PPCKN624WDXN9HIU6BDOOFL1" localSheetId="7" hidden="1">#REF!</definedName>
    <definedName name="BEx3PPCKN624WDXN9HIU6BDOOFL1" localSheetId="9" hidden="1">#REF!</definedName>
    <definedName name="BEx3PPCKN624WDXN9HIU6BDOOFL1" localSheetId="10" hidden="1">#REF!</definedName>
    <definedName name="BEx3PPCKN624WDXN9HIU6BDOOFL1" localSheetId="11" hidden="1">#REF!</definedName>
    <definedName name="BEx3PPCKN624WDXN9HIU6BDOOFL1" hidden="1">#REF!</definedName>
    <definedName name="BEx3PVXYZC8WB9ZJE7OCKUXZ46EA" localSheetId="7" hidden="1">#REF!</definedName>
    <definedName name="BEx3PVXYZC8WB9ZJE7OCKUXZ46EA" localSheetId="9" hidden="1">#REF!</definedName>
    <definedName name="BEx3PVXYZC8WB9ZJE7OCKUXZ46EA" localSheetId="10" hidden="1">#REF!</definedName>
    <definedName name="BEx3PVXYZC8WB9ZJE7OCKUXZ46EA" localSheetId="11" hidden="1">#REF!</definedName>
    <definedName name="BEx3PVXYZC8WB9ZJE7OCKUXZ46EA" hidden="1">#REF!</definedName>
    <definedName name="BEx3Q0VWPU5EQECK7MQ47TYJ3SWW" localSheetId="7" hidden="1">#REF!</definedName>
    <definedName name="BEx3Q0VWPU5EQECK7MQ47TYJ3SWW" localSheetId="9" hidden="1">#REF!</definedName>
    <definedName name="BEx3Q0VWPU5EQECK7MQ47TYJ3SWW" localSheetId="10" hidden="1">#REF!</definedName>
    <definedName name="BEx3Q0VWPU5EQECK7MQ47TYJ3SWW" localSheetId="11" hidden="1">#REF!</definedName>
    <definedName name="BEx3Q0VWPU5EQECK7MQ47TYJ3SWW" hidden="1">#REF!</definedName>
    <definedName name="BEx3Q7BZ9PUXK2RLIOFSIS9AHU1B" localSheetId="7" hidden="1">#REF!</definedName>
    <definedName name="BEx3Q7BZ9PUXK2RLIOFSIS9AHU1B" localSheetId="9" hidden="1">#REF!</definedName>
    <definedName name="BEx3Q7BZ9PUXK2RLIOFSIS9AHU1B" localSheetId="10" hidden="1">#REF!</definedName>
    <definedName name="BEx3Q7BZ9PUXK2RLIOFSIS9AHU1B" localSheetId="11" hidden="1">#REF!</definedName>
    <definedName name="BEx3Q7BZ9PUXK2RLIOFSIS9AHU1B" hidden="1">#REF!</definedName>
    <definedName name="BEx3Q8J42S9VU6EAN2Y28MR6DF88" localSheetId="7" hidden="1">#REF!</definedName>
    <definedName name="BEx3Q8J42S9VU6EAN2Y28MR6DF88" localSheetId="9" hidden="1">#REF!</definedName>
    <definedName name="BEx3Q8J42S9VU6EAN2Y28MR6DF88" localSheetId="10" hidden="1">#REF!</definedName>
    <definedName name="BEx3Q8J42S9VU6EAN2Y28MR6DF88" localSheetId="11" hidden="1">#REF!</definedName>
    <definedName name="BEx3Q8J42S9VU6EAN2Y28MR6DF88" hidden="1">#REF!</definedName>
    <definedName name="BEx3QEDFOYFY5NBTININ5W4RLD4Q" localSheetId="7" hidden="1">#REF!</definedName>
    <definedName name="BEx3QEDFOYFY5NBTININ5W4RLD4Q" localSheetId="9" hidden="1">#REF!</definedName>
    <definedName name="BEx3QEDFOYFY5NBTININ5W4RLD4Q" localSheetId="10" hidden="1">#REF!</definedName>
    <definedName name="BEx3QEDFOYFY5NBTININ5W4RLD4Q" localSheetId="11" hidden="1">#REF!</definedName>
    <definedName name="BEx3QEDFOYFY5NBTININ5W4RLD4Q" hidden="1">#REF!</definedName>
    <definedName name="BEx3QIKJ3U962US1Q564NZDLU8LD" localSheetId="7" hidden="1">#REF!</definedName>
    <definedName name="BEx3QIKJ3U962US1Q564NZDLU8LD" localSheetId="9" hidden="1">#REF!</definedName>
    <definedName name="BEx3QIKJ3U962US1Q564NZDLU8LD" localSheetId="10" hidden="1">#REF!</definedName>
    <definedName name="BEx3QIKJ3U962US1Q564NZDLU8LD" localSheetId="11" hidden="1">#REF!</definedName>
    <definedName name="BEx3QIKJ3U962US1Q564NZDLU8LD" hidden="1">#REF!</definedName>
    <definedName name="BEx3QLKKMOCYGB7DSNC29XGRU52O" localSheetId="7" hidden="1">#REF!</definedName>
    <definedName name="BEx3QLKKMOCYGB7DSNC29XGRU52O" localSheetId="9" hidden="1">#REF!</definedName>
    <definedName name="BEx3QLKKMOCYGB7DSNC29XGRU52O" localSheetId="10" hidden="1">#REF!</definedName>
    <definedName name="BEx3QLKKMOCYGB7DSNC29XGRU52O" localSheetId="11" hidden="1">#REF!</definedName>
    <definedName name="BEx3QLKKMOCYGB7DSNC29XGRU52O" hidden="1">#REF!</definedName>
    <definedName name="BEx3QR9D45DHW50VQ7Y3Q1AXPOB9" localSheetId="7" hidden="1">#REF!</definedName>
    <definedName name="BEx3QR9D45DHW50VQ7Y3Q1AXPOB9" localSheetId="9" hidden="1">#REF!</definedName>
    <definedName name="BEx3QR9D45DHW50VQ7Y3Q1AXPOB9" localSheetId="10" hidden="1">#REF!</definedName>
    <definedName name="BEx3QR9D45DHW50VQ7Y3Q1AXPOB9" localSheetId="11" hidden="1">#REF!</definedName>
    <definedName name="BEx3QR9D45DHW50VQ7Y3Q1AXPOB9" hidden="1">#REF!</definedName>
    <definedName name="BEx3QSWT2S5KWG6U2V9711IYDQBM" localSheetId="7" hidden="1">#REF!</definedName>
    <definedName name="BEx3QSWT2S5KWG6U2V9711IYDQBM" localSheetId="9" hidden="1">#REF!</definedName>
    <definedName name="BEx3QSWT2S5KWG6U2V9711IYDQBM" localSheetId="10" hidden="1">#REF!</definedName>
    <definedName name="BEx3QSWT2S5KWG6U2V9711IYDQBM" localSheetId="11" hidden="1">#REF!</definedName>
    <definedName name="BEx3QSWT2S5KWG6U2V9711IYDQBM" hidden="1">#REF!</definedName>
    <definedName name="BEx3QU9AM2D9N0887SF1H9427JKU" localSheetId="7" hidden="1">#REF!</definedName>
    <definedName name="BEx3QU9AM2D9N0887SF1H9427JKU" localSheetId="9" hidden="1">#REF!</definedName>
    <definedName name="BEx3QU9AM2D9N0887SF1H9427JKU" localSheetId="10" hidden="1">#REF!</definedName>
    <definedName name="BEx3QU9AM2D9N0887SF1H9427JKU" localSheetId="11" hidden="1">#REF!</definedName>
    <definedName name="BEx3QU9AM2D9N0887SF1H9427JKU" hidden="1">#REF!</definedName>
    <definedName name="BEx3QVGG7Q2X4HZHJAM35A8T3VR7" localSheetId="7" hidden="1">#REF!</definedName>
    <definedName name="BEx3QVGG7Q2X4HZHJAM35A8T3VR7" localSheetId="9" hidden="1">#REF!</definedName>
    <definedName name="BEx3QVGG7Q2X4HZHJAM35A8T3VR7" localSheetId="10" hidden="1">#REF!</definedName>
    <definedName name="BEx3QVGG7Q2X4HZHJAM35A8T3VR7" localSheetId="11" hidden="1">#REF!</definedName>
    <definedName name="BEx3QVGG7Q2X4HZHJAM35A8T3VR7" hidden="1">#REF!</definedName>
    <definedName name="BEx3R0JUB9YN8PHPPQTAMIT1IHWK" localSheetId="7" hidden="1">#REF!</definedName>
    <definedName name="BEx3R0JUB9YN8PHPPQTAMIT1IHWK" localSheetId="9" hidden="1">#REF!</definedName>
    <definedName name="BEx3R0JUB9YN8PHPPQTAMIT1IHWK" localSheetId="10" hidden="1">#REF!</definedName>
    <definedName name="BEx3R0JUB9YN8PHPPQTAMIT1IHWK" localSheetId="11" hidden="1">#REF!</definedName>
    <definedName name="BEx3R0JUB9YN8PHPPQTAMIT1IHWK" hidden="1">#REF!</definedName>
    <definedName name="BEx3R81NFRO7M81VHVKOBFT0QBIL" localSheetId="7" hidden="1">#REF!</definedName>
    <definedName name="BEx3R81NFRO7M81VHVKOBFT0QBIL" localSheetId="9" hidden="1">#REF!</definedName>
    <definedName name="BEx3R81NFRO7M81VHVKOBFT0QBIL" localSheetId="10" hidden="1">#REF!</definedName>
    <definedName name="BEx3R81NFRO7M81VHVKOBFT0QBIL" localSheetId="11" hidden="1">#REF!</definedName>
    <definedName name="BEx3R81NFRO7M81VHVKOBFT0QBIL" hidden="1">#REF!</definedName>
    <definedName name="BEx3R8N7YCUKJFKXRC8VVKDGUCWT" localSheetId="7" hidden="1">#REF!</definedName>
    <definedName name="BEx3R8N7YCUKJFKXRC8VVKDGUCWT" localSheetId="9" hidden="1">#REF!</definedName>
    <definedName name="BEx3R8N7YCUKJFKXRC8VVKDGUCWT" localSheetId="10" hidden="1">#REF!</definedName>
    <definedName name="BEx3R8N7YCUKJFKXRC8VVKDGUCWT" localSheetId="11" hidden="1">#REF!</definedName>
    <definedName name="BEx3R8N7YCUKJFKXRC8VVKDGUCWT" hidden="1">#REF!</definedName>
    <definedName name="BEx3RFJCSRTFFKD3A8DC3F4ZHW92" localSheetId="7" hidden="1">#REF!</definedName>
    <definedName name="BEx3RFJCSRTFFKD3A8DC3F4ZHW92" localSheetId="9" hidden="1">#REF!</definedName>
    <definedName name="BEx3RFJCSRTFFKD3A8DC3F4ZHW92" localSheetId="10" hidden="1">#REF!</definedName>
    <definedName name="BEx3RFJCSRTFFKD3A8DC3F4ZHW92" localSheetId="11" hidden="1">#REF!</definedName>
    <definedName name="BEx3RFJCSRTFFKD3A8DC3F4ZHW92" hidden="1">#REF!</definedName>
    <definedName name="BEx3RHC2ZD5UFS6QD4OPFCNNMWH1" localSheetId="7" hidden="1">#REF!</definedName>
    <definedName name="BEx3RHC2ZD5UFS6QD4OPFCNNMWH1" localSheetId="9" hidden="1">#REF!</definedName>
    <definedName name="BEx3RHC2ZD5UFS6QD4OPFCNNMWH1" localSheetId="10" hidden="1">#REF!</definedName>
    <definedName name="BEx3RHC2ZD5UFS6QD4OPFCNNMWH1" localSheetId="11" hidden="1">#REF!</definedName>
    <definedName name="BEx3RHC2ZD5UFS6QD4OPFCNNMWH1" hidden="1">#REF!</definedName>
    <definedName name="BEx3RHMVYSP3UJFE4JFGYN439AJK" localSheetId="7" hidden="1">#REF!</definedName>
    <definedName name="BEx3RHMVYSP3UJFE4JFGYN439AJK" localSheetId="9" hidden="1">#REF!</definedName>
    <definedName name="BEx3RHMVYSP3UJFE4JFGYN439AJK" localSheetId="10" hidden="1">#REF!</definedName>
    <definedName name="BEx3RHMVYSP3UJFE4JFGYN439AJK" localSheetId="11" hidden="1">#REF!</definedName>
    <definedName name="BEx3RHMVYSP3UJFE4JFGYN439AJK" hidden="1">#REF!</definedName>
    <definedName name="BEx3RKHARL8IJX5B7DY70B7NIRVT" localSheetId="7" hidden="1">#REF!</definedName>
    <definedName name="BEx3RKHARL8IJX5B7DY70B7NIRVT" localSheetId="9" hidden="1">#REF!</definedName>
    <definedName name="BEx3RKHARL8IJX5B7DY70B7NIRVT" localSheetId="10" hidden="1">#REF!</definedName>
    <definedName name="BEx3RKHARL8IJX5B7DY70B7NIRVT" localSheetId="11" hidden="1">#REF!</definedName>
    <definedName name="BEx3RKHARL8IJX5B7DY70B7NIRVT" hidden="1">#REF!</definedName>
    <definedName name="BEx3RQ10QIWBAPHALAA91BUUCM2X" localSheetId="7" hidden="1">#REF!</definedName>
    <definedName name="BEx3RQ10QIWBAPHALAA91BUUCM2X" localSheetId="9" hidden="1">#REF!</definedName>
    <definedName name="BEx3RQ10QIWBAPHALAA91BUUCM2X" localSheetId="10" hidden="1">#REF!</definedName>
    <definedName name="BEx3RQ10QIWBAPHALAA91BUUCM2X" localSheetId="11" hidden="1">#REF!</definedName>
    <definedName name="BEx3RQ10QIWBAPHALAA91BUUCM2X" hidden="1">#REF!</definedName>
    <definedName name="BEx3RV4E1WT43SZBUN09RTB8EK1O" localSheetId="7" hidden="1">#REF!</definedName>
    <definedName name="BEx3RV4E1WT43SZBUN09RTB8EK1O" localSheetId="9" hidden="1">#REF!</definedName>
    <definedName name="BEx3RV4E1WT43SZBUN09RTB8EK1O" localSheetId="10" hidden="1">#REF!</definedName>
    <definedName name="BEx3RV4E1WT43SZBUN09RTB8EK1O" localSheetId="11" hidden="1">#REF!</definedName>
    <definedName name="BEx3RV4E1WT43SZBUN09RTB8EK1O" hidden="1">#REF!</definedName>
    <definedName name="BEx3RXO31FBRRLV0JNYV5WKXBI0B" localSheetId="7" hidden="1">#REF!</definedName>
    <definedName name="BEx3RXO31FBRRLV0JNYV5WKXBI0B" localSheetId="9" hidden="1">#REF!</definedName>
    <definedName name="BEx3RXO31FBRRLV0JNYV5WKXBI0B" localSheetId="10" hidden="1">#REF!</definedName>
    <definedName name="BEx3RXO31FBRRLV0JNYV5WKXBI0B" localSheetId="11" hidden="1">#REF!</definedName>
    <definedName name="BEx3RXO31FBRRLV0JNYV5WKXBI0B" hidden="1">#REF!</definedName>
    <definedName name="BEx3RXYU0QLFXSFTM5EB20GD03W5" localSheetId="7" hidden="1">#REF!</definedName>
    <definedName name="BEx3RXYU0QLFXSFTM5EB20GD03W5" localSheetId="9" hidden="1">#REF!</definedName>
    <definedName name="BEx3RXYU0QLFXSFTM5EB20GD03W5" localSheetId="10" hidden="1">#REF!</definedName>
    <definedName name="BEx3RXYU0QLFXSFTM5EB20GD03W5" localSheetId="11" hidden="1">#REF!</definedName>
    <definedName name="BEx3RXYU0QLFXSFTM5EB20GD03W5" hidden="1">#REF!</definedName>
    <definedName name="BEx3RYKLC3QQO3XTUN7BEW2AQL98" localSheetId="7" hidden="1">#REF!</definedName>
    <definedName name="BEx3RYKLC3QQO3XTUN7BEW2AQL98" localSheetId="9" hidden="1">#REF!</definedName>
    <definedName name="BEx3RYKLC3QQO3XTUN7BEW2AQL98" localSheetId="10" hidden="1">#REF!</definedName>
    <definedName name="BEx3RYKLC3QQO3XTUN7BEW2AQL98" localSheetId="11" hidden="1">#REF!</definedName>
    <definedName name="BEx3RYKLC3QQO3XTUN7BEW2AQL98" hidden="1">#REF!</definedName>
    <definedName name="BEx3S0D6JUMB108LOCZDSMZJEEJ5" localSheetId="7" hidden="1">#REF!</definedName>
    <definedName name="BEx3S0D6JUMB108LOCZDSMZJEEJ5" localSheetId="9" hidden="1">#REF!</definedName>
    <definedName name="BEx3S0D6JUMB108LOCZDSMZJEEJ5" localSheetId="10" hidden="1">#REF!</definedName>
    <definedName name="BEx3S0D6JUMB108LOCZDSMZJEEJ5" localSheetId="11" hidden="1">#REF!</definedName>
    <definedName name="BEx3S0D6JUMB108LOCZDSMZJEEJ5" hidden="1">#REF!</definedName>
    <definedName name="BEx3SHWF5FZ1ENNWE8YT6JTBCDWU" localSheetId="7" hidden="1">#REF!</definedName>
    <definedName name="BEx3SHWF5FZ1ENNWE8YT6JTBCDWU" localSheetId="9" hidden="1">#REF!</definedName>
    <definedName name="BEx3SHWF5FZ1ENNWE8YT6JTBCDWU" localSheetId="10" hidden="1">#REF!</definedName>
    <definedName name="BEx3SHWF5FZ1ENNWE8YT6JTBCDWU" localSheetId="11" hidden="1">#REF!</definedName>
    <definedName name="BEx3SHWF5FZ1ENNWE8YT6JTBCDWU" hidden="1">#REF!</definedName>
    <definedName name="BEx3SICJ45BYT6FHBER86PJT25FC" localSheetId="7" hidden="1">#REF!</definedName>
    <definedName name="BEx3SICJ45BYT6FHBER86PJT25FC" localSheetId="9" hidden="1">#REF!</definedName>
    <definedName name="BEx3SICJ45BYT6FHBER86PJT25FC" localSheetId="10" hidden="1">#REF!</definedName>
    <definedName name="BEx3SICJ45BYT6FHBER86PJT25FC" localSheetId="11" hidden="1">#REF!</definedName>
    <definedName name="BEx3SICJ45BYT6FHBER86PJT25FC" hidden="1">#REF!</definedName>
    <definedName name="BEx3SMUCMJVGQ2H4EHQI5ZFHEF0P" localSheetId="7" hidden="1">#REF!</definedName>
    <definedName name="BEx3SMUCMJVGQ2H4EHQI5ZFHEF0P" localSheetId="9" hidden="1">#REF!</definedName>
    <definedName name="BEx3SMUCMJVGQ2H4EHQI5ZFHEF0P" localSheetId="10" hidden="1">#REF!</definedName>
    <definedName name="BEx3SMUCMJVGQ2H4EHQI5ZFHEF0P" localSheetId="11" hidden="1">#REF!</definedName>
    <definedName name="BEx3SMUCMJVGQ2H4EHQI5ZFHEF0P" hidden="1">#REF!</definedName>
    <definedName name="BEx3SN56F03CPDRDA7LZ763V0N4I" localSheetId="7" hidden="1">#REF!</definedName>
    <definedName name="BEx3SN56F03CPDRDA7LZ763V0N4I" localSheetId="9" hidden="1">#REF!</definedName>
    <definedName name="BEx3SN56F03CPDRDA7LZ763V0N4I" localSheetId="10" hidden="1">#REF!</definedName>
    <definedName name="BEx3SN56F03CPDRDA7LZ763V0N4I" localSheetId="11" hidden="1">#REF!</definedName>
    <definedName name="BEx3SN56F03CPDRDA7LZ763V0N4I" hidden="1">#REF!</definedName>
    <definedName name="BEx3SPE6N1ORXPRCDL3JPZD73Z9F" localSheetId="7" hidden="1">#REF!</definedName>
    <definedName name="BEx3SPE6N1ORXPRCDL3JPZD73Z9F" localSheetId="9" hidden="1">#REF!</definedName>
    <definedName name="BEx3SPE6N1ORXPRCDL3JPZD73Z9F" localSheetId="10" hidden="1">#REF!</definedName>
    <definedName name="BEx3SPE6N1ORXPRCDL3JPZD73Z9F" localSheetId="11" hidden="1">#REF!</definedName>
    <definedName name="BEx3SPE6N1ORXPRCDL3JPZD73Z9F" hidden="1">#REF!</definedName>
    <definedName name="BEx3T29ZTULQE0OMSMWUMZDU9ZZ0" localSheetId="7" hidden="1">#REF!</definedName>
    <definedName name="BEx3T29ZTULQE0OMSMWUMZDU9ZZ0" localSheetId="9" hidden="1">#REF!</definedName>
    <definedName name="BEx3T29ZTULQE0OMSMWUMZDU9ZZ0" localSheetId="10" hidden="1">#REF!</definedName>
    <definedName name="BEx3T29ZTULQE0OMSMWUMZDU9ZZ0" localSheetId="11" hidden="1">#REF!</definedName>
    <definedName name="BEx3T29ZTULQE0OMSMWUMZDU9ZZ0" hidden="1">#REF!</definedName>
    <definedName name="BEx3T6MJ1QDJ929WMUDVZ0O3UW0Y" localSheetId="7" hidden="1">#REF!</definedName>
    <definedName name="BEx3T6MJ1QDJ929WMUDVZ0O3UW0Y" localSheetId="9" hidden="1">#REF!</definedName>
    <definedName name="BEx3T6MJ1QDJ929WMUDVZ0O3UW0Y" localSheetId="10" hidden="1">#REF!</definedName>
    <definedName name="BEx3T6MJ1QDJ929WMUDVZ0O3UW0Y" localSheetId="11" hidden="1">#REF!</definedName>
    <definedName name="BEx3T6MJ1QDJ929WMUDVZ0O3UW0Y" hidden="1">#REF!</definedName>
    <definedName name="BEx3T90SRPHVFZGKZPEL156PTBLG" localSheetId="7" hidden="1">#REF!</definedName>
    <definedName name="BEx3T90SRPHVFZGKZPEL156PTBLG" localSheetId="9" hidden="1">#REF!</definedName>
    <definedName name="BEx3T90SRPHVFZGKZPEL156PTBLG" localSheetId="10" hidden="1">#REF!</definedName>
    <definedName name="BEx3T90SRPHVFZGKZPEL156PTBLG" localSheetId="11" hidden="1">#REF!</definedName>
    <definedName name="BEx3T90SRPHVFZGKZPEL156PTBLG" hidden="1">#REF!</definedName>
    <definedName name="BEx3TMNO7NM03FQTML6ZEBRQXY0M" localSheetId="7" hidden="1">#REF!</definedName>
    <definedName name="BEx3TMNO7NM03FQTML6ZEBRQXY0M" localSheetId="9" hidden="1">#REF!</definedName>
    <definedName name="BEx3TMNO7NM03FQTML6ZEBRQXY0M" localSheetId="10" hidden="1">#REF!</definedName>
    <definedName name="BEx3TMNO7NM03FQTML6ZEBRQXY0M" localSheetId="11" hidden="1">#REF!</definedName>
    <definedName name="BEx3TMNO7NM03FQTML6ZEBRQXY0M" hidden="1">#REF!</definedName>
    <definedName name="BEx3TPCSI16OAB2L9M9IULQMQ9J9" localSheetId="7" hidden="1">#REF!</definedName>
    <definedName name="BEx3TPCSI16OAB2L9M9IULQMQ9J9" localSheetId="9" hidden="1">#REF!</definedName>
    <definedName name="BEx3TPCSI16OAB2L9M9IULQMQ9J9" localSheetId="10" hidden="1">#REF!</definedName>
    <definedName name="BEx3TPCSI16OAB2L9M9IULQMQ9J9" localSheetId="11" hidden="1">#REF!</definedName>
    <definedName name="BEx3TPCSI16OAB2L9M9IULQMQ9J9" hidden="1">#REF!</definedName>
    <definedName name="BEx3U64YUOZ419BAJS2W78UMATAW" localSheetId="7" hidden="1">#REF!</definedName>
    <definedName name="BEx3U64YUOZ419BAJS2W78UMATAW" localSheetId="9" hidden="1">#REF!</definedName>
    <definedName name="BEx3U64YUOZ419BAJS2W78UMATAW" localSheetId="10" hidden="1">#REF!</definedName>
    <definedName name="BEx3U64YUOZ419BAJS2W78UMATAW" localSheetId="11" hidden="1">#REF!</definedName>
    <definedName name="BEx3U64YUOZ419BAJS2W78UMATAW" hidden="1">#REF!</definedName>
    <definedName name="BEx3U94WCEA5DKMWBEX1GU0LKYG2" localSheetId="7" hidden="1">#REF!</definedName>
    <definedName name="BEx3U94WCEA5DKMWBEX1GU0LKYG2" localSheetId="9" hidden="1">#REF!</definedName>
    <definedName name="BEx3U94WCEA5DKMWBEX1GU0LKYG2" localSheetId="10" hidden="1">#REF!</definedName>
    <definedName name="BEx3U94WCEA5DKMWBEX1GU0LKYG2" localSheetId="11" hidden="1">#REF!</definedName>
    <definedName name="BEx3U94WCEA5DKMWBEX1GU0LKYG2" hidden="1">#REF!</definedName>
    <definedName name="BEx3U9VZ8SQVYS6ZA038J7AP7ZGW" localSheetId="7" hidden="1">#REF!</definedName>
    <definedName name="BEx3U9VZ8SQVYS6ZA038J7AP7ZGW" localSheetId="9" hidden="1">#REF!</definedName>
    <definedName name="BEx3U9VZ8SQVYS6ZA038J7AP7ZGW" localSheetId="10" hidden="1">#REF!</definedName>
    <definedName name="BEx3U9VZ8SQVYS6ZA038J7AP7ZGW" localSheetId="11" hidden="1">#REF!</definedName>
    <definedName name="BEx3U9VZ8SQVYS6ZA038J7AP7ZGW" hidden="1">#REF!</definedName>
    <definedName name="BEx3UG11PSVRK9DW5ZNKOB4T24MN" localSheetId="7" hidden="1">'[17]10.08.5 - 2008 Capital - TDBU'!#REF!</definedName>
    <definedName name="BEx3UG11PSVRK9DW5ZNKOB4T24MN" localSheetId="9" hidden="1">'[17]10.08.5 - 2008 Capital - TDBU'!#REF!</definedName>
    <definedName name="BEx3UG11PSVRK9DW5ZNKOB4T24MN" localSheetId="10" hidden="1">'[17]10.08.5 - 2008 Capital - TDBU'!#REF!</definedName>
    <definedName name="BEx3UG11PSVRK9DW5ZNKOB4T24MN" localSheetId="11" hidden="1">'[17]10.08.5 - 2008 Capital - TDBU'!#REF!</definedName>
    <definedName name="BEx3UG11PSVRK9DW5ZNKOB4T24MN" hidden="1">'[17]10.08.5 - 2008 Capital - TDBU'!#REF!</definedName>
    <definedName name="BEx3UIQ5B7PL8QJ6RI0LF7QJWLLO" localSheetId="7" hidden="1">#REF!</definedName>
    <definedName name="BEx3UIQ5B7PL8QJ6RI0LF7QJWLLO" localSheetId="9" hidden="1">#REF!</definedName>
    <definedName name="BEx3UIQ5B7PL8QJ6RI0LF7QJWLLO" localSheetId="10" hidden="1">#REF!</definedName>
    <definedName name="BEx3UIQ5B7PL8QJ6RI0LF7QJWLLO" localSheetId="11" hidden="1">#REF!</definedName>
    <definedName name="BEx3UIQ5B7PL8QJ6RI0LF7QJWLLO" hidden="1">#REF!</definedName>
    <definedName name="BEx3UIQ5WRJBGNTFCCLOR4N7B1OQ" localSheetId="7" hidden="1">#REF!</definedName>
    <definedName name="BEx3UIQ5WRJBGNTFCCLOR4N7B1OQ" localSheetId="9" hidden="1">#REF!</definedName>
    <definedName name="BEx3UIQ5WRJBGNTFCCLOR4N7B1OQ" localSheetId="10" hidden="1">#REF!</definedName>
    <definedName name="BEx3UIQ5WRJBGNTFCCLOR4N7B1OQ" localSheetId="11" hidden="1">#REF!</definedName>
    <definedName name="BEx3UIQ5WRJBGNTFCCLOR4N7B1OQ" hidden="1">#REF!</definedName>
    <definedName name="BEx3UJMIX2NUSSWGMSI25A5DM4CH" localSheetId="7" hidden="1">#REF!</definedName>
    <definedName name="BEx3UJMIX2NUSSWGMSI25A5DM4CH" localSheetId="9" hidden="1">#REF!</definedName>
    <definedName name="BEx3UJMIX2NUSSWGMSI25A5DM4CH" localSheetId="10" hidden="1">#REF!</definedName>
    <definedName name="BEx3UJMIX2NUSSWGMSI25A5DM4CH" localSheetId="11" hidden="1">#REF!</definedName>
    <definedName name="BEx3UJMIX2NUSSWGMSI25A5DM4CH" hidden="1">#REF!</definedName>
    <definedName name="BEx3UKOCOQG7S1YQ436S997K1KWV" localSheetId="7" hidden="1">#REF!</definedName>
    <definedName name="BEx3UKOCOQG7S1YQ436S997K1KWV" localSheetId="9" hidden="1">#REF!</definedName>
    <definedName name="BEx3UKOCOQG7S1YQ436S997K1KWV" localSheetId="10" hidden="1">#REF!</definedName>
    <definedName name="BEx3UKOCOQG7S1YQ436S997K1KWV" localSheetId="11" hidden="1">#REF!</definedName>
    <definedName name="BEx3UKOCOQG7S1YQ436S997K1KWV" hidden="1">#REF!</definedName>
    <definedName name="BEx3UQ7WT8T56S476IYJBFTP1FBY" localSheetId="7" hidden="1">'[17]10.08.5 - 2008 Capital - TDBU'!#REF!</definedName>
    <definedName name="BEx3UQ7WT8T56S476IYJBFTP1FBY" localSheetId="9" hidden="1">'[17]10.08.5 - 2008 Capital - TDBU'!#REF!</definedName>
    <definedName name="BEx3UQ7WT8T56S476IYJBFTP1FBY" localSheetId="10" hidden="1">'[17]10.08.5 - 2008 Capital - TDBU'!#REF!</definedName>
    <definedName name="BEx3UQ7WT8T56S476IYJBFTP1FBY" localSheetId="11" hidden="1">'[17]10.08.5 - 2008 Capital - TDBU'!#REF!</definedName>
    <definedName name="BEx3UQ7WT8T56S476IYJBFTP1FBY" hidden="1">'[17]10.08.5 - 2008 Capital - TDBU'!#REF!</definedName>
    <definedName name="BEx3UU46FGPB8C5GM6QZZZNI8FY1" localSheetId="7" hidden="1">#REF!</definedName>
    <definedName name="BEx3UU46FGPB8C5GM6QZZZNI8FY1" localSheetId="9" hidden="1">#REF!</definedName>
    <definedName name="BEx3UU46FGPB8C5GM6QZZZNI8FY1" localSheetId="10" hidden="1">#REF!</definedName>
    <definedName name="BEx3UU46FGPB8C5GM6QZZZNI8FY1" localSheetId="11" hidden="1">#REF!</definedName>
    <definedName name="BEx3UU46FGPB8C5GM6QZZZNI8FY1" hidden="1">#REF!</definedName>
    <definedName name="BEx3UYM19VIXLA0EU7LB9NHA77PB" localSheetId="7" hidden="1">#REF!</definedName>
    <definedName name="BEx3UYM19VIXLA0EU7LB9NHA77PB" localSheetId="9" hidden="1">#REF!</definedName>
    <definedName name="BEx3UYM19VIXLA0EU7LB9NHA77PB" localSheetId="10" hidden="1">#REF!</definedName>
    <definedName name="BEx3UYM19VIXLA0EU7LB9NHA77PB" localSheetId="11" hidden="1">#REF!</definedName>
    <definedName name="BEx3UYM19VIXLA0EU7LB9NHA77PB" hidden="1">#REF!</definedName>
    <definedName name="BEx3V0EPR8DD44FA1TJFATXBJ5BA" localSheetId="7" hidden="1">#REF!</definedName>
    <definedName name="BEx3V0EPR8DD44FA1TJFATXBJ5BA" localSheetId="9" hidden="1">#REF!</definedName>
    <definedName name="BEx3V0EPR8DD44FA1TJFATXBJ5BA" localSheetId="10" hidden="1">#REF!</definedName>
    <definedName name="BEx3V0EPR8DD44FA1TJFATXBJ5BA" localSheetId="11" hidden="1">#REF!</definedName>
    <definedName name="BEx3V0EPR8DD44FA1TJFATXBJ5BA" hidden="1">#REF!</definedName>
    <definedName name="BEx3VML7CG70HPISMVYIUEN3711Q" localSheetId="7" hidden="1">#REF!</definedName>
    <definedName name="BEx3VML7CG70HPISMVYIUEN3711Q" localSheetId="9" hidden="1">#REF!</definedName>
    <definedName name="BEx3VML7CG70HPISMVYIUEN3711Q" localSheetId="10" hidden="1">#REF!</definedName>
    <definedName name="BEx3VML7CG70HPISMVYIUEN3711Q" localSheetId="11" hidden="1">#REF!</definedName>
    <definedName name="BEx3VML7CG70HPISMVYIUEN3711Q" hidden="1">#REF!</definedName>
    <definedName name="BEx56ZID5H04P9AIYLP1OASFGV56" localSheetId="7" hidden="1">#REF!</definedName>
    <definedName name="BEx56ZID5H04P9AIYLP1OASFGV56" localSheetId="9" hidden="1">#REF!</definedName>
    <definedName name="BEx56ZID5H04P9AIYLP1OASFGV56" localSheetId="10" hidden="1">#REF!</definedName>
    <definedName name="BEx56ZID5H04P9AIYLP1OASFGV56" localSheetId="11" hidden="1">#REF!</definedName>
    <definedName name="BEx56ZID5H04P9AIYLP1OASFGV56" hidden="1">#REF!</definedName>
    <definedName name="BEx57VVOKGYOTHR9Z8AJNKRDSU20" localSheetId="7" hidden="1">#REF!</definedName>
    <definedName name="BEx57VVOKGYOTHR9Z8AJNKRDSU20" localSheetId="9" hidden="1">#REF!</definedName>
    <definedName name="BEx57VVOKGYOTHR9Z8AJNKRDSU20" localSheetId="10" hidden="1">#REF!</definedName>
    <definedName name="BEx57VVOKGYOTHR9Z8AJNKRDSU20" localSheetId="11" hidden="1">#REF!</definedName>
    <definedName name="BEx57VVOKGYOTHR9Z8AJNKRDSU20" hidden="1">#REF!</definedName>
    <definedName name="BEx587EYSS57E3PI8DT973HLJM9E" localSheetId="7" hidden="1">#REF!</definedName>
    <definedName name="BEx587EYSS57E3PI8DT973HLJM9E" localSheetId="9" hidden="1">#REF!</definedName>
    <definedName name="BEx587EYSS57E3PI8DT973HLJM9E" localSheetId="10" hidden="1">#REF!</definedName>
    <definedName name="BEx587EYSS57E3PI8DT973HLJM9E" localSheetId="11" hidden="1">#REF!</definedName>
    <definedName name="BEx587EYSS57E3PI8DT973HLJM9E" hidden="1">#REF!</definedName>
    <definedName name="BEx587KFQ3VKCOCY1SA5F24PQGUI" localSheetId="7" hidden="1">#REF!</definedName>
    <definedName name="BEx587KFQ3VKCOCY1SA5F24PQGUI" localSheetId="9" hidden="1">#REF!</definedName>
    <definedName name="BEx587KFQ3VKCOCY1SA5F24PQGUI" localSheetId="10" hidden="1">#REF!</definedName>
    <definedName name="BEx587KFQ3VKCOCY1SA5F24PQGUI" localSheetId="11" hidden="1">#REF!</definedName>
    <definedName name="BEx587KFQ3VKCOCY1SA5F24PQGUI" hidden="1">#REF!</definedName>
    <definedName name="BEx589YSF6Z3BES2WDO9VJF6J7RD" localSheetId="7" hidden="1">#REF!</definedName>
    <definedName name="BEx589YSF6Z3BES2WDO9VJF6J7RD" localSheetId="9" hidden="1">#REF!</definedName>
    <definedName name="BEx589YSF6Z3BES2WDO9VJF6J7RD" localSheetId="10" hidden="1">#REF!</definedName>
    <definedName name="BEx589YSF6Z3BES2WDO9VJF6J7RD" localSheetId="11" hidden="1">#REF!</definedName>
    <definedName name="BEx589YSF6Z3BES2WDO9VJF6J7RD" hidden="1">#REF!</definedName>
    <definedName name="BEx58HRBEO7GYHL70I9S0DIIR5Y3" localSheetId="7" hidden="1">#REF!</definedName>
    <definedName name="BEx58HRBEO7GYHL70I9S0DIIR5Y3" localSheetId="9" hidden="1">#REF!</definedName>
    <definedName name="BEx58HRBEO7GYHL70I9S0DIIR5Y3" localSheetId="10" hidden="1">#REF!</definedName>
    <definedName name="BEx58HRBEO7GYHL70I9S0DIIR5Y3" localSheetId="11" hidden="1">#REF!</definedName>
    <definedName name="BEx58HRBEO7GYHL70I9S0DIIR5Y3" hidden="1">#REF!</definedName>
    <definedName name="BEx58O1WGJ5ARYSTQ7E7Z9CZ70FW" localSheetId="7" hidden="1">#REF!</definedName>
    <definedName name="BEx58O1WGJ5ARYSTQ7E7Z9CZ70FW" localSheetId="9" hidden="1">#REF!</definedName>
    <definedName name="BEx58O1WGJ5ARYSTQ7E7Z9CZ70FW" localSheetId="10" hidden="1">#REF!</definedName>
    <definedName name="BEx58O1WGJ5ARYSTQ7E7Z9CZ70FW" localSheetId="11" hidden="1">#REF!</definedName>
    <definedName name="BEx58O1WGJ5ARYSTQ7E7Z9CZ70FW" hidden="1">#REF!</definedName>
    <definedName name="BEx58O780PQ05NF0Z1SKKRB3N099" localSheetId="7" hidden="1">#REF!</definedName>
    <definedName name="BEx58O780PQ05NF0Z1SKKRB3N099" localSheetId="9" hidden="1">#REF!</definedName>
    <definedName name="BEx58O780PQ05NF0Z1SKKRB3N099" localSheetId="10" hidden="1">#REF!</definedName>
    <definedName name="BEx58O780PQ05NF0Z1SKKRB3N099" localSheetId="11" hidden="1">#REF!</definedName>
    <definedName name="BEx58O780PQ05NF0Z1SKKRB3N099" hidden="1">#REF!</definedName>
    <definedName name="BEx58XHO7ZULLF2EUD7YIS0MGQJ5" localSheetId="7" hidden="1">#REF!</definedName>
    <definedName name="BEx58XHO7ZULLF2EUD7YIS0MGQJ5" localSheetId="9" hidden="1">#REF!</definedName>
    <definedName name="BEx58XHO7ZULLF2EUD7YIS0MGQJ5" localSheetId="10" hidden="1">#REF!</definedName>
    <definedName name="BEx58XHO7ZULLF2EUD7YIS0MGQJ5" localSheetId="11" hidden="1">#REF!</definedName>
    <definedName name="BEx58XHO7ZULLF2EUD7YIS0MGQJ5" hidden="1">#REF!</definedName>
    <definedName name="BEx58ZW0HAIGIPEX9CVA1PQQTR6X" localSheetId="7" hidden="1">#REF!</definedName>
    <definedName name="BEx58ZW0HAIGIPEX9CVA1PQQTR6X" localSheetId="9" hidden="1">#REF!</definedName>
    <definedName name="BEx58ZW0HAIGIPEX9CVA1PQQTR6X" localSheetId="10" hidden="1">#REF!</definedName>
    <definedName name="BEx58ZW0HAIGIPEX9CVA1PQQTR6X" localSheetId="11" hidden="1">#REF!</definedName>
    <definedName name="BEx58ZW0HAIGIPEX9CVA1PQQTR6X" hidden="1">#REF!</definedName>
    <definedName name="BEx59BA1KH3RG6K1LHL7YS2VB79N" localSheetId="7" hidden="1">#REF!</definedName>
    <definedName name="BEx59BA1KH3RG6K1LHL7YS2VB79N" localSheetId="9" hidden="1">#REF!</definedName>
    <definedName name="BEx59BA1KH3RG6K1LHL7YS2VB79N" localSheetId="10" hidden="1">#REF!</definedName>
    <definedName name="BEx59BA1KH3RG6K1LHL7YS2VB79N" localSheetId="11" hidden="1">#REF!</definedName>
    <definedName name="BEx59BA1KH3RG6K1LHL7YS2VB79N" hidden="1">#REF!</definedName>
    <definedName name="BEx59E9WABJP2TN71QAIKK79HPK9" localSheetId="7" hidden="1">#REF!</definedName>
    <definedName name="BEx59E9WABJP2TN71QAIKK79HPK9" localSheetId="9" hidden="1">#REF!</definedName>
    <definedName name="BEx59E9WABJP2TN71QAIKK79HPK9" localSheetId="10" hidden="1">#REF!</definedName>
    <definedName name="BEx59E9WABJP2TN71QAIKK79HPK9" localSheetId="11" hidden="1">#REF!</definedName>
    <definedName name="BEx59E9WABJP2TN71QAIKK79HPK9" hidden="1">#REF!</definedName>
    <definedName name="BEx59P7MAPNU129ZTC5H3EH892G1" localSheetId="7" hidden="1">#REF!</definedName>
    <definedName name="BEx59P7MAPNU129ZTC5H3EH892G1" localSheetId="9" hidden="1">#REF!</definedName>
    <definedName name="BEx59P7MAPNU129ZTC5H3EH892G1" localSheetId="10" hidden="1">#REF!</definedName>
    <definedName name="BEx59P7MAPNU129ZTC5H3EH892G1" localSheetId="11" hidden="1">#REF!</definedName>
    <definedName name="BEx59P7MAPNU129ZTC5H3EH892G1" hidden="1">#REF!</definedName>
    <definedName name="BEx5A11WZRQSIE089QE119AOX9ZG" localSheetId="7" hidden="1">#REF!</definedName>
    <definedName name="BEx5A11WZRQSIE089QE119AOX9ZG" localSheetId="9" hidden="1">#REF!</definedName>
    <definedName name="BEx5A11WZRQSIE089QE119AOX9ZG" localSheetId="10" hidden="1">#REF!</definedName>
    <definedName name="BEx5A11WZRQSIE089QE119AOX9ZG" localSheetId="11" hidden="1">#REF!</definedName>
    <definedName name="BEx5A11WZRQSIE089QE119AOX9ZG" hidden="1">#REF!</definedName>
    <definedName name="BEx5A6ATFUVEJ0HUDROD1OO0CGV5" localSheetId="7" hidden="1">#REF!</definedName>
    <definedName name="BEx5A6ATFUVEJ0HUDROD1OO0CGV5" localSheetId="9" hidden="1">#REF!</definedName>
    <definedName name="BEx5A6ATFUVEJ0HUDROD1OO0CGV5" localSheetId="10" hidden="1">#REF!</definedName>
    <definedName name="BEx5A6ATFUVEJ0HUDROD1OO0CGV5" localSheetId="11" hidden="1">#REF!</definedName>
    <definedName name="BEx5A6ATFUVEJ0HUDROD1OO0CGV5" hidden="1">#REF!</definedName>
    <definedName name="BEx5A7CIGCOTHJKHGUBDZG91JGPZ" localSheetId="7" hidden="1">#REF!</definedName>
    <definedName name="BEx5A7CIGCOTHJKHGUBDZG91JGPZ" localSheetId="9" hidden="1">#REF!</definedName>
    <definedName name="BEx5A7CIGCOTHJKHGUBDZG91JGPZ" localSheetId="10" hidden="1">#REF!</definedName>
    <definedName name="BEx5A7CIGCOTHJKHGUBDZG91JGPZ" localSheetId="11" hidden="1">#REF!</definedName>
    <definedName name="BEx5A7CIGCOTHJKHGUBDZG91JGPZ" hidden="1">#REF!</definedName>
    <definedName name="BEx5A8UFLT2SWVSG5COFA9B8P376" localSheetId="7" hidden="1">#REF!</definedName>
    <definedName name="BEx5A8UFLT2SWVSG5COFA9B8P376" localSheetId="9" hidden="1">#REF!</definedName>
    <definedName name="BEx5A8UFLT2SWVSG5COFA9B8P376" localSheetId="10" hidden="1">#REF!</definedName>
    <definedName name="BEx5A8UFLT2SWVSG5COFA9B8P376" localSheetId="11" hidden="1">#REF!</definedName>
    <definedName name="BEx5A8UFLT2SWVSG5COFA9B8P376" hidden="1">#REF!</definedName>
    <definedName name="BEx5AFFTN3IXIBHDKM0FYC4OFL1S" localSheetId="7" hidden="1">#REF!</definedName>
    <definedName name="BEx5AFFTN3IXIBHDKM0FYC4OFL1S" localSheetId="9" hidden="1">#REF!</definedName>
    <definedName name="BEx5AFFTN3IXIBHDKM0FYC4OFL1S" localSheetId="10" hidden="1">#REF!</definedName>
    <definedName name="BEx5AFFTN3IXIBHDKM0FYC4OFL1S" localSheetId="11" hidden="1">#REF!</definedName>
    <definedName name="BEx5AFFTN3IXIBHDKM0FYC4OFL1S" hidden="1">#REF!</definedName>
    <definedName name="BEx5AOFIO8KVRHIZ1RII337AA8ML" localSheetId="7" hidden="1">#REF!</definedName>
    <definedName name="BEx5AOFIO8KVRHIZ1RII337AA8ML" localSheetId="9" hidden="1">#REF!</definedName>
    <definedName name="BEx5AOFIO8KVRHIZ1RII337AA8ML" localSheetId="10" hidden="1">#REF!</definedName>
    <definedName name="BEx5AOFIO8KVRHIZ1RII337AA8ML" localSheetId="11" hidden="1">#REF!</definedName>
    <definedName name="BEx5AOFIO8KVRHIZ1RII337AA8ML" hidden="1">#REF!</definedName>
    <definedName name="BEx5APRZ66L5BWHFE8E4YYNEDTI4" localSheetId="7" hidden="1">#REF!</definedName>
    <definedName name="BEx5APRZ66L5BWHFE8E4YYNEDTI4" localSheetId="9" hidden="1">#REF!</definedName>
    <definedName name="BEx5APRZ66L5BWHFE8E4YYNEDTI4" localSheetId="10" hidden="1">#REF!</definedName>
    <definedName name="BEx5APRZ66L5BWHFE8E4YYNEDTI4" localSheetId="11" hidden="1">#REF!</definedName>
    <definedName name="BEx5APRZ66L5BWHFE8E4YYNEDTI4" hidden="1">#REF!</definedName>
    <definedName name="BEx5ARVI26GBOMZ6NBHE2KUBTNSP" localSheetId="7" hidden="1">'[17]10.08.3 - 2008 Expense - TDBU'!#REF!</definedName>
    <definedName name="BEx5ARVI26GBOMZ6NBHE2KUBTNSP" localSheetId="9" hidden="1">'[17]10.08.3 - 2008 Expense - TDBU'!#REF!</definedName>
    <definedName name="BEx5ARVI26GBOMZ6NBHE2KUBTNSP" localSheetId="10" hidden="1">'[17]10.08.3 - 2008 Expense - TDBU'!#REF!</definedName>
    <definedName name="BEx5ARVI26GBOMZ6NBHE2KUBTNSP" localSheetId="11" hidden="1">'[17]10.08.3 - 2008 Expense - TDBU'!#REF!</definedName>
    <definedName name="BEx5ARVI26GBOMZ6NBHE2KUBTNSP" hidden="1">'[17]10.08.3 - 2008 Expense - TDBU'!#REF!</definedName>
    <definedName name="BEx5AUVDSQ35VO4BD9AKKGBM5S7D" localSheetId="7" hidden="1">#REF!</definedName>
    <definedName name="BEx5AUVDSQ35VO4BD9AKKGBM5S7D" localSheetId="9" hidden="1">#REF!</definedName>
    <definedName name="BEx5AUVDSQ35VO4BD9AKKGBM5S7D" localSheetId="10" hidden="1">#REF!</definedName>
    <definedName name="BEx5AUVDSQ35VO4BD9AKKGBM5S7D" localSheetId="11" hidden="1">#REF!</definedName>
    <definedName name="BEx5AUVDSQ35VO4BD9AKKGBM5S7D" hidden="1">#REF!</definedName>
    <definedName name="BEx5B4RHHX0J1BF2FZKEA0SPP29O" localSheetId="7" hidden="1">#REF!</definedName>
    <definedName name="BEx5B4RHHX0J1BF2FZKEA0SPP29O" localSheetId="9" hidden="1">#REF!</definedName>
    <definedName name="BEx5B4RHHX0J1BF2FZKEA0SPP29O" localSheetId="10" hidden="1">#REF!</definedName>
    <definedName name="BEx5B4RHHX0J1BF2FZKEA0SPP29O" localSheetId="11" hidden="1">#REF!</definedName>
    <definedName name="BEx5B4RHHX0J1BF2FZKEA0SPP29O" hidden="1">#REF!</definedName>
    <definedName name="BEx5B5YMSWP0OVI5CIQRP5V18D0C" localSheetId="7" hidden="1">#REF!</definedName>
    <definedName name="BEx5B5YMSWP0OVI5CIQRP5V18D0C" localSheetId="9" hidden="1">#REF!</definedName>
    <definedName name="BEx5B5YMSWP0OVI5CIQRP5V18D0C" localSheetId="10" hidden="1">#REF!</definedName>
    <definedName name="BEx5B5YMSWP0OVI5CIQRP5V18D0C" localSheetId="11" hidden="1">#REF!</definedName>
    <definedName name="BEx5B5YMSWP0OVI5CIQRP5V18D0C" hidden="1">#REF!</definedName>
    <definedName name="BEx5B825RW35M5H0UB2IZGGRS4ER" localSheetId="7" hidden="1">#REF!</definedName>
    <definedName name="BEx5B825RW35M5H0UB2IZGGRS4ER" localSheetId="9" hidden="1">#REF!</definedName>
    <definedName name="BEx5B825RW35M5H0UB2IZGGRS4ER" localSheetId="10" hidden="1">#REF!</definedName>
    <definedName name="BEx5B825RW35M5H0UB2IZGGRS4ER" localSheetId="11" hidden="1">#REF!</definedName>
    <definedName name="BEx5B825RW35M5H0UB2IZGGRS4ER" hidden="1">#REF!</definedName>
    <definedName name="BEx5BAWPMY0TL684WDXX6KKJLRCN" localSheetId="7" hidden="1">#REF!</definedName>
    <definedName name="BEx5BAWPMY0TL684WDXX6KKJLRCN" localSheetId="9" hidden="1">#REF!</definedName>
    <definedName name="BEx5BAWPMY0TL684WDXX6KKJLRCN" localSheetId="10" hidden="1">#REF!</definedName>
    <definedName name="BEx5BAWPMY0TL684WDXX6KKJLRCN" localSheetId="11" hidden="1">#REF!</definedName>
    <definedName name="BEx5BAWPMY0TL684WDXX6KKJLRCN" hidden="1">#REF!</definedName>
    <definedName name="BEx5BBI61U4Y65GD0ARMTALPP7SJ" localSheetId="7" hidden="1">#REF!</definedName>
    <definedName name="BEx5BBI61U4Y65GD0ARMTALPP7SJ" localSheetId="9" hidden="1">#REF!</definedName>
    <definedName name="BEx5BBI61U4Y65GD0ARMTALPP7SJ" localSheetId="10" hidden="1">#REF!</definedName>
    <definedName name="BEx5BBI61U4Y65GD0ARMTALPP7SJ" localSheetId="11" hidden="1">#REF!</definedName>
    <definedName name="BEx5BBI61U4Y65GD0ARMTALPP7SJ" hidden="1">#REF!</definedName>
    <definedName name="BEx5BD5L6LIQ99M87XJMWWNL031Z" localSheetId="7" hidden="1">#REF!</definedName>
    <definedName name="BEx5BD5L6LIQ99M87XJMWWNL031Z" localSheetId="9" hidden="1">#REF!</definedName>
    <definedName name="BEx5BD5L6LIQ99M87XJMWWNL031Z" localSheetId="10" hidden="1">#REF!</definedName>
    <definedName name="BEx5BD5L6LIQ99M87XJMWWNL031Z" localSheetId="11" hidden="1">#REF!</definedName>
    <definedName name="BEx5BD5L6LIQ99M87XJMWWNL031Z" hidden="1">#REF!</definedName>
    <definedName name="BEx5BDR56MEV4IHY6CIH2SVNG1UB" localSheetId="7" hidden="1">#REF!</definedName>
    <definedName name="BEx5BDR56MEV4IHY6CIH2SVNG1UB" localSheetId="9" hidden="1">#REF!</definedName>
    <definedName name="BEx5BDR56MEV4IHY6CIH2SVNG1UB" localSheetId="10" hidden="1">#REF!</definedName>
    <definedName name="BEx5BDR56MEV4IHY6CIH2SVNG1UB" localSheetId="11" hidden="1">#REF!</definedName>
    <definedName name="BEx5BDR56MEV4IHY6CIH2SVNG1UB" hidden="1">#REF!</definedName>
    <definedName name="BEx5BESZC5H329SKHGJOHZFILYJJ" localSheetId="7" hidden="1">#REF!</definedName>
    <definedName name="BEx5BESZC5H329SKHGJOHZFILYJJ" localSheetId="9" hidden="1">#REF!</definedName>
    <definedName name="BEx5BESZC5H329SKHGJOHZFILYJJ" localSheetId="10" hidden="1">#REF!</definedName>
    <definedName name="BEx5BESZC5H329SKHGJOHZFILYJJ" localSheetId="11" hidden="1">#REF!</definedName>
    <definedName name="BEx5BESZC5H329SKHGJOHZFILYJJ" hidden="1">#REF!</definedName>
    <definedName name="BEx5BHSQ42B50IU1TEQFUXFX9XQD" localSheetId="7" hidden="1">#REF!</definedName>
    <definedName name="BEx5BHSQ42B50IU1TEQFUXFX9XQD" localSheetId="9" hidden="1">#REF!</definedName>
    <definedName name="BEx5BHSQ42B50IU1TEQFUXFX9XQD" localSheetId="10" hidden="1">#REF!</definedName>
    <definedName name="BEx5BHSQ42B50IU1TEQFUXFX9XQD" localSheetId="11" hidden="1">#REF!</definedName>
    <definedName name="BEx5BHSQ42B50IU1TEQFUXFX9XQD" hidden="1">#REF!</definedName>
    <definedName name="BEx5BKHUCQEM4FA2DEQUKKC2QEYR" localSheetId="7" hidden="1">#REF!</definedName>
    <definedName name="BEx5BKHUCQEM4FA2DEQUKKC2QEYR" localSheetId="9" hidden="1">#REF!</definedName>
    <definedName name="BEx5BKHUCQEM4FA2DEQUKKC2QEYR" localSheetId="10" hidden="1">#REF!</definedName>
    <definedName name="BEx5BKHUCQEM4FA2DEQUKKC2QEYR" localSheetId="11" hidden="1">#REF!</definedName>
    <definedName name="BEx5BKHUCQEM4FA2DEQUKKC2QEYR" hidden="1">#REF!</definedName>
    <definedName name="BEx5BKSM4UN4C1DM3EYKM79MRC5K" localSheetId="7" hidden="1">#REF!</definedName>
    <definedName name="BEx5BKSM4UN4C1DM3EYKM79MRC5K" localSheetId="9" hidden="1">#REF!</definedName>
    <definedName name="BEx5BKSM4UN4C1DM3EYKM79MRC5K" localSheetId="10" hidden="1">#REF!</definedName>
    <definedName name="BEx5BKSM4UN4C1DM3EYKM79MRC5K" localSheetId="11" hidden="1">#REF!</definedName>
    <definedName name="BEx5BKSM4UN4C1DM3EYKM79MRC5K" hidden="1">#REF!</definedName>
    <definedName name="BEx5BNN8NPH9KVOBARB9CDD9WLB6" localSheetId="7" hidden="1">#REF!</definedName>
    <definedName name="BEx5BNN8NPH9KVOBARB9CDD9WLB6" localSheetId="9" hidden="1">#REF!</definedName>
    <definedName name="BEx5BNN8NPH9KVOBARB9CDD9WLB6" localSheetId="10" hidden="1">#REF!</definedName>
    <definedName name="BEx5BNN8NPH9KVOBARB9CDD9WLB6" localSheetId="11" hidden="1">#REF!</definedName>
    <definedName name="BEx5BNN8NPH9KVOBARB9CDD9WLB6" hidden="1">#REF!</definedName>
    <definedName name="BEx5BQ6UF5C89VX5ZUUUNN7Q2S3Z" localSheetId="7" hidden="1">#REF!</definedName>
    <definedName name="BEx5BQ6UF5C89VX5ZUUUNN7Q2S3Z" localSheetId="9" hidden="1">#REF!</definedName>
    <definedName name="BEx5BQ6UF5C89VX5ZUUUNN7Q2S3Z" localSheetId="10" hidden="1">#REF!</definedName>
    <definedName name="BEx5BQ6UF5C89VX5ZUUUNN7Q2S3Z" localSheetId="11" hidden="1">#REF!</definedName>
    <definedName name="BEx5BQ6UF5C89VX5ZUUUNN7Q2S3Z" hidden="1">#REF!</definedName>
    <definedName name="BEx5BWC3RHNNZZNXQ3IJ1GNNZW7M" localSheetId="7" hidden="1">#REF!</definedName>
    <definedName name="BEx5BWC3RHNNZZNXQ3IJ1GNNZW7M" localSheetId="9" hidden="1">#REF!</definedName>
    <definedName name="BEx5BWC3RHNNZZNXQ3IJ1GNNZW7M" localSheetId="10" hidden="1">#REF!</definedName>
    <definedName name="BEx5BWC3RHNNZZNXQ3IJ1GNNZW7M" localSheetId="11" hidden="1">#REF!</definedName>
    <definedName name="BEx5BWC3RHNNZZNXQ3IJ1GNNZW7M" hidden="1">#REF!</definedName>
    <definedName name="BEx5BXJATFA4GZNILN2UJ1D2AOGO" localSheetId="7" hidden="1">#REF!</definedName>
    <definedName name="BEx5BXJATFA4GZNILN2UJ1D2AOGO" localSheetId="9" hidden="1">#REF!</definedName>
    <definedName name="BEx5BXJATFA4GZNILN2UJ1D2AOGO" localSheetId="10" hidden="1">#REF!</definedName>
    <definedName name="BEx5BXJATFA4GZNILN2UJ1D2AOGO" localSheetId="11" hidden="1">#REF!</definedName>
    <definedName name="BEx5BXJATFA4GZNILN2UJ1D2AOGO" hidden="1">#REF!</definedName>
    <definedName name="BEx5BYFMZ80TDDN2EZO8CF39AIAC" localSheetId="7" hidden="1">#REF!</definedName>
    <definedName name="BEx5BYFMZ80TDDN2EZO8CF39AIAC" localSheetId="9" hidden="1">#REF!</definedName>
    <definedName name="BEx5BYFMZ80TDDN2EZO8CF39AIAC" localSheetId="10" hidden="1">#REF!</definedName>
    <definedName name="BEx5BYFMZ80TDDN2EZO8CF39AIAC" localSheetId="11" hidden="1">#REF!</definedName>
    <definedName name="BEx5BYFMZ80TDDN2EZO8CF39AIAC" hidden="1">#REF!</definedName>
    <definedName name="BEx5C2BWFW6SHZBFDEISKGXHZCQW" localSheetId="7" hidden="1">#REF!</definedName>
    <definedName name="BEx5C2BWFW6SHZBFDEISKGXHZCQW" localSheetId="9" hidden="1">#REF!</definedName>
    <definedName name="BEx5C2BWFW6SHZBFDEISKGXHZCQW" localSheetId="10" hidden="1">#REF!</definedName>
    <definedName name="BEx5C2BWFW6SHZBFDEISKGXHZCQW" localSheetId="11" hidden="1">#REF!</definedName>
    <definedName name="BEx5C2BWFW6SHZBFDEISKGXHZCQW" hidden="1">#REF!</definedName>
    <definedName name="BEx5C49ZFH8TO9ZU55729C3F7XG7" localSheetId="7" hidden="1">#REF!</definedName>
    <definedName name="BEx5C49ZFH8TO9ZU55729C3F7XG7" localSheetId="9" hidden="1">#REF!</definedName>
    <definedName name="BEx5C49ZFH8TO9ZU55729C3F7XG7" localSheetId="10" hidden="1">#REF!</definedName>
    <definedName name="BEx5C49ZFH8TO9ZU55729C3F7XG7" localSheetId="11" hidden="1">#REF!</definedName>
    <definedName name="BEx5C49ZFH8TO9ZU55729C3F7XG7" hidden="1">#REF!</definedName>
    <definedName name="BEx5C8GZQK13G60ZM70P63I5OS0L" localSheetId="7" hidden="1">#REF!</definedName>
    <definedName name="BEx5C8GZQK13G60ZM70P63I5OS0L" localSheetId="9" hidden="1">#REF!</definedName>
    <definedName name="BEx5C8GZQK13G60ZM70P63I5OS0L" localSheetId="10" hidden="1">#REF!</definedName>
    <definedName name="BEx5C8GZQK13G60ZM70P63I5OS0L" localSheetId="11" hidden="1">#REF!</definedName>
    <definedName name="BEx5C8GZQK13G60ZM70P63I5OS0L" hidden="1">#REF!</definedName>
    <definedName name="BEx5CAPTVN2NBT3UOMA1UFAL1C2R" localSheetId="7" hidden="1">#REF!</definedName>
    <definedName name="BEx5CAPTVN2NBT3UOMA1UFAL1C2R" localSheetId="9" hidden="1">#REF!</definedName>
    <definedName name="BEx5CAPTVN2NBT3UOMA1UFAL1C2R" localSheetId="10" hidden="1">#REF!</definedName>
    <definedName name="BEx5CAPTVN2NBT3UOMA1UFAL1C2R" localSheetId="11" hidden="1">#REF!</definedName>
    <definedName name="BEx5CAPTVN2NBT3UOMA1UFAL1C2R" hidden="1">#REF!</definedName>
    <definedName name="BEx5CEM3SYF9XP0ZZVE0GEPCLV3F" localSheetId="7" hidden="1">#REF!</definedName>
    <definedName name="BEx5CEM3SYF9XP0ZZVE0GEPCLV3F" localSheetId="9" hidden="1">#REF!</definedName>
    <definedName name="BEx5CEM3SYF9XP0ZZVE0GEPCLV3F" localSheetId="10" hidden="1">#REF!</definedName>
    <definedName name="BEx5CEM3SYF9XP0ZZVE0GEPCLV3F" localSheetId="11" hidden="1">#REF!</definedName>
    <definedName name="BEx5CEM3SYF9XP0ZZVE0GEPCLV3F" hidden="1">#REF!</definedName>
    <definedName name="BEx5CFYQ0F1Z6P8SCVJ0I3UPVFE4" localSheetId="7" hidden="1">#REF!</definedName>
    <definedName name="BEx5CFYQ0F1Z6P8SCVJ0I3UPVFE4" localSheetId="9" hidden="1">#REF!</definedName>
    <definedName name="BEx5CFYQ0F1Z6P8SCVJ0I3UPVFE4" localSheetId="10" hidden="1">#REF!</definedName>
    <definedName name="BEx5CFYQ0F1Z6P8SCVJ0I3UPVFE4" localSheetId="11" hidden="1">#REF!</definedName>
    <definedName name="BEx5CFYQ0F1Z6P8SCVJ0I3UPVFE4" hidden="1">#REF!</definedName>
    <definedName name="BEx5CINUDCSDCAJSNNV7XVNU8Q79" localSheetId="7" hidden="1">#REF!</definedName>
    <definedName name="BEx5CINUDCSDCAJSNNV7XVNU8Q79" localSheetId="9" hidden="1">#REF!</definedName>
    <definedName name="BEx5CINUDCSDCAJSNNV7XVNU8Q79" localSheetId="10" hidden="1">#REF!</definedName>
    <definedName name="BEx5CINUDCSDCAJSNNV7XVNU8Q79" localSheetId="11" hidden="1">#REF!</definedName>
    <definedName name="BEx5CINUDCSDCAJSNNV7XVNU8Q79" hidden="1">#REF!</definedName>
    <definedName name="BEx5CNLUIOYU8EODGA03Z3547I9T" localSheetId="7" hidden="1">#REF!</definedName>
    <definedName name="BEx5CNLUIOYU8EODGA03Z3547I9T" localSheetId="9" hidden="1">#REF!</definedName>
    <definedName name="BEx5CNLUIOYU8EODGA03Z3547I9T" localSheetId="10" hidden="1">#REF!</definedName>
    <definedName name="BEx5CNLUIOYU8EODGA03Z3547I9T" localSheetId="11" hidden="1">#REF!</definedName>
    <definedName name="BEx5CNLUIOYU8EODGA03Z3547I9T" hidden="1">#REF!</definedName>
    <definedName name="BEx5CPEKNSJORIPFQC2E1LTRYY8L" localSheetId="7" hidden="1">#REF!</definedName>
    <definedName name="BEx5CPEKNSJORIPFQC2E1LTRYY8L" localSheetId="9" hidden="1">#REF!</definedName>
    <definedName name="BEx5CPEKNSJORIPFQC2E1LTRYY8L" localSheetId="10" hidden="1">#REF!</definedName>
    <definedName name="BEx5CPEKNSJORIPFQC2E1LTRYY8L" localSheetId="11" hidden="1">#REF!</definedName>
    <definedName name="BEx5CPEKNSJORIPFQC2E1LTRYY8L" hidden="1">#REF!</definedName>
    <definedName name="BEx5CSUOL05D8PAM2TRDA9VRJT1O" localSheetId="7" hidden="1">#REF!</definedName>
    <definedName name="BEx5CSUOL05D8PAM2TRDA9VRJT1O" localSheetId="9" hidden="1">#REF!</definedName>
    <definedName name="BEx5CSUOL05D8PAM2TRDA9VRJT1O" localSheetId="10" hidden="1">#REF!</definedName>
    <definedName name="BEx5CSUOL05D8PAM2TRDA9VRJT1O" localSheetId="11" hidden="1">#REF!</definedName>
    <definedName name="BEx5CSUOL05D8PAM2TRDA9VRJT1O" hidden="1">#REF!</definedName>
    <definedName name="BEx5CUNFOO4YDFJ22HCMI2QKIGKM" localSheetId="7" hidden="1">#REF!</definedName>
    <definedName name="BEx5CUNFOO4YDFJ22HCMI2QKIGKM" localSheetId="9" hidden="1">#REF!</definedName>
    <definedName name="BEx5CUNFOO4YDFJ22HCMI2QKIGKM" localSheetId="10" hidden="1">#REF!</definedName>
    <definedName name="BEx5CUNFOO4YDFJ22HCMI2QKIGKM" localSheetId="11" hidden="1">#REF!</definedName>
    <definedName name="BEx5CUNFOO4YDFJ22HCMI2QKIGKM" hidden="1">#REF!</definedName>
    <definedName name="BEx5D2W3OTZO7F8Q91CV254Q4LKE" localSheetId="7" hidden="1">#REF!</definedName>
    <definedName name="BEx5D2W3OTZO7F8Q91CV254Q4LKE" localSheetId="9" hidden="1">#REF!</definedName>
    <definedName name="BEx5D2W3OTZO7F8Q91CV254Q4LKE" localSheetId="10" hidden="1">#REF!</definedName>
    <definedName name="BEx5D2W3OTZO7F8Q91CV254Q4LKE" localSheetId="11" hidden="1">#REF!</definedName>
    <definedName name="BEx5D2W3OTZO7F8Q91CV254Q4LKE" hidden="1">#REF!</definedName>
    <definedName name="BEx5D5W0OED6788ZKXNBW6BMYRB4" localSheetId="7" hidden="1">#REF!</definedName>
    <definedName name="BEx5D5W0OED6788ZKXNBW6BMYRB4" localSheetId="9" hidden="1">#REF!</definedName>
    <definedName name="BEx5D5W0OED6788ZKXNBW6BMYRB4" localSheetId="10" hidden="1">#REF!</definedName>
    <definedName name="BEx5D5W0OED6788ZKXNBW6BMYRB4" localSheetId="11" hidden="1">#REF!</definedName>
    <definedName name="BEx5D5W0OED6788ZKXNBW6BMYRB4" hidden="1">#REF!</definedName>
    <definedName name="BEx5D8L47OF0WHBPFWXGZINZWUBZ" localSheetId="7" hidden="1">#REF!</definedName>
    <definedName name="BEx5D8L47OF0WHBPFWXGZINZWUBZ" localSheetId="9" hidden="1">#REF!</definedName>
    <definedName name="BEx5D8L47OF0WHBPFWXGZINZWUBZ" localSheetId="10" hidden="1">#REF!</definedName>
    <definedName name="BEx5D8L47OF0WHBPFWXGZINZWUBZ" localSheetId="11" hidden="1">#REF!</definedName>
    <definedName name="BEx5D8L47OF0WHBPFWXGZINZWUBZ" hidden="1">#REF!</definedName>
    <definedName name="BEx5DAJAHQ2SKUPCKSCR3PYML67L" localSheetId="7" hidden="1">#REF!</definedName>
    <definedName name="BEx5DAJAHQ2SKUPCKSCR3PYML67L" localSheetId="9" hidden="1">#REF!</definedName>
    <definedName name="BEx5DAJAHQ2SKUPCKSCR3PYML67L" localSheetId="10" hidden="1">#REF!</definedName>
    <definedName name="BEx5DAJAHQ2SKUPCKSCR3PYML67L" localSheetId="11" hidden="1">#REF!</definedName>
    <definedName name="BEx5DAJAHQ2SKUPCKSCR3PYML67L" hidden="1">#REF!</definedName>
    <definedName name="BEx5DC18JM1KJCV44PF18E0LNRKA" localSheetId="7" hidden="1">#REF!</definedName>
    <definedName name="BEx5DC18JM1KJCV44PF18E0LNRKA" localSheetId="9" hidden="1">#REF!</definedName>
    <definedName name="BEx5DC18JM1KJCV44PF18E0LNRKA" localSheetId="10" hidden="1">#REF!</definedName>
    <definedName name="BEx5DC18JM1KJCV44PF18E0LNRKA" localSheetId="11" hidden="1">#REF!</definedName>
    <definedName name="BEx5DC18JM1KJCV44PF18E0LNRKA" hidden="1">#REF!</definedName>
    <definedName name="BEx5DJIZBTNS011R9IIG2OQ2L6ZX" localSheetId="7" hidden="1">#REF!</definedName>
    <definedName name="BEx5DJIZBTNS011R9IIG2OQ2L6ZX" localSheetId="9" hidden="1">#REF!</definedName>
    <definedName name="BEx5DJIZBTNS011R9IIG2OQ2L6ZX" localSheetId="10" hidden="1">#REF!</definedName>
    <definedName name="BEx5DJIZBTNS011R9IIG2OQ2L6ZX" localSheetId="11" hidden="1">#REF!</definedName>
    <definedName name="BEx5DJIZBTNS011R9IIG2OQ2L6ZX" hidden="1">#REF!</definedName>
    <definedName name="BEx5E123OLO9WQUOIRIDJ967KAGK" localSheetId="7" hidden="1">#REF!</definedName>
    <definedName name="BEx5E123OLO9WQUOIRIDJ967KAGK" localSheetId="9" hidden="1">#REF!</definedName>
    <definedName name="BEx5E123OLO9WQUOIRIDJ967KAGK" localSheetId="10" hidden="1">#REF!</definedName>
    <definedName name="BEx5E123OLO9WQUOIRIDJ967KAGK" localSheetId="11" hidden="1">#REF!</definedName>
    <definedName name="BEx5E123OLO9WQUOIRIDJ967KAGK" hidden="1">#REF!</definedName>
    <definedName name="BEx5E2UU5NES6W779W2OZTZOB4O7" localSheetId="7" hidden="1">#REF!</definedName>
    <definedName name="BEx5E2UU5NES6W779W2OZTZOB4O7" localSheetId="9" hidden="1">#REF!</definedName>
    <definedName name="BEx5E2UU5NES6W779W2OZTZOB4O7" localSheetId="10" hidden="1">#REF!</definedName>
    <definedName name="BEx5E2UU5NES6W779W2OZTZOB4O7" localSheetId="11" hidden="1">#REF!</definedName>
    <definedName name="BEx5E2UU5NES6W779W2OZTZOB4O7" hidden="1">#REF!</definedName>
    <definedName name="BEx5E4CSE5G83J5K32WENF7BXL82" localSheetId="7" hidden="1">#REF!</definedName>
    <definedName name="BEx5E4CSE5G83J5K32WENF7BXL82" localSheetId="9" hidden="1">#REF!</definedName>
    <definedName name="BEx5E4CSE5G83J5K32WENF7BXL82" localSheetId="10" hidden="1">#REF!</definedName>
    <definedName name="BEx5E4CSE5G83J5K32WENF7BXL82" localSheetId="11" hidden="1">#REF!</definedName>
    <definedName name="BEx5E4CSE5G83J5K32WENF7BXL82" hidden="1">#REF!</definedName>
    <definedName name="BEx5ELQL9B0VR6UT18KP11DHOTFX" localSheetId="7" hidden="1">#REF!</definedName>
    <definedName name="BEx5ELQL9B0VR6UT18KP11DHOTFX" localSheetId="9" hidden="1">#REF!</definedName>
    <definedName name="BEx5ELQL9B0VR6UT18KP11DHOTFX" localSheetId="10" hidden="1">#REF!</definedName>
    <definedName name="BEx5ELQL9B0VR6UT18KP11DHOTFX" localSheetId="11" hidden="1">#REF!</definedName>
    <definedName name="BEx5ELQL9B0VR6UT18KP11DHOTFX" hidden="1">#REF!</definedName>
    <definedName name="BEx5ER4TJTFPN7IB1MNEB1ZFR5M6" localSheetId="7" hidden="1">#REF!</definedName>
    <definedName name="BEx5ER4TJTFPN7IB1MNEB1ZFR5M6" localSheetId="9" hidden="1">#REF!</definedName>
    <definedName name="BEx5ER4TJTFPN7IB1MNEB1ZFR5M6" localSheetId="10" hidden="1">#REF!</definedName>
    <definedName name="BEx5ER4TJTFPN7IB1MNEB1ZFR5M6" localSheetId="11" hidden="1">#REF!</definedName>
    <definedName name="BEx5ER4TJTFPN7IB1MNEB1ZFR5M6" hidden="1">#REF!</definedName>
    <definedName name="BEx5EW87ACRI46LAKG0VDJVFLG7R" localSheetId="7" hidden="1">#REF!</definedName>
    <definedName name="BEx5EW87ACRI46LAKG0VDJVFLG7R" localSheetId="9" hidden="1">#REF!</definedName>
    <definedName name="BEx5EW87ACRI46LAKG0VDJVFLG7R" localSheetId="10" hidden="1">#REF!</definedName>
    <definedName name="BEx5EW87ACRI46LAKG0VDJVFLG7R" localSheetId="11" hidden="1">#REF!</definedName>
    <definedName name="BEx5EW87ACRI46LAKG0VDJVFLG7R" hidden="1">#REF!</definedName>
    <definedName name="BEx5F6KF3SROYIFF0A1HJRV87YZC" localSheetId="7" hidden="1">#REF!</definedName>
    <definedName name="BEx5F6KF3SROYIFF0A1HJRV87YZC" localSheetId="9" hidden="1">#REF!</definedName>
    <definedName name="BEx5F6KF3SROYIFF0A1HJRV87YZC" localSheetId="10" hidden="1">#REF!</definedName>
    <definedName name="BEx5F6KF3SROYIFF0A1HJRV87YZC" localSheetId="11" hidden="1">#REF!</definedName>
    <definedName name="BEx5F6KF3SROYIFF0A1HJRV87YZC" hidden="1">#REF!</definedName>
    <definedName name="BEx5F6V72QTCK7O39Y59R0EVM6CW" localSheetId="7" hidden="1">#REF!</definedName>
    <definedName name="BEx5F6V72QTCK7O39Y59R0EVM6CW" localSheetId="9" hidden="1">#REF!</definedName>
    <definedName name="BEx5F6V72QTCK7O39Y59R0EVM6CW" localSheetId="10" hidden="1">#REF!</definedName>
    <definedName name="BEx5F6V72QTCK7O39Y59R0EVM6CW" localSheetId="11" hidden="1">#REF!</definedName>
    <definedName name="BEx5F6V72QTCK7O39Y59R0EVM6CW" hidden="1">#REF!</definedName>
    <definedName name="BEx5F9K9B2XA4LVU2LJMI89AW8BO" localSheetId="7" hidden="1">#REF!</definedName>
    <definedName name="BEx5F9K9B2XA4LVU2LJMI89AW8BO" localSheetId="9" hidden="1">#REF!</definedName>
    <definedName name="BEx5F9K9B2XA4LVU2LJMI89AW8BO" localSheetId="10" hidden="1">#REF!</definedName>
    <definedName name="BEx5F9K9B2XA4LVU2LJMI89AW8BO" localSheetId="11" hidden="1">#REF!</definedName>
    <definedName name="BEx5F9K9B2XA4LVU2LJMI89AW8BO" hidden="1">#REF!</definedName>
    <definedName name="BEx5FGLQVACD5F5YZG4DGSCHCGO2" localSheetId="7" hidden="1">#REF!</definedName>
    <definedName name="BEx5FGLQVACD5F5YZG4DGSCHCGO2" localSheetId="9" hidden="1">#REF!</definedName>
    <definedName name="BEx5FGLQVACD5F5YZG4DGSCHCGO2" localSheetId="10" hidden="1">#REF!</definedName>
    <definedName name="BEx5FGLQVACD5F5YZG4DGSCHCGO2" localSheetId="11" hidden="1">#REF!</definedName>
    <definedName name="BEx5FGLQVACD5F5YZG4DGSCHCGO2" hidden="1">#REF!</definedName>
    <definedName name="BEx5FLJWHLW3BTZILDPN5NMA449V" localSheetId="7" hidden="1">#REF!</definedName>
    <definedName name="BEx5FLJWHLW3BTZILDPN5NMA449V" localSheetId="9" hidden="1">#REF!</definedName>
    <definedName name="BEx5FLJWHLW3BTZILDPN5NMA449V" localSheetId="10" hidden="1">#REF!</definedName>
    <definedName name="BEx5FLJWHLW3BTZILDPN5NMA449V" localSheetId="11" hidden="1">#REF!</definedName>
    <definedName name="BEx5FLJWHLW3BTZILDPN5NMA449V" hidden="1">#REF!</definedName>
    <definedName name="BEx5FNI2O10YN2SI1NO4X5GP3GTF" localSheetId="7" hidden="1">#REF!</definedName>
    <definedName name="BEx5FNI2O10YN2SI1NO4X5GP3GTF" localSheetId="9" hidden="1">#REF!</definedName>
    <definedName name="BEx5FNI2O10YN2SI1NO4X5GP3GTF" localSheetId="10" hidden="1">#REF!</definedName>
    <definedName name="BEx5FNI2O10YN2SI1NO4X5GP3GTF" localSheetId="11" hidden="1">#REF!</definedName>
    <definedName name="BEx5FNI2O10YN2SI1NO4X5GP3GTF" hidden="1">#REF!</definedName>
    <definedName name="BEx5FO8YRFSZCG3L608EHIHIHFY4" localSheetId="7" hidden="1">#REF!</definedName>
    <definedName name="BEx5FO8YRFSZCG3L608EHIHIHFY4" localSheetId="9" hidden="1">#REF!</definedName>
    <definedName name="BEx5FO8YRFSZCG3L608EHIHIHFY4" localSheetId="10" hidden="1">#REF!</definedName>
    <definedName name="BEx5FO8YRFSZCG3L608EHIHIHFY4" localSheetId="11" hidden="1">#REF!</definedName>
    <definedName name="BEx5FO8YRFSZCG3L608EHIHIHFY4" hidden="1">#REF!</definedName>
    <definedName name="BEx5FOUK8T0EOTFUKGIWKKOE6F7G" localSheetId="7" hidden="1">#REF!</definedName>
    <definedName name="BEx5FOUK8T0EOTFUKGIWKKOE6F7G" localSheetId="9" hidden="1">#REF!</definedName>
    <definedName name="BEx5FOUK8T0EOTFUKGIWKKOE6F7G" localSheetId="10" hidden="1">#REF!</definedName>
    <definedName name="BEx5FOUK8T0EOTFUKGIWKKOE6F7G" localSheetId="11" hidden="1">#REF!</definedName>
    <definedName name="BEx5FOUK8T0EOTFUKGIWKKOE6F7G" hidden="1">#REF!</definedName>
    <definedName name="BEx5FQNA6V4CNYSH013K45RI4BCV" localSheetId="7" hidden="1">#REF!</definedName>
    <definedName name="BEx5FQNA6V4CNYSH013K45RI4BCV" localSheetId="9" hidden="1">#REF!</definedName>
    <definedName name="BEx5FQNA6V4CNYSH013K45RI4BCV" localSheetId="10" hidden="1">#REF!</definedName>
    <definedName name="BEx5FQNA6V4CNYSH013K45RI4BCV" localSheetId="11" hidden="1">#REF!</definedName>
    <definedName name="BEx5FQNA6V4CNYSH013K45RI4BCV" hidden="1">#REF!</definedName>
    <definedName name="BEx5FVQPPEU32CPNV9RRQ9MNLLVE" localSheetId="7" hidden="1">#REF!</definedName>
    <definedName name="BEx5FVQPPEU32CPNV9RRQ9MNLLVE" localSheetId="9" hidden="1">#REF!</definedName>
    <definedName name="BEx5FVQPPEU32CPNV9RRQ9MNLLVE" localSheetId="10" hidden="1">#REF!</definedName>
    <definedName name="BEx5FVQPPEU32CPNV9RRQ9MNLLVE" localSheetId="11" hidden="1">#REF!</definedName>
    <definedName name="BEx5FVQPPEU32CPNV9RRQ9MNLLVE" hidden="1">#REF!</definedName>
    <definedName name="BEx5FZC6RK92TU32WZ4N099LWYKZ" localSheetId="7" hidden="1">#REF!</definedName>
    <definedName name="BEx5FZC6RK92TU32WZ4N099LWYKZ" localSheetId="9" hidden="1">#REF!</definedName>
    <definedName name="BEx5FZC6RK92TU32WZ4N099LWYKZ" localSheetId="10" hidden="1">#REF!</definedName>
    <definedName name="BEx5FZC6RK92TU32WZ4N099LWYKZ" localSheetId="11" hidden="1">#REF!</definedName>
    <definedName name="BEx5FZC6RK92TU32WZ4N099LWYKZ" hidden="1">#REF!</definedName>
    <definedName name="BEx5G08KGMG5X2AQKDGPFYG5GH94" localSheetId="7" hidden="1">#REF!</definedName>
    <definedName name="BEx5G08KGMG5X2AQKDGPFYG5GH94" localSheetId="9" hidden="1">#REF!</definedName>
    <definedName name="BEx5G08KGMG5X2AQKDGPFYG5GH94" localSheetId="10" hidden="1">#REF!</definedName>
    <definedName name="BEx5G08KGMG5X2AQKDGPFYG5GH94" localSheetId="11" hidden="1">#REF!</definedName>
    <definedName name="BEx5G08KGMG5X2AQKDGPFYG5GH94" hidden="1">#REF!</definedName>
    <definedName name="BEx5G1A8TFN4C4QII35U9DKYNIS8" localSheetId="7" hidden="1">#REF!</definedName>
    <definedName name="BEx5G1A8TFN4C4QII35U9DKYNIS8" localSheetId="9" hidden="1">#REF!</definedName>
    <definedName name="BEx5G1A8TFN4C4QII35U9DKYNIS8" localSheetId="10" hidden="1">#REF!</definedName>
    <definedName name="BEx5G1A8TFN4C4QII35U9DKYNIS8" localSheetId="11" hidden="1">#REF!</definedName>
    <definedName name="BEx5G1A8TFN4C4QII35U9DKYNIS8" hidden="1">#REF!</definedName>
    <definedName name="BEx5G1L0QO91KEPDMV1D8OT4BT73" localSheetId="7" hidden="1">#REF!</definedName>
    <definedName name="BEx5G1L0QO91KEPDMV1D8OT4BT73" localSheetId="9" hidden="1">#REF!</definedName>
    <definedName name="BEx5G1L0QO91KEPDMV1D8OT4BT73" localSheetId="10" hidden="1">#REF!</definedName>
    <definedName name="BEx5G1L0QO91KEPDMV1D8OT4BT73" localSheetId="11" hidden="1">#REF!</definedName>
    <definedName name="BEx5G1L0QO91KEPDMV1D8OT4BT73" hidden="1">#REF!</definedName>
    <definedName name="BEx5G86DZL1VYUX6KWODAP3WFAWP" localSheetId="7" hidden="1">#REF!</definedName>
    <definedName name="BEx5G86DZL1VYUX6KWODAP3WFAWP" localSheetId="9" hidden="1">#REF!</definedName>
    <definedName name="BEx5G86DZL1VYUX6KWODAP3WFAWP" localSheetId="10" hidden="1">#REF!</definedName>
    <definedName name="BEx5G86DZL1VYUX6KWODAP3WFAWP" localSheetId="11" hidden="1">#REF!</definedName>
    <definedName name="BEx5G86DZL1VYUX6KWODAP3WFAWP" hidden="1">#REF!</definedName>
    <definedName name="BEx5G8BV2GIOCM3C7IUFK8L04A6M" localSheetId="7" hidden="1">#REF!</definedName>
    <definedName name="BEx5G8BV2GIOCM3C7IUFK8L04A6M" localSheetId="9" hidden="1">#REF!</definedName>
    <definedName name="BEx5G8BV2GIOCM3C7IUFK8L04A6M" localSheetId="10" hidden="1">#REF!</definedName>
    <definedName name="BEx5G8BV2GIOCM3C7IUFK8L04A6M" localSheetId="11" hidden="1">#REF!</definedName>
    <definedName name="BEx5G8BV2GIOCM3C7IUFK8L04A6M" hidden="1">#REF!</definedName>
    <definedName name="BEx5GID9MVBUPFFT9M8K8B5MO9NV" localSheetId="7" hidden="1">#REF!</definedName>
    <definedName name="BEx5GID9MVBUPFFT9M8K8B5MO9NV" localSheetId="9" hidden="1">#REF!</definedName>
    <definedName name="BEx5GID9MVBUPFFT9M8K8B5MO9NV" localSheetId="10" hidden="1">#REF!</definedName>
    <definedName name="BEx5GID9MVBUPFFT9M8K8B5MO9NV" localSheetId="11" hidden="1">#REF!</definedName>
    <definedName name="BEx5GID9MVBUPFFT9M8K8B5MO9NV" hidden="1">#REF!</definedName>
    <definedName name="BEx5GN0EWA9SCQDPQ7NTUQH82QVK" localSheetId="7" hidden="1">#REF!</definedName>
    <definedName name="BEx5GN0EWA9SCQDPQ7NTUQH82QVK" localSheetId="9" hidden="1">#REF!</definedName>
    <definedName name="BEx5GN0EWA9SCQDPQ7NTUQH82QVK" localSheetId="10" hidden="1">#REF!</definedName>
    <definedName name="BEx5GN0EWA9SCQDPQ7NTUQH82QVK" localSheetId="11" hidden="1">#REF!</definedName>
    <definedName name="BEx5GN0EWA9SCQDPQ7NTUQH82QVK" hidden="1">#REF!</definedName>
    <definedName name="BEx5GNBCU4WZ74I0UXFL9ZG2XSGJ" localSheetId="7" hidden="1">#REF!</definedName>
    <definedName name="BEx5GNBCU4WZ74I0UXFL9ZG2XSGJ" localSheetId="9" hidden="1">#REF!</definedName>
    <definedName name="BEx5GNBCU4WZ74I0UXFL9ZG2XSGJ" localSheetId="10" hidden="1">#REF!</definedName>
    <definedName name="BEx5GNBCU4WZ74I0UXFL9ZG2XSGJ" localSheetId="11" hidden="1">#REF!</definedName>
    <definedName name="BEx5GNBCU4WZ74I0UXFL9ZG2XSGJ" hidden="1">#REF!</definedName>
    <definedName name="BEx5GUCTYC7QCWGWU5BTO7Y7HDZX" localSheetId="7" hidden="1">#REF!</definedName>
    <definedName name="BEx5GUCTYC7QCWGWU5BTO7Y7HDZX" localSheetId="9" hidden="1">#REF!</definedName>
    <definedName name="BEx5GUCTYC7QCWGWU5BTO7Y7HDZX" localSheetId="10" hidden="1">#REF!</definedName>
    <definedName name="BEx5GUCTYC7QCWGWU5BTO7Y7HDZX" localSheetId="11" hidden="1">#REF!</definedName>
    <definedName name="BEx5GUCTYC7QCWGWU5BTO7Y7HDZX" hidden="1">#REF!</definedName>
    <definedName name="BEx5GYUPJULJQ624TEESYFG1NFOH" localSheetId="7" hidden="1">#REF!</definedName>
    <definedName name="BEx5GYUPJULJQ624TEESYFG1NFOH" localSheetId="9" hidden="1">#REF!</definedName>
    <definedName name="BEx5GYUPJULJQ624TEESYFG1NFOH" localSheetId="10" hidden="1">#REF!</definedName>
    <definedName name="BEx5GYUPJULJQ624TEESYFG1NFOH" localSheetId="11" hidden="1">#REF!</definedName>
    <definedName name="BEx5GYUPJULJQ624TEESYFG1NFOH" hidden="1">#REF!</definedName>
    <definedName name="BEx5H0NEE0AIN5E2UHJ9J9ISU9N1" localSheetId="7" hidden="1">#REF!</definedName>
    <definedName name="BEx5H0NEE0AIN5E2UHJ9J9ISU9N1" localSheetId="9" hidden="1">#REF!</definedName>
    <definedName name="BEx5H0NEE0AIN5E2UHJ9J9ISU9N1" localSheetId="10" hidden="1">#REF!</definedName>
    <definedName name="BEx5H0NEE0AIN5E2UHJ9J9ISU9N1" localSheetId="11" hidden="1">#REF!</definedName>
    <definedName name="BEx5H0NEE0AIN5E2UHJ9J9ISU9N1" hidden="1">#REF!</definedName>
    <definedName name="BEx5H1UJSEUQM2K8QHQXO5THVHSO" localSheetId="7" hidden="1">#REF!</definedName>
    <definedName name="BEx5H1UJSEUQM2K8QHQXO5THVHSO" localSheetId="9" hidden="1">#REF!</definedName>
    <definedName name="BEx5H1UJSEUQM2K8QHQXO5THVHSO" localSheetId="10" hidden="1">#REF!</definedName>
    <definedName name="BEx5H1UJSEUQM2K8QHQXO5THVHSO" localSheetId="11" hidden="1">#REF!</definedName>
    <definedName name="BEx5H1UJSEUQM2K8QHQXO5THVHSO" hidden="1">#REF!</definedName>
    <definedName name="BEx5H78SWSMTWKQVAC01YN6480JD" localSheetId="7" hidden="1">#REF!</definedName>
    <definedName name="BEx5H78SWSMTWKQVAC01YN6480JD" localSheetId="9" hidden="1">#REF!</definedName>
    <definedName name="BEx5H78SWSMTWKQVAC01YN6480JD" localSheetId="10" hidden="1">#REF!</definedName>
    <definedName name="BEx5H78SWSMTWKQVAC01YN6480JD" localSheetId="11" hidden="1">#REF!</definedName>
    <definedName name="BEx5H78SWSMTWKQVAC01YN6480JD" hidden="1">#REF!</definedName>
    <definedName name="BEx5HAOT9XWUF7XIFRZZS8B9F5TZ" localSheetId="7" hidden="1">#REF!</definedName>
    <definedName name="BEx5HAOT9XWUF7XIFRZZS8B9F5TZ" localSheetId="9" hidden="1">#REF!</definedName>
    <definedName name="BEx5HAOT9XWUF7XIFRZZS8B9F5TZ" localSheetId="10" hidden="1">#REF!</definedName>
    <definedName name="BEx5HAOT9XWUF7XIFRZZS8B9F5TZ" localSheetId="11" hidden="1">#REF!</definedName>
    <definedName name="BEx5HAOT9XWUF7XIFRZZS8B9F5TZ" hidden="1">#REF!</definedName>
    <definedName name="BEx5HE4XRF9BUY04MENWY9CHHN5H" localSheetId="7" hidden="1">#REF!</definedName>
    <definedName name="BEx5HE4XRF9BUY04MENWY9CHHN5H" localSheetId="9" hidden="1">#REF!</definedName>
    <definedName name="BEx5HE4XRF9BUY04MENWY9CHHN5H" localSheetId="10" hidden="1">#REF!</definedName>
    <definedName name="BEx5HE4XRF9BUY04MENWY9CHHN5H" localSheetId="11" hidden="1">#REF!</definedName>
    <definedName name="BEx5HE4XRF9BUY04MENWY9CHHN5H" hidden="1">#REF!</definedName>
    <definedName name="BEx5HFHMABAT0H9KKS754X4T304E" localSheetId="7" hidden="1">#REF!</definedName>
    <definedName name="BEx5HFHMABAT0H9KKS754X4T304E" localSheetId="9" hidden="1">#REF!</definedName>
    <definedName name="BEx5HFHMABAT0H9KKS754X4T304E" localSheetId="10" hidden="1">#REF!</definedName>
    <definedName name="BEx5HFHMABAT0H9KKS754X4T304E" localSheetId="11" hidden="1">#REF!</definedName>
    <definedName name="BEx5HFHMABAT0H9KKS754X4T304E" hidden="1">#REF!</definedName>
    <definedName name="BEx5HGDZ7MX1S3KNXLRL9WU565V4" localSheetId="7" hidden="1">#REF!</definedName>
    <definedName name="BEx5HGDZ7MX1S3KNXLRL9WU565V4" localSheetId="9" hidden="1">#REF!</definedName>
    <definedName name="BEx5HGDZ7MX1S3KNXLRL9WU565V4" localSheetId="10" hidden="1">#REF!</definedName>
    <definedName name="BEx5HGDZ7MX1S3KNXLRL9WU565V4" localSheetId="11" hidden="1">#REF!</definedName>
    <definedName name="BEx5HGDZ7MX1S3KNXLRL9WU565V4" hidden="1">#REF!</definedName>
    <definedName name="BEx5HJ8DU0ZDRX2BY3TDR7LG7FYG" localSheetId="7" hidden="1">#REF!</definedName>
    <definedName name="BEx5HJ8DU0ZDRX2BY3TDR7LG7FYG" localSheetId="9" hidden="1">#REF!</definedName>
    <definedName name="BEx5HJ8DU0ZDRX2BY3TDR7LG7FYG" localSheetId="10" hidden="1">#REF!</definedName>
    <definedName name="BEx5HJ8DU0ZDRX2BY3TDR7LG7FYG" localSheetId="11" hidden="1">#REF!</definedName>
    <definedName name="BEx5HJ8DU0ZDRX2BY3TDR7LG7FYG" hidden="1">#REF!</definedName>
    <definedName name="BEx5HJZ9FAVNZSSBTAYRPZDYM9NU" localSheetId="7" hidden="1">#REF!</definedName>
    <definedName name="BEx5HJZ9FAVNZSSBTAYRPZDYM9NU" localSheetId="9" hidden="1">#REF!</definedName>
    <definedName name="BEx5HJZ9FAVNZSSBTAYRPZDYM9NU" localSheetId="10" hidden="1">#REF!</definedName>
    <definedName name="BEx5HJZ9FAVNZSSBTAYRPZDYM9NU" localSheetId="11" hidden="1">#REF!</definedName>
    <definedName name="BEx5HJZ9FAVNZSSBTAYRPZDYM9NU" hidden="1">#REF!</definedName>
    <definedName name="BEx5HMDKAGHEFJ193YZUKU547LDS" localSheetId="7" hidden="1">#REF!</definedName>
    <definedName name="BEx5HMDKAGHEFJ193YZUKU547LDS" localSheetId="9" hidden="1">#REF!</definedName>
    <definedName name="BEx5HMDKAGHEFJ193YZUKU547LDS" localSheetId="10" hidden="1">#REF!</definedName>
    <definedName name="BEx5HMDKAGHEFJ193YZUKU547LDS" localSheetId="11" hidden="1">#REF!</definedName>
    <definedName name="BEx5HMDKAGHEFJ193YZUKU547LDS" hidden="1">#REF!</definedName>
    <definedName name="BEx5HZ9JMKHNLFWLVUB1WP5B39BL" localSheetId="7" hidden="1">#REF!</definedName>
    <definedName name="BEx5HZ9JMKHNLFWLVUB1WP5B39BL" localSheetId="9" hidden="1">#REF!</definedName>
    <definedName name="BEx5HZ9JMKHNLFWLVUB1WP5B39BL" localSheetId="10" hidden="1">#REF!</definedName>
    <definedName name="BEx5HZ9JMKHNLFWLVUB1WP5B39BL" localSheetId="11" hidden="1">#REF!</definedName>
    <definedName name="BEx5HZ9JMKHNLFWLVUB1WP5B39BL" hidden="1">#REF!</definedName>
    <definedName name="BEx5I1D22RX2VD9NZESVVM6JZ8G5" localSheetId="7" hidden="1">#REF!</definedName>
    <definedName name="BEx5I1D22RX2VD9NZESVVM6JZ8G5" localSheetId="9" hidden="1">#REF!</definedName>
    <definedName name="BEx5I1D22RX2VD9NZESVVM6JZ8G5" localSheetId="10" hidden="1">#REF!</definedName>
    <definedName name="BEx5I1D22RX2VD9NZESVVM6JZ8G5" localSheetId="11" hidden="1">#REF!</definedName>
    <definedName name="BEx5I1D22RX2VD9NZESVVM6JZ8G5" hidden="1">#REF!</definedName>
    <definedName name="BEx5I244LQHZTF3XI66J8705R9XX" localSheetId="7" hidden="1">#REF!</definedName>
    <definedName name="BEx5I244LQHZTF3XI66J8705R9XX" localSheetId="9" hidden="1">#REF!</definedName>
    <definedName name="BEx5I244LQHZTF3XI66J8705R9XX" localSheetId="10" hidden="1">#REF!</definedName>
    <definedName name="BEx5I244LQHZTF3XI66J8705R9XX" localSheetId="11" hidden="1">#REF!</definedName>
    <definedName name="BEx5I244LQHZTF3XI66J8705R9XX" hidden="1">#REF!</definedName>
    <definedName name="BEx5I5K5UOAJ82FDJ4HULUM3KX7E" localSheetId="7" hidden="1">#REF!</definedName>
    <definedName name="BEx5I5K5UOAJ82FDJ4HULUM3KX7E" localSheetId="9" hidden="1">#REF!</definedName>
    <definedName name="BEx5I5K5UOAJ82FDJ4HULUM3KX7E" localSheetId="10" hidden="1">#REF!</definedName>
    <definedName name="BEx5I5K5UOAJ82FDJ4HULUM3KX7E" localSheetId="11" hidden="1">#REF!</definedName>
    <definedName name="BEx5I5K5UOAJ82FDJ4HULUM3KX7E" hidden="1">#REF!</definedName>
    <definedName name="BEx5I8PBP4LIXDGID5BP0THLO0AQ" localSheetId="7" hidden="1">#REF!</definedName>
    <definedName name="BEx5I8PBP4LIXDGID5BP0THLO0AQ" localSheetId="9" hidden="1">#REF!</definedName>
    <definedName name="BEx5I8PBP4LIXDGID5BP0THLO0AQ" localSheetId="10" hidden="1">#REF!</definedName>
    <definedName name="BEx5I8PBP4LIXDGID5BP0THLO0AQ" localSheetId="11" hidden="1">#REF!</definedName>
    <definedName name="BEx5I8PBP4LIXDGID5BP0THLO0AQ" hidden="1">#REF!</definedName>
    <definedName name="BEx5I8USVUB3JP4S9OXGMZVMOQXR" localSheetId="7" hidden="1">#REF!</definedName>
    <definedName name="BEx5I8USVUB3JP4S9OXGMZVMOQXR" localSheetId="9" hidden="1">#REF!</definedName>
    <definedName name="BEx5I8USVUB3JP4S9OXGMZVMOQXR" localSheetId="10" hidden="1">#REF!</definedName>
    <definedName name="BEx5I8USVUB3JP4S9OXGMZVMOQXR" localSheetId="11" hidden="1">#REF!</definedName>
    <definedName name="BEx5I8USVUB3JP4S9OXGMZVMOQXR" hidden="1">#REF!</definedName>
    <definedName name="BEx5I9GDQSYIAL65UQNDMNFQCS9Y" localSheetId="7" hidden="1">#REF!</definedName>
    <definedName name="BEx5I9GDQSYIAL65UQNDMNFQCS9Y" localSheetId="9" hidden="1">#REF!</definedName>
    <definedName name="BEx5I9GDQSYIAL65UQNDMNFQCS9Y" localSheetId="10" hidden="1">#REF!</definedName>
    <definedName name="BEx5I9GDQSYIAL65UQNDMNFQCS9Y" localSheetId="11" hidden="1">#REF!</definedName>
    <definedName name="BEx5I9GDQSYIAL65UQNDMNFQCS9Y" hidden="1">#REF!</definedName>
    <definedName name="BEx5IBUPG9AWNW5PK7JGRGEJ4OLM" localSheetId="7" hidden="1">#REF!</definedName>
    <definedName name="BEx5IBUPG9AWNW5PK7JGRGEJ4OLM" localSheetId="9" hidden="1">#REF!</definedName>
    <definedName name="BEx5IBUPG9AWNW5PK7JGRGEJ4OLM" localSheetId="10" hidden="1">#REF!</definedName>
    <definedName name="BEx5IBUPG9AWNW5PK7JGRGEJ4OLM" localSheetId="11" hidden="1">#REF!</definedName>
    <definedName name="BEx5IBUPG9AWNW5PK7JGRGEJ4OLM" hidden="1">#REF!</definedName>
    <definedName name="BEx5IC06RVN8BSAEPREVKHKLCJ2L" localSheetId="7" hidden="1">#REF!</definedName>
    <definedName name="BEx5IC06RVN8BSAEPREVKHKLCJ2L" localSheetId="9" hidden="1">#REF!</definedName>
    <definedName name="BEx5IC06RVN8BSAEPREVKHKLCJ2L" localSheetId="10" hidden="1">#REF!</definedName>
    <definedName name="BEx5IC06RVN8BSAEPREVKHKLCJ2L" localSheetId="11" hidden="1">#REF!</definedName>
    <definedName name="BEx5IC06RVN8BSAEPREVKHKLCJ2L" hidden="1">#REF!</definedName>
    <definedName name="BEx5IMN4F143KVYVDFOQYZVJG5X6" localSheetId="7" hidden="1">#REF!</definedName>
    <definedName name="BEx5IMN4F143KVYVDFOQYZVJG5X6" localSheetId="9" hidden="1">#REF!</definedName>
    <definedName name="BEx5IMN4F143KVYVDFOQYZVJG5X6" localSheetId="10" hidden="1">#REF!</definedName>
    <definedName name="BEx5IMN4F143KVYVDFOQYZVJG5X6" localSheetId="11" hidden="1">#REF!</definedName>
    <definedName name="BEx5IMN4F143KVYVDFOQYZVJG5X6" hidden="1">#REF!</definedName>
    <definedName name="BEx5ITU42638OWOBF2BOWE37XFP9" localSheetId="7" hidden="1">#REF!</definedName>
    <definedName name="BEx5ITU42638OWOBF2BOWE37XFP9" localSheetId="9" hidden="1">#REF!</definedName>
    <definedName name="BEx5ITU42638OWOBF2BOWE37XFP9" localSheetId="10" hidden="1">#REF!</definedName>
    <definedName name="BEx5ITU42638OWOBF2BOWE37XFP9" localSheetId="11" hidden="1">#REF!</definedName>
    <definedName name="BEx5ITU42638OWOBF2BOWE37XFP9" hidden="1">#REF!</definedName>
    <definedName name="BEx5J0FFP1KS4NGY20AEJI8VREEA" localSheetId="7" hidden="1">#REF!</definedName>
    <definedName name="BEx5J0FFP1KS4NGY20AEJI8VREEA" localSheetId="9" hidden="1">#REF!</definedName>
    <definedName name="BEx5J0FFP1KS4NGY20AEJI8VREEA" localSheetId="10" hidden="1">#REF!</definedName>
    <definedName name="BEx5J0FFP1KS4NGY20AEJI8VREEA" localSheetId="11" hidden="1">#REF!</definedName>
    <definedName name="BEx5J0FFP1KS4NGY20AEJI8VREEA" hidden="1">#REF!</definedName>
    <definedName name="BEx5JF3ZXLDIS8VNKDCY7ZI7H1CI" localSheetId="7" hidden="1">#REF!</definedName>
    <definedName name="BEx5JF3ZXLDIS8VNKDCY7ZI7H1CI" localSheetId="9" hidden="1">#REF!</definedName>
    <definedName name="BEx5JF3ZXLDIS8VNKDCY7ZI7H1CI" localSheetId="10" hidden="1">#REF!</definedName>
    <definedName name="BEx5JF3ZXLDIS8VNKDCY7ZI7H1CI" localSheetId="11" hidden="1">#REF!</definedName>
    <definedName name="BEx5JF3ZXLDIS8VNKDCY7ZI7H1CI" hidden="1">#REF!</definedName>
    <definedName name="BEx5JHCZJ8G6OOOW6EF3GABXKH6F" localSheetId="7" hidden="1">#REF!</definedName>
    <definedName name="BEx5JHCZJ8G6OOOW6EF3GABXKH6F" localSheetId="9" hidden="1">#REF!</definedName>
    <definedName name="BEx5JHCZJ8G6OOOW6EF3GABXKH6F" localSheetId="10" hidden="1">#REF!</definedName>
    <definedName name="BEx5JHCZJ8G6OOOW6EF3GABXKH6F" localSheetId="11" hidden="1">#REF!</definedName>
    <definedName name="BEx5JHCZJ8G6OOOW6EF3GABXKH6F" hidden="1">#REF!</definedName>
    <definedName name="BEx5JJB6W446THXQCRUKD3I7RKLP" localSheetId="7" hidden="1">#REF!</definedName>
    <definedName name="BEx5JJB6W446THXQCRUKD3I7RKLP" localSheetId="9" hidden="1">#REF!</definedName>
    <definedName name="BEx5JJB6W446THXQCRUKD3I7RKLP" localSheetId="10" hidden="1">#REF!</definedName>
    <definedName name="BEx5JJB6W446THXQCRUKD3I7RKLP" localSheetId="11" hidden="1">#REF!</definedName>
    <definedName name="BEx5JJB6W446THXQCRUKD3I7RKLP" hidden="1">#REF!</definedName>
    <definedName name="BEx5JJWTMI37U3RDEJOYLO93RJ6Z" localSheetId="7" hidden="1">#REF!</definedName>
    <definedName name="BEx5JJWTMI37U3RDEJOYLO93RJ6Z" localSheetId="9" hidden="1">#REF!</definedName>
    <definedName name="BEx5JJWTMI37U3RDEJOYLO93RJ6Z" localSheetId="10" hidden="1">#REF!</definedName>
    <definedName name="BEx5JJWTMI37U3RDEJOYLO93RJ6Z" localSheetId="11" hidden="1">#REF!</definedName>
    <definedName name="BEx5JJWTMI37U3RDEJOYLO93RJ6Z" hidden="1">#REF!</definedName>
    <definedName name="BEx5JNCT8Z7XSSPD5EMNAJELCU2V" localSheetId="7" hidden="1">#REF!</definedName>
    <definedName name="BEx5JNCT8Z7XSSPD5EMNAJELCU2V" localSheetId="9" hidden="1">#REF!</definedName>
    <definedName name="BEx5JNCT8Z7XSSPD5EMNAJELCU2V" localSheetId="10" hidden="1">#REF!</definedName>
    <definedName name="BEx5JNCT8Z7XSSPD5EMNAJELCU2V" localSheetId="11" hidden="1">#REF!</definedName>
    <definedName name="BEx5JNCT8Z7XSSPD5EMNAJELCU2V" hidden="1">#REF!</definedName>
    <definedName name="BEx5JQCNT9Y4RM306CHC8IPY3HBZ" localSheetId="7" hidden="1">#REF!</definedName>
    <definedName name="BEx5JQCNT9Y4RM306CHC8IPY3HBZ" localSheetId="9" hidden="1">#REF!</definedName>
    <definedName name="BEx5JQCNT9Y4RM306CHC8IPY3HBZ" localSheetId="10" hidden="1">#REF!</definedName>
    <definedName name="BEx5JQCNT9Y4RM306CHC8IPY3HBZ" localSheetId="11" hidden="1">#REF!</definedName>
    <definedName name="BEx5JQCNT9Y4RM306CHC8IPY3HBZ" hidden="1">#REF!</definedName>
    <definedName name="BEx5K08PYKE6JOKBYIB006TX619P" localSheetId="7" hidden="1">#REF!</definedName>
    <definedName name="BEx5K08PYKE6JOKBYIB006TX619P" localSheetId="9" hidden="1">#REF!</definedName>
    <definedName name="BEx5K08PYKE6JOKBYIB006TX619P" localSheetId="10" hidden="1">#REF!</definedName>
    <definedName name="BEx5K08PYKE6JOKBYIB006TX619P" localSheetId="11" hidden="1">#REF!</definedName>
    <definedName name="BEx5K08PYKE6JOKBYIB006TX619P" hidden="1">#REF!</definedName>
    <definedName name="BEx5K51DSERT1TR7B4A29R41W4NX" localSheetId="7" hidden="1">#REF!</definedName>
    <definedName name="BEx5K51DSERT1TR7B4A29R41W4NX" localSheetId="9" hidden="1">#REF!</definedName>
    <definedName name="BEx5K51DSERT1TR7B4A29R41W4NX" localSheetId="10" hidden="1">#REF!</definedName>
    <definedName name="BEx5K51DSERT1TR7B4A29R41W4NX" localSheetId="11" hidden="1">#REF!</definedName>
    <definedName name="BEx5K51DSERT1TR7B4A29R41W4NX" hidden="1">#REF!</definedName>
    <definedName name="BEx5KF88OT7666J799PZCTHRBOPU" localSheetId="7" hidden="1">#REF!</definedName>
    <definedName name="BEx5KF88OT7666J799PZCTHRBOPU" localSheetId="9" hidden="1">#REF!</definedName>
    <definedName name="BEx5KF88OT7666J799PZCTHRBOPU" localSheetId="10" hidden="1">#REF!</definedName>
    <definedName name="BEx5KF88OT7666J799PZCTHRBOPU" localSheetId="11" hidden="1">#REF!</definedName>
    <definedName name="BEx5KF88OT7666J799PZCTHRBOPU" hidden="1">#REF!</definedName>
    <definedName name="BEx5KMVAY7UVXRQY7NI5EZYMNGC7" localSheetId="7" hidden="1">#REF!</definedName>
    <definedName name="BEx5KMVAY7UVXRQY7NI5EZYMNGC7" localSheetId="9" hidden="1">#REF!</definedName>
    <definedName name="BEx5KMVAY7UVXRQY7NI5EZYMNGC7" localSheetId="10" hidden="1">#REF!</definedName>
    <definedName name="BEx5KMVAY7UVXRQY7NI5EZYMNGC7" localSheetId="11" hidden="1">#REF!</definedName>
    <definedName name="BEx5KMVAY7UVXRQY7NI5EZYMNGC7" hidden="1">#REF!</definedName>
    <definedName name="BEx5KYER580I4T7WTLMUN7NLNP5K" localSheetId="7" hidden="1">#REF!</definedName>
    <definedName name="BEx5KYER580I4T7WTLMUN7NLNP5K" localSheetId="9" hidden="1">#REF!</definedName>
    <definedName name="BEx5KYER580I4T7WTLMUN7NLNP5K" localSheetId="10" hidden="1">#REF!</definedName>
    <definedName name="BEx5KYER580I4T7WTLMUN7NLNP5K" localSheetId="11" hidden="1">#REF!</definedName>
    <definedName name="BEx5KYER580I4T7WTLMUN7NLNP5K" hidden="1">#REF!</definedName>
    <definedName name="BEx5LHLB3M6K4ZKY2F42QBZT30ZH" localSheetId="7" hidden="1">#REF!</definedName>
    <definedName name="BEx5LHLB3M6K4ZKY2F42QBZT30ZH" localSheetId="9" hidden="1">#REF!</definedName>
    <definedName name="BEx5LHLB3M6K4ZKY2F42QBZT30ZH" localSheetId="10" hidden="1">#REF!</definedName>
    <definedName name="BEx5LHLB3M6K4ZKY2F42QBZT30ZH" localSheetId="11" hidden="1">#REF!</definedName>
    <definedName name="BEx5LHLB3M6K4ZKY2F42QBZT30ZH" hidden="1">#REF!</definedName>
    <definedName name="BEx5LRMNU3HXIE1BUMDHRU31F7JJ" localSheetId="7" hidden="1">#REF!</definedName>
    <definedName name="BEx5LRMNU3HXIE1BUMDHRU31F7JJ" localSheetId="9" hidden="1">#REF!</definedName>
    <definedName name="BEx5LRMNU3HXIE1BUMDHRU31F7JJ" localSheetId="10" hidden="1">#REF!</definedName>
    <definedName name="BEx5LRMNU3HXIE1BUMDHRU31F7JJ" localSheetId="11" hidden="1">#REF!</definedName>
    <definedName name="BEx5LRMNU3HXIE1BUMDHRU31F7JJ" hidden="1">#REF!</definedName>
    <definedName name="BEx5LSJ1LPUAX3ENSPECWPG4J7D1" localSheetId="7" hidden="1">#REF!</definedName>
    <definedName name="BEx5LSJ1LPUAX3ENSPECWPG4J7D1" localSheetId="9" hidden="1">#REF!</definedName>
    <definedName name="BEx5LSJ1LPUAX3ENSPECWPG4J7D1" localSheetId="10" hidden="1">#REF!</definedName>
    <definedName name="BEx5LSJ1LPUAX3ENSPECWPG4J7D1" localSheetId="11" hidden="1">#REF!</definedName>
    <definedName name="BEx5LSJ1LPUAX3ENSPECWPG4J7D1" hidden="1">#REF!</definedName>
    <definedName name="BEx5LTKQ8RQWJE4BC88OP928893U" localSheetId="7" hidden="1">#REF!</definedName>
    <definedName name="BEx5LTKQ8RQWJE4BC88OP928893U" localSheetId="9" hidden="1">#REF!</definedName>
    <definedName name="BEx5LTKQ8RQWJE4BC88OP928893U" localSheetId="10" hidden="1">#REF!</definedName>
    <definedName name="BEx5LTKQ8RQWJE4BC88OP928893U" localSheetId="11" hidden="1">#REF!</definedName>
    <definedName name="BEx5LTKQ8RQWJE4BC88OP928893U" hidden="1">#REF!</definedName>
    <definedName name="BEx5LZ9QXSWRX35EGBF4FB303PNE" localSheetId="7" hidden="1">#REF!</definedName>
    <definedName name="BEx5LZ9QXSWRX35EGBF4FB303PNE" localSheetId="9" hidden="1">#REF!</definedName>
    <definedName name="BEx5LZ9QXSWRX35EGBF4FB303PNE" localSheetId="10" hidden="1">#REF!</definedName>
    <definedName name="BEx5LZ9QXSWRX35EGBF4FB303PNE" localSheetId="11" hidden="1">#REF!</definedName>
    <definedName name="BEx5LZ9QXSWRX35EGBF4FB303PNE" hidden="1">#REF!</definedName>
    <definedName name="BEx5MB9BR71LZDG7XXQ2EO58JC5F" localSheetId="7" hidden="1">#REF!</definedName>
    <definedName name="BEx5MB9BR71LZDG7XXQ2EO58JC5F" localSheetId="9" hidden="1">#REF!</definedName>
    <definedName name="BEx5MB9BR71LZDG7XXQ2EO58JC5F" localSheetId="10" hidden="1">#REF!</definedName>
    <definedName name="BEx5MB9BR71LZDG7XXQ2EO58JC5F" localSheetId="11" hidden="1">#REF!</definedName>
    <definedName name="BEx5MB9BR71LZDG7XXQ2EO58JC5F" hidden="1">#REF!</definedName>
    <definedName name="BEx5MLQZM68YQSKARVWTTPINFQ2C" localSheetId="7" hidden="1">[18]Table!#REF!</definedName>
    <definedName name="BEx5MLQZM68YQSKARVWTTPINFQ2C" localSheetId="9" hidden="1">[18]Table!#REF!</definedName>
    <definedName name="BEx5MLQZM68YQSKARVWTTPINFQ2C" localSheetId="10" hidden="1">[18]Table!#REF!</definedName>
    <definedName name="BEx5MLQZM68YQSKARVWTTPINFQ2C" localSheetId="11" hidden="1">[18]Table!#REF!</definedName>
    <definedName name="BEx5MLQZM68YQSKARVWTTPINFQ2C" hidden="1">[18]Table!#REF!</definedName>
    <definedName name="BEx5MVXTKNBXHNWTL43C670E4KXC" localSheetId="7" hidden="1">#REF!</definedName>
    <definedName name="BEx5MVXTKNBXHNWTL43C670E4KXC" localSheetId="9" hidden="1">#REF!</definedName>
    <definedName name="BEx5MVXTKNBXHNWTL43C670E4KXC" localSheetId="10" hidden="1">#REF!</definedName>
    <definedName name="BEx5MVXTKNBXHNWTL43C670E4KXC" localSheetId="11" hidden="1">#REF!</definedName>
    <definedName name="BEx5MVXTKNBXHNWTL43C670E4KXC" hidden="1">#REF!</definedName>
    <definedName name="BEx5N4XI4PWB1W9PMZ4O5R0HWTYD" localSheetId="7" hidden="1">#REF!</definedName>
    <definedName name="BEx5N4XI4PWB1W9PMZ4O5R0HWTYD" localSheetId="9" hidden="1">#REF!</definedName>
    <definedName name="BEx5N4XI4PWB1W9PMZ4O5R0HWTYD" localSheetId="10" hidden="1">#REF!</definedName>
    <definedName name="BEx5N4XI4PWB1W9PMZ4O5R0HWTYD" localSheetId="11" hidden="1">#REF!</definedName>
    <definedName name="BEx5N4XI4PWB1W9PMZ4O5R0HWTYD" hidden="1">#REF!</definedName>
    <definedName name="BEx5N8TQPT9Q7AMBG5SNEYKR98Y8" localSheetId="7" hidden="1">#REF!</definedName>
    <definedName name="BEx5N8TQPT9Q7AMBG5SNEYKR98Y8" localSheetId="9" hidden="1">#REF!</definedName>
    <definedName name="BEx5N8TQPT9Q7AMBG5SNEYKR98Y8" localSheetId="10" hidden="1">#REF!</definedName>
    <definedName name="BEx5N8TQPT9Q7AMBG5SNEYKR98Y8" localSheetId="11" hidden="1">#REF!</definedName>
    <definedName name="BEx5N8TQPT9Q7AMBG5SNEYKR98Y8" hidden="1">#REF!</definedName>
    <definedName name="BEx5NA68N6FJFX9UJXK4M14U487F" localSheetId="7" hidden="1">#REF!</definedName>
    <definedName name="BEx5NA68N6FJFX9UJXK4M14U487F" localSheetId="9" hidden="1">#REF!</definedName>
    <definedName name="BEx5NA68N6FJFX9UJXK4M14U487F" localSheetId="10" hidden="1">#REF!</definedName>
    <definedName name="BEx5NA68N6FJFX9UJXK4M14U487F" localSheetId="11" hidden="1">#REF!</definedName>
    <definedName name="BEx5NA68N6FJFX9UJXK4M14U487F" hidden="1">#REF!</definedName>
    <definedName name="BEx5ND64XZTLSC6HF2CJ3WYIIH2F" localSheetId="7" hidden="1">#REF!</definedName>
    <definedName name="BEx5ND64XZTLSC6HF2CJ3WYIIH2F" localSheetId="9" hidden="1">#REF!</definedName>
    <definedName name="BEx5ND64XZTLSC6HF2CJ3WYIIH2F" localSheetId="10" hidden="1">#REF!</definedName>
    <definedName name="BEx5ND64XZTLSC6HF2CJ3WYIIH2F" localSheetId="11" hidden="1">#REF!</definedName>
    <definedName name="BEx5ND64XZTLSC6HF2CJ3WYIIH2F" hidden="1">#REF!</definedName>
    <definedName name="BEx5NHTGLW35S2ITT7VPUKDNZRF7" localSheetId="7" hidden="1">#REF!</definedName>
    <definedName name="BEx5NHTGLW35S2ITT7VPUKDNZRF7" localSheetId="9" hidden="1">#REF!</definedName>
    <definedName name="BEx5NHTGLW35S2ITT7VPUKDNZRF7" localSheetId="10" hidden="1">#REF!</definedName>
    <definedName name="BEx5NHTGLW35S2ITT7VPUKDNZRF7" localSheetId="11" hidden="1">#REF!</definedName>
    <definedName name="BEx5NHTGLW35S2ITT7VPUKDNZRF7" hidden="1">#REF!</definedName>
    <definedName name="BEx5NIKBG2GDJOYGE3WCXKU7YY51" localSheetId="7" hidden="1">#REF!</definedName>
    <definedName name="BEx5NIKBG2GDJOYGE3WCXKU7YY51" localSheetId="9" hidden="1">#REF!</definedName>
    <definedName name="BEx5NIKBG2GDJOYGE3WCXKU7YY51" localSheetId="10" hidden="1">#REF!</definedName>
    <definedName name="BEx5NIKBG2GDJOYGE3WCXKU7YY51" localSheetId="11" hidden="1">#REF!</definedName>
    <definedName name="BEx5NIKBG2GDJOYGE3WCXKU7YY51" hidden="1">#REF!</definedName>
    <definedName name="BEx5NV06L5J5IMKGOMGKGJ4PBZCD" localSheetId="7" hidden="1">#REF!</definedName>
    <definedName name="BEx5NV06L5J5IMKGOMGKGJ4PBZCD" localSheetId="9" hidden="1">#REF!</definedName>
    <definedName name="BEx5NV06L5J5IMKGOMGKGJ4PBZCD" localSheetId="10" hidden="1">#REF!</definedName>
    <definedName name="BEx5NV06L5J5IMKGOMGKGJ4PBZCD" localSheetId="11" hidden="1">#REF!</definedName>
    <definedName name="BEx5NV06L5J5IMKGOMGKGJ4PBZCD" hidden="1">#REF!</definedName>
    <definedName name="BEx5NZSSQ6PY99ZX2D7Q9IGOR34W" localSheetId="7" hidden="1">#REF!</definedName>
    <definedName name="BEx5NZSSQ6PY99ZX2D7Q9IGOR34W" localSheetId="9" hidden="1">#REF!</definedName>
    <definedName name="BEx5NZSSQ6PY99ZX2D7Q9IGOR34W" localSheetId="10" hidden="1">#REF!</definedName>
    <definedName name="BEx5NZSSQ6PY99ZX2D7Q9IGOR34W" localSheetId="11" hidden="1">#REF!</definedName>
    <definedName name="BEx5NZSSQ6PY99ZX2D7Q9IGOR34W" hidden="1">#REF!</definedName>
    <definedName name="BEx5O2CHK5IPBZFPSJ15PKMKXH2W" localSheetId="7" hidden="1">#REF!</definedName>
    <definedName name="BEx5O2CHK5IPBZFPSJ15PKMKXH2W" localSheetId="9" hidden="1">#REF!</definedName>
    <definedName name="BEx5O2CHK5IPBZFPSJ15PKMKXH2W" localSheetId="10" hidden="1">#REF!</definedName>
    <definedName name="BEx5O2CHK5IPBZFPSJ15PKMKXH2W" localSheetId="11" hidden="1">#REF!</definedName>
    <definedName name="BEx5O2CHK5IPBZFPSJ15PKMKXH2W" hidden="1">#REF!</definedName>
    <definedName name="BEx5O3ZUQ2OARA1CDOZ3NC4UE5AA" localSheetId="7" hidden="1">#REF!</definedName>
    <definedName name="BEx5O3ZUQ2OARA1CDOZ3NC4UE5AA" localSheetId="9" hidden="1">#REF!</definedName>
    <definedName name="BEx5O3ZUQ2OARA1CDOZ3NC4UE5AA" localSheetId="10" hidden="1">#REF!</definedName>
    <definedName name="BEx5O3ZUQ2OARA1CDOZ3NC4UE5AA" localSheetId="11" hidden="1">#REF!</definedName>
    <definedName name="BEx5O3ZUQ2OARA1CDOZ3NC4UE5AA" hidden="1">#REF!</definedName>
    <definedName name="BEx5OAFS0NJ2CB86A02E1JYHMLQ1" localSheetId="7" hidden="1">#REF!</definedName>
    <definedName name="BEx5OAFS0NJ2CB86A02E1JYHMLQ1" localSheetId="9" hidden="1">#REF!</definedName>
    <definedName name="BEx5OAFS0NJ2CB86A02E1JYHMLQ1" localSheetId="10" hidden="1">#REF!</definedName>
    <definedName name="BEx5OAFS0NJ2CB86A02E1JYHMLQ1" localSheetId="11" hidden="1">#REF!</definedName>
    <definedName name="BEx5OAFS0NJ2CB86A02E1JYHMLQ1" hidden="1">#REF!</definedName>
    <definedName name="BEx5OFDQH6J3G0YOE5U93X2QN95E" localSheetId="7" hidden="1">#REF!</definedName>
    <definedName name="BEx5OFDQH6J3G0YOE5U93X2QN95E" localSheetId="9" hidden="1">#REF!</definedName>
    <definedName name="BEx5OFDQH6J3G0YOE5U93X2QN95E" localSheetId="10" hidden="1">#REF!</definedName>
    <definedName name="BEx5OFDQH6J3G0YOE5U93X2QN95E" localSheetId="11" hidden="1">#REF!</definedName>
    <definedName name="BEx5OFDQH6J3G0YOE5U93X2QN95E" hidden="1">#REF!</definedName>
    <definedName name="BEx5OG4RPU8W1ETWDWM234NYYYEN" localSheetId="7" hidden="1">#REF!</definedName>
    <definedName name="BEx5OG4RPU8W1ETWDWM234NYYYEN" localSheetId="9" hidden="1">#REF!</definedName>
    <definedName name="BEx5OG4RPU8W1ETWDWM234NYYYEN" localSheetId="10" hidden="1">#REF!</definedName>
    <definedName name="BEx5OG4RPU8W1ETWDWM234NYYYEN" localSheetId="11" hidden="1">#REF!</definedName>
    <definedName name="BEx5OG4RPU8W1ETWDWM234NYYYEN" hidden="1">#REF!</definedName>
    <definedName name="BEx5OP9Y43F99O2IT69MKCCXGL61" localSheetId="7" hidden="1">#REF!</definedName>
    <definedName name="BEx5OP9Y43F99O2IT69MKCCXGL61" localSheetId="9" hidden="1">#REF!</definedName>
    <definedName name="BEx5OP9Y43F99O2IT69MKCCXGL61" localSheetId="10" hidden="1">#REF!</definedName>
    <definedName name="BEx5OP9Y43F99O2IT69MKCCXGL61" localSheetId="11" hidden="1">#REF!</definedName>
    <definedName name="BEx5OP9Y43F99O2IT69MKCCXGL61" hidden="1">#REF!</definedName>
    <definedName name="BEx5ORDB6IPFBL15XLQCRC6PS01K" localSheetId="7" hidden="1">#REF!</definedName>
    <definedName name="BEx5ORDB6IPFBL15XLQCRC6PS01K" localSheetId="9" hidden="1">#REF!</definedName>
    <definedName name="BEx5ORDB6IPFBL15XLQCRC6PS01K" localSheetId="10" hidden="1">#REF!</definedName>
    <definedName name="BEx5ORDB6IPFBL15XLQCRC6PS01K" localSheetId="11" hidden="1">#REF!</definedName>
    <definedName name="BEx5ORDB6IPFBL15XLQCRC6PS01K" hidden="1">#REF!</definedName>
    <definedName name="BEx5P3243YD55WK9A04WKXBOHZ9F" localSheetId="7" hidden="1">'[17]10.08.5 - 2008 Capital - TDBU'!#REF!</definedName>
    <definedName name="BEx5P3243YD55WK9A04WKXBOHZ9F" localSheetId="9" hidden="1">'[17]10.08.5 - 2008 Capital - TDBU'!#REF!</definedName>
    <definedName name="BEx5P3243YD55WK9A04WKXBOHZ9F" localSheetId="10" hidden="1">'[17]10.08.5 - 2008 Capital - TDBU'!#REF!</definedName>
    <definedName name="BEx5P3243YD55WK9A04WKXBOHZ9F" localSheetId="11" hidden="1">'[17]10.08.5 - 2008 Capital - TDBU'!#REF!</definedName>
    <definedName name="BEx5P3243YD55WK9A04WKXBOHZ9F" hidden="1">'[17]10.08.5 - 2008 Capital - TDBU'!#REF!</definedName>
    <definedName name="BEx5P9Y9RDXNUAJ6CZ2LHMM8IM7T" localSheetId="7" hidden="1">#REF!</definedName>
    <definedName name="BEx5P9Y9RDXNUAJ6CZ2LHMM8IM7T" localSheetId="9" hidden="1">#REF!</definedName>
    <definedName name="BEx5P9Y9RDXNUAJ6CZ2LHMM8IM7T" localSheetId="10" hidden="1">#REF!</definedName>
    <definedName name="BEx5P9Y9RDXNUAJ6CZ2LHMM8IM7T" localSheetId="11" hidden="1">#REF!</definedName>
    <definedName name="BEx5P9Y9RDXNUAJ6CZ2LHMM8IM7T" hidden="1">#REF!</definedName>
    <definedName name="BEx5PF76KPATYJ4N41VA1D7CDWY4" localSheetId="7" hidden="1">#REF!</definedName>
    <definedName name="BEx5PF76KPATYJ4N41VA1D7CDWY4" localSheetId="9" hidden="1">#REF!</definedName>
    <definedName name="BEx5PF76KPATYJ4N41VA1D7CDWY4" localSheetId="10" hidden="1">#REF!</definedName>
    <definedName name="BEx5PF76KPATYJ4N41VA1D7CDWY4" localSheetId="11" hidden="1">#REF!</definedName>
    <definedName name="BEx5PF76KPATYJ4N41VA1D7CDWY4" hidden="1">#REF!</definedName>
    <definedName name="BEx5PHWB2C0D5QLP3BZIP3UO7DIZ" localSheetId="7" hidden="1">#REF!</definedName>
    <definedName name="BEx5PHWB2C0D5QLP3BZIP3UO7DIZ" localSheetId="9" hidden="1">#REF!</definedName>
    <definedName name="BEx5PHWB2C0D5QLP3BZIP3UO7DIZ" localSheetId="10" hidden="1">#REF!</definedName>
    <definedName name="BEx5PHWB2C0D5QLP3BZIP3UO7DIZ" localSheetId="11" hidden="1">#REF!</definedName>
    <definedName name="BEx5PHWB2C0D5QLP3BZIP3UO7DIZ" hidden="1">#REF!</definedName>
    <definedName name="BEx5PJP02W68K2E46L5C5YBSNU6T" localSheetId="7" hidden="1">#REF!</definedName>
    <definedName name="BEx5PJP02W68K2E46L5C5YBSNU6T" localSheetId="9" hidden="1">#REF!</definedName>
    <definedName name="BEx5PJP02W68K2E46L5C5YBSNU6T" localSheetId="10" hidden="1">#REF!</definedName>
    <definedName name="BEx5PJP02W68K2E46L5C5YBSNU6T" localSheetId="11" hidden="1">#REF!</definedName>
    <definedName name="BEx5PJP02W68K2E46L5C5YBSNU6T" hidden="1">#REF!</definedName>
    <definedName name="BEx5PLCA8DOMAU315YCS5275L2HS" localSheetId="7" hidden="1">#REF!</definedName>
    <definedName name="BEx5PLCA8DOMAU315YCS5275L2HS" localSheetId="9" hidden="1">#REF!</definedName>
    <definedName name="BEx5PLCA8DOMAU315YCS5275L2HS" localSheetId="10" hidden="1">#REF!</definedName>
    <definedName name="BEx5PLCA8DOMAU315YCS5275L2HS" localSheetId="11" hidden="1">#REF!</definedName>
    <definedName name="BEx5PLCA8DOMAU315YCS5275L2HS" hidden="1">#REF!</definedName>
    <definedName name="BEx5PRXMZ5M65Z732WNNGV564C2J" localSheetId="7" hidden="1">#REF!</definedName>
    <definedName name="BEx5PRXMZ5M65Z732WNNGV564C2J" localSheetId="9" hidden="1">#REF!</definedName>
    <definedName name="BEx5PRXMZ5M65Z732WNNGV564C2J" localSheetId="10" hidden="1">#REF!</definedName>
    <definedName name="BEx5PRXMZ5M65Z732WNNGV564C2J" localSheetId="11" hidden="1">#REF!</definedName>
    <definedName name="BEx5PRXMZ5M65Z732WNNGV564C2J" hidden="1">#REF!</definedName>
    <definedName name="BEx5QPSW4IPLH50WSR87HRER05RF" localSheetId="7" hidden="1">#REF!</definedName>
    <definedName name="BEx5QPSW4IPLH50WSR87HRER05RF" localSheetId="9" hidden="1">#REF!</definedName>
    <definedName name="BEx5QPSW4IPLH50WSR87HRER05RF" localSheetId="10" hidden="1">#REF!</definedName>
    <definedName name="BEx5QPSW4IPLH50WSR87HRER05RF" localSheetId="11" hidden="1">#REF!</definedName>
    <definedName name="BEx5QPSW4IPLH50WSR87HRER05RF" hidden="1">#REF!</definedName>
    <definedName name="BEx73V0EP8EMNRC3EZJJKKVKWQVB" localSheetId="7" hidden="1">#REF!</definedName>
    <definedName name="BEx73V0EP8EMNRC3EZJJKKVKWQVB" localSheetId="9" hidden="1">#REF!</definedName>
    <definedName name="BEx73V0EP8EMNRC3EZJJKKVKWQVB" localSheetId="10" hidden="1">#REF!</definedName>
    <definedName name="BEx73V0EP8EMNRC3EZJJKKVKWQVB" localSheetId="11" hidden="1">#REF!</definedName>
    <definedName name="BEx73V0EP8EMNRC3EZJJKKVKWQVB" hidden="1">#REF!</definedName>
    <definedName name="BEx741WJHIJVXUX131SBXTVW8D71" localSheetId="7" hidden="1">#REF!</definedName>
    <definedName name="BEx741WJHIJVXUX131SBXTVW8D71" localSheetId="9" hidden="1">#REF!</definedName>
    <definedName name="BEx741WJHIJVXUX131SBXTVW8D71" localSheetId="10" hidden="1">#REF!</definedName>
    <definedName name="BEx741WJHIJVXUX131SBXTVW8D71" localSheetId="11" hidden="1">#REF!</definedName>
    <definedName name="BEx741WJHIJVXUX131SBXTVW8D71" hidden="1">#REF!</definedName>
    <definedName name="BEx74ESIB9Y8KGETIERMKU5PLCQR" localSheetId="7" hidden="1">#REF!</definedName>
    <definedName name="BEx74ESIB9Y8KGETIERMKU5PLCQR" localSheetId="9" hidden="1">#REF!</definedName>
    <definedName name="BEx74ESIB9Y8KGETIERMKU5PLCQR" localSheetId="10" hidden="1">#REF!</definedName>
    <definedName name="BEx74ESIB9Y8KGETIERMKU5PLCQR" localSheetId="11" hidden="1">#REF!</definedName>
    <definedName name="BEx74ESIB9Y8KGETIERMKU5PLCQR" hidden="1">#REF!</definedName>
    <definedName name="BEx74Q6H3O7133AWQXWC21MI2UFT" localSheetId="7" hidden="1">#REF!</definedName>
    <definedName name="BEx74Q6H3O7133AWQXWC21MI2UFT" localSheetId="9" hidden="1">#REF!</definedName>
    <definedName name="BEx74Q6H3O7133AWQXWC21MI2UFT" localSheetId="10" hidden="1">#REF!</definedName>
    <definedName name="BEx74Q6H3O7133AWQXWC21MI2UFT" localSheetId="11" hidden="1">#REF!</definedName>
    <definedName name="BEx74Q6H3O7133AWQXWC21MI2UFT" hidden="1">#REF!</definedName>
    <definedName name="BEx74SVN624OKKQLMBVAPE9KAL13" localSheetId="7" hidden="1">#REF!</definedName>
    <definedName name="BEx74SVN624OKKQLMBVAPE9KAL13" localSheetId="9" hidden="1">#REF!</definedName>
    <definedName name="BEx74SVN624OKKQLMBVAPE9KAL13" localSheetId="10" hidden="1">#REF!</definedName>
    <definedName name="BEx74SVN624OKKQLMBVAPE9KAL13" localSheetId="11" hidden="1">#REF!</definedName>
    <definedName name="BEx74SVN624OKKQLMBVAPE9KAL13" hidden="1">#REF!</definedName>
    <definedName name="BEx74W6BJ8ENO3J25WNM5H5APKA3" localSheetId="7" hidden="1">#REF!</definedName>
    <definedName name="BEx74W6BJ8ENO3J25WNM5H5APKA3" localSheetId="9" hidden="1">#REF!</definedName>
    <definedName name="BEx74W6BJ8ENO3J25WNM5H5APKA3" localSheetId="10" hidden="1">#REF!</definedName>
    <definedName name="BEx74W6BJ8ENO3J25WNM5H5APKA3" localSheetId="11" hidden="1">#REF!</definedName>
    <definedName name="BEx74W6BJ8ENO3J25WNM5H5APKA3" hidden="1">#REF!</definedName>
    <definedName name="BEx7532GP65LPFYWT7B0NMQMFZNV" localSheetId="7" hidden="1">#REF!</definedName>
    <definedName name="BEx7532GP65LPFYWT7B0NMQMFZNV" localSheetId="9" hidden="1">#REF!</definedName>
    <definedName name="BEx7532GP65LPFYWT7B0NMQMFZNV" localSheetId="10" hidden="1">#REF!</definedName>
    <definedName name="BEx7532GP65LPFYWT7B0NMQMFZNV" localSheetId="11" hidden="1">#REF!</definedName>
    <definedName name="BEx7532GP65LPFYWT7B0NMQMFZNV" hidden="1">#REF!</definedName>
    <definedName name="BEx755GRRD9BL27YHLH5QWIYLWB7" localSheetId="7" hidden="1">#REF!</definedName>
    <definedName name="BEx755GRRD9BL27YHLH5QWIYLWB7" localSheetId="9" hidden="1">#REF!</definedName>
    <definedName name="BEx755GRRD9BL27YHLH5QWIYLWB7" localSheetId="10" hidden="1">#REF!</definedName>
    <definedName name="BEx755GRRD9BL27YHLH5QWIYLWB7" localSheetId="11" hidden="1">#REF!</definedName>
    <definedName name="BEx755GRRD9BL27YHLH5QWIYLWB7" hidden="1">#REF!</definedName>
    <definedName name="BEx7579IFVUAVJ784K1JNXQW1Z9I" localSheetId="7" hidden="1">#REF!</definedName>
    <definedName name="BEx7579IFVUAVJ784K1JNXQW1Z9I" localSheetId="9" hidden="1">#REF!</definedName>
    <definedName name="BEx7579IFVUAVJ784K1JNXQW1Z9I" localSheetId="10" hidden="1">#REF!</definedName>
    <definedName name="BEx7579IFVUAVJ784K1JNXQW1Z9I" localSheetId="11" hidden="1">#REF!</definedName>
    <definedName name="BEx7579IFVUAVJ784K1JNXQW1Z9I" hidden="1">#REF!</definedName>
    <definedName name="BEx759D1D5SXS5ELLZVBI0SXYUNF" localSheetId="7" hidden="1">#REF!</definedName>
    <definedName name="BEx759D1D5SXS5ELLZVBI0SXYUNF" localSheetId="9" hidden="1">#REF!</definedName>
    <definedName name="BEx759D1D5SXS5ELLZVBI0SXYUNF" localSheetId="10" hidden="1">#REF!</definedName>
    <definedName name="BEx759D1D5SXS5ELLZVBI0SXYUNF" localSheetId="11" hidden="1">#REF!</definedName>
    <definedName name="BEx759D1D5SXS5ELLZVBI0SXYUNF" hidden="1">#REF!</definedName>
    <definedName name="BEx75GJZSZHUDN6OOAGQYFUDA2LP" localSheetId="7" hidden="1">#REF!</definedName>
    <definedName name="BEx75GJZSZHUDN6OOAGQYFUDA2LP" localSheetId="9" hidden="1">#REF!</definedName>
    <definedName name="BEx75GJZSZHUDN6OOAGQYFUDA2LP" localSheetId="10" hidden="1">#REF!</definedName>
    <definedName name="BEx75GJZSZHUDN6OOAGQYFUDA2LP" localSheetId="11" hidden="1">#REF!</definedName>
    <definedName name="BEx75GJZSZHUDN6OOAGQYFUDA2LP" hidden="1">#REF!</definedName>
    <definedName name="BEx75HGCCV5K4UCJWYV8EV9AG5YT" localSheetId="7" hidden="1">#REF!</definedName>
    <definedName name="BEx75HGCCV5K4UCJWYV8EV9AG5YT" localSheetId="9" hidden="1">#REF!</definedName>
    <definedName name="BEx75HGCCV5K4UCJWYV8EV9AG5YT" localSheetId="10" hidden="1">#REF!</definedName>
    <definedName name="BEx75HGCCV5K4UCJWYV8EV9AG5YT" localSheetId="11" hidden="1">#REF!</definedName>
    <definedName name="BEx75HGCCV5K4UCJWYV8EV9AG5YT" hidden="1">#REF!</definedName>
    <definedName name="BEx75OHUDAC9RZDLL9L4I1L7VQ21" localSheetId="7" hidden="1">'[17]10.08.4 -2008 Capital'!#REF!</definedName>
    <definedName name="BEx75OHUDAC9RZDLL9L4I1L7VQ21" localSheetId="9" hidden="1">'[17]10.08.4 -2008 Capital'!#REF!</definedName>
    <definedName name="BEx75OHUDAC9RZDLL9L4I1L7VQ21" localSheetId="10" hidden="1">'[17]10.08.4 -2008 Capital'!#REF!</definedName>
    <definedName name="BEx75OHUDAC9RZDLL9L4I1L7VQ21" localSheetId="11" hidden="1">'[17]10.08.4 -2008 Capital'!#REF!</definedName>
    <definedName name="BEx75OHUDAC9RZDLL9L4I1L7VQ21" hidden="1">'[17]10.08.4 -2008 Capital'!#REF!</definedName>
    <definedName name="BEx75PZT8TY5P13U978NVBUXKHT4" localSheetId="7" hidden="1">#REF!</definedName>
    <definedName name="BEx75PZT8TY5P13U978NVBUXKHT4" localSheetId="9" hidden="1">#REF!</definedName>
    <definedName name="BEx75PZT8TY5P13U978NVBUXKHT4" localSheetId="10" hidden="1">#REF!</definedName>
    <definedName name="BEx75PZT8TY5P13U978NVBUXKHT4" localSheetId="11" hidden="1">#REF!</definedName>
    <definedName name="BEx75PZT8TY5P13U978NVBUXKHT4" hidden="1">#REF!</definedName>
    <definedName name="BEx75T55F7GML8V1DMWL26WRT006" localSheetId="7" hidden="1">#REF!</definedName>
    <definedName name="BEx75T55F7GML8V1DMWL26WRT006" localSheetId="9" hidden="1">#REF!</definedName>
    <definedName name="BEx75T55F7GML8V1DMWL26WRT006" localSheetId="10" hidden="1">#REF!</definedName>
    <definedName name="BEx75T55F7GML8V1DMWL26WRT006" localSheetId="11" hidden="1">#REF!</definedName>
    <definedName name="BEx75T55F7GML8V1DMWL26WRT006" hidden="1">#REF!</definedName>
    <definedName name="BEx75VJGR07JY6UUWURQ4PJ29UKC" localSheetId="7" hidden="1">#REF!</definedName>
    <definedName name="BEx75VJGR07JY6UUWURQ4PJ29UKC" localSheetId="9" hidden="1">#REF!</definedName>
    <definedName name="BEx75VJGR07JY6UUWURQ4PJ29UKC" localSheetId="10" hidden="1">#REF!</definedName>
    <definedName name="BEx75VJGR07JY6UUWURQ4PJ29UKC" localSheetId="11" hidden="1">#REF!</definedName>
    <definedName name="BEx75VJGR07JY6UUWURQ4PJ29UKC" hidden="1">#REF!</definedName>
    <definedName name="BEx7696C3JFS7JTBL4CH2YB4GLHQ" localSheetId="7" hidden="1">#REF!</definedName>
    <definedName name="BEx7696C3JFS7JTBL4CH2YB4GLHQ" localSheetId="9" hidden="1">#REF!</definedName>
    <definedName name="BEx7696C3JFS7JTBL4CH2YB4GLHQ" localSheetId="10" hidden="1">#REF!</definedName>
    <definedName name="BEx7696C3JFS7JTBL4CH2YB4GLHQ" localSheetId="11" hidden="1">#REF!</definedName>
    <definedName name="BEx7696C3JFS7JTBL4CH2YB4GLHQ" hidden="1">#REF!</definedName>
    <definedName name="BEx76F0MJW2PS2LZH14RJZO14ARD" localSheetId="7" hidden="1">'[17]10.08.5 - 2008 Capital - TDBU'!#REF!</definedName>
    <definedName name="BEx76F0MJW2PS2LZH14RJZO14ARD" localSheetId="9" hidden="1">'[17]10.08.5 - 2008 Capital - TDBU'!#REF!</definedName>
    <definedName name="BEx76F0MJW2PS2LZH14RJZO14ARD" localSheetId="10" hidden="1">'[17]10.08.5 - 2008 Capital - TDBU'!#REF!</definedName>
    <definedName name="BEx76F0MJW2PS2LZH14RJZO14ARD" localSheetId="11" hidden="1">'[17]10.08.5 - 2008 Capital - TDBU'!#REF!</definedName>
    <definedName name="BEx76F0MJW2PS2LZH14RJZO14ARD" hidden="1">'[17]10.08.5 - 2008 Capital - TDBU'!#REF!</definedName>
    <definedName name="BEx7741OUGLA0WJQLQRUJSL4DE00" localSheetId="7" hidden="1">#REF!</definedName>
    <definedName name="BEx7741OUGLA0WJQLQRUJSL4DE00" localSheetId="9" hidden="1">#REF!</definedName>
    <definedName name="BEx7741OUGLA0WJQLQRUJSL4DE00" localSheetId="10" hidden="1">#REF!</definedName>
    <definedName name="BEx7741OUGLA0WJQLQRUJSL4DE00" localSheetId="11" hidden="1">#REF!</definedName>
    <definedName name="BEx7741OUGLA0WJQLQRUJSL4DE00" hidden="1">#REF!</definedName>
    <definedName name="BEx774N83DXLJZ54Q42PWIJZ2DN1" localSheetId="7" hidden="1">#REF!</definedName>
    <definedName name="BEx774N83DXLJZ54Q42PWIJZ2DN1" localSheetId="9" hidden="1">#REF!</definedName>
    <definedName name="BEx774N83DXLJZ54Q42PWIJZ2DN1" localSheetId="10" hidden="1">#REF!</definedName>
    <definedName name="BEx774N83DXLJZ54Q42PWIJZ2DN1" localSheetId="11" hidden="1">#REF!</definedName>
    <definedName name="BEx774N83DXLJZ54Q42PWIJZ2DN1" hidden="1">#REF!</definedName>
    <definedName name="BEx779QNIY3061ZV9BR462WKEGRW" localSheetId="7" hidden="1">#REF!</definedName>
    <definedName name="BEx779QNIY3061ZV9BR462WKEGRW" localSheetId="9" hidden="1">#REF!</definedName>
    <definedName name="BEx779QNIY3061ZV9BR462WKEGRW" localSheetId="10" hidden="1">#REF!</definedName>
    <definedName name="BEx779QNIY3061ZV9BR462WKEGRW" localSheetId="11" hidden="1">#REF!</definedName>
    <definedName name="BEx779QNIY3061ZV9BR462WKEGRW" hidden="1">#REF!</definedName>
    <definedName name="BEx77G19QU9A95CNHE6QMVSQR2T3" localSheetId="7" hidden="1">#REF!</definedName>
    <definedName name="BEx77G19QU9A95CNHE6QMVSQR2T3" localSheetId="9" hidden="1">#REF!</definedName>
    <definedName name="BEx77G19QU9A95CNHE6QMVSQR2T3" localSheetId="10" hidden="1">#REF!</definedName>
    <definedName name="BEx77G19QU9A95CNHE6QMVSQR2T3" localSheetId="11" hidden="1">#REF!</definedName>
    <definedName name="BEx77G19QU9A95CNHE6QMVSQR2T3" hidden="1">#REF!</definedName>
    <definedName name="BEx77NIZM6XEWOV6EXQU2UG5MSUR" localSheetId="7" hidden="1">'[17]10.08.5 - 2008 Capital - TDBU'!#REF!</definedName>
    <definedName name="BEx77NIZM6XEWOV6EXQU2UG5MSUR" localSheetId="9" hidden="1">'[17]10.08.5 - 2008 Capital - TDBU'!#REF!</definedName>
    <definedName name="BEx77NIZM6XEWOV6EXQU2UG5MSUR" localSheetId="10" hidden="1">'[17]10.08.5 - 2008 Capital - TDBU'!#REF!</definedName>
    <definedName name="BEx77NIZM6XEWOV6EXQU2UG5MSUR" localSheetId="11" hidden="1">'[17]10.08.5 - 2008 Capital - TDBU'!#REF!</definedName>
    <definedName name="BEx77NIZM6XEWOV6EXQU2UG5MSUR" hidden="1">'[17]10.08.5 - 2008 Capital - TDBU'!#REF!</definedName>
    <definedName name="BEx77P0S3GVMS7BJUL9OWUGJ1B02" localSheetId="7" hidden="1">#REF!</definedName>
    <definedName name="BEx77P0S3GVMS7BJUL9OWUGJ1B02" localSheetId="9" hidden="1">#REF!</definedName>
    <definedName name="BEx77P0S3GVMS7BJUL9OWUGJ1B02" localSheetId="10" hidden="1">#REF!</definedName>
    <definedName name="BEx77P0S3GVMS7BJUL9OWUGJ1B02" localSheetId="11" hidden="1">#REF!</definedName>
    <definedName name="BEx77P0S3GVMS7BJUL9OWUGJ1B02" hidden="1">#REF!</definedName>
    <definedName name="BEx77P69SYJJ2S37W7MAD4IWKUO4" localSheetId="7" hidden="1">#REF!</definedName>
    <definedName name="BEx77P69SYJJ2S37W7MAD4IWKUO4" localSheetId="9" hidden="1">#REF!</definedName>
    <definedName name="BEx77P69SYJJ2S37W7MAD4IWKUO4" localSheetId="10" hidden="1">#REF!</definedName>
    <definedName name="BEx77P69SYJJ2S37W7MAD4IWKUO4" localSheetId="11" hidden="1">#REF!</definedName>
    <definedName name="BEx77P69SYJJ2S37W7MAD4IWKUO4" hidden="1">#REF!</definedName>
    <definedName name="BEx77QDESURI6WW5582YXSK3A972" localSheetId="7" hidden="1">#REF!</definedName>
    <definedName name="BEx77QDESURI6WW5582YXSK3A972" localSheetId="9" hidden="1">#REF!</definedName>
    <definedName name="BEx77QDESURI6WW5582YXSK3A972" localSheetId="10" hidden="1">#REF!</definedName>
    <definedName name="BEx77QDESURI6WW5582YXSK3A972" localSheetId="11" hidden="1">#REF!</definedName>
    <definedName name="BEx77QDESURI6WW5582YXSK3A972" hidden="1">#REF!</definedName>
    <definedName name="BEx77U9O8O8ZI1JB5ZFCC25C06DJ" localSheetId="7" hidden="1">#REF!</definedName>
    <definedName name="BEx77U9O8O8ZI1JB5ZFCC25C06DJ" localSheetId="9" hidden="1">#REF!</definedName>
    <definedName name="BEx77U9O8O8ZI1JB5ZFCC25C06DJ" localSheetId="10" hidden="1">#REF!</definedName>
    <definedName name="BEx77U9O8O8ZI1JB5ZFCC25C06DJ" localSheetId="11" hidden="1">#REF!</definedName>
    <definedName name="BEx77U9O8O8ZI1JB5ZFCC25C06DJ" hidden="1">#REF!</definedName>
    <definedName name="BEx77VBI9XOPFHKEWU5EHQ9J675Y" localSheetId="7" hidden="1">#REF!</definedName>
    <definedName name="BEx77VBI9XOPFHKEWU5EHQ9J675Y" localSheetId="9" hidden="1">#REF!</definedName>
    <definedName name="BEx77VBI9XOPFHKEWU5EHQ9J675Y" localSheetId="10" hidden="1">#REF!</definedName>
    <definedName name="BEx77VBI9XOPFHKEWU5EHQ9J675Y" localSheetId="11" hidden="1">#REF!</definedName>
    <definedName name="BEx77VBI9XOPFHKEWU5EHQ9J675Y" hidden="1">#REF!</definedName>
    <definedName name="BEx7809GQOCLHSNH95VOYIX7P1TV" localSheetId="7" hidden="1">#REF!</definedName>
    <definedName name="BEx7809GQOCLHSNH95VOYIX7P1TV" localSheetId="9" hidden="1">#REF!</definedName>
    <definedName name="BEx7809GQOCLHSNH95VOYIX7P1TV" localSheetId="10" hidden="1">#REF!</definedName>
    <definedName name="BEx7809GQOCLHSNH95VOYIX7P1TV" localSheetId="11" hidden="1">#REF!</definedName>
    <definedName name="BEx7809GQOCLHSNH95VOYIX7P1TV" hidden="1">#REF!</definedName>
    <definedName name="BEx780K8XAXUHGVZGZWQ74DK4CI3" localSheetId="7" hidden="1">#REF!</definedName>
    <definedName name="BEx780K8XAXUHGVZGZWQ74DK4CI3" localSheetId="9" hidden="1">#REF!</definedName>
    <definedName name="BEx780K8XAXUHGVZGZWQ74DK4CI3" localSheetId="10" hidden="1">#REF!</definedName>
    <definedName name="BEx780K8XAXUHGVZGZWQ74DK4CI3" localSheetId="11" hidden="1">#REF!</definedName>
    <definedName name="BEx780K8XAXUHGVZGZWQ74DK4CI3" hidden="1">#REF!</definedName>
    <definedName name="BEx78226TN58UE0CTY98YEDU0LSL" localSheetId="7" hidden="1">#REF!</definedName>
    <definedName name="BEx78226TN58UE0CTY98YEDU0LSL" localSheetId="9" hidden="1">#REF!</definedName>
    <definedName name="BEx78226TN58UE0CTY98YEDU0LSL" localSheetId="10" hidden="1">#REF!</definedName>
    <definedName name="BEx78226TN58UE0CTY98YEDU0LSL" localSheetId="11" hidden="1">#REF!</definedName>
    <definedName name="BEx78226TN58UE0CTY98YEDU0LSL" hidden="1">#REF!</definedName>
    <definedName name="BEx787GF57Y7X323F3OTRWSGH7HZ" localSheetId="7" hidden="1">#REF!</definedName>
    <definedName name="BEx787GF57Y7X323F3OTRWSGH7HZ" localSheetId="9" hidden="1">#REF!</definedName>
    <definedName name="BEx787GF57Y7X323F3OTRWSGH7HZ" localSheetId="10" hidden="1">#REF!</definedName>
    <definedName name="BEx787GF57Y7X323F3OTRWSGH7HZ" localSheetId="11" hidden="1">#REF!</definedName>
    <definedName name="BEx787GF57Y7X323F3OTRWSGH7HZ" hidden="1">#REF!</definedName>
    <definedName name="BEx7881ZZBWHRAX6W2GY19J8MGEQ" localSheetId="7" hidden="1">#REF!</definedName>
    <definedName name="BEx7881ZZBWHRAX6W2GY19J8MGEQ" localSheetId="9" hidden="1">#REF!</definedName>
    <definedName name="BEx7881ZZBWHRAX6W2GY19J8MGEQ" localSheetId="10" hidden="1">#REF!</definedName>
    <definedName name="BEx7881ZZBWHRAX6W2GY19J8MGEQ" localSheetId="11" hidden="1">#REF!</definedName>
    <definedName name="BEx7881ZZBWHRAX6W2GY19J8MGEQ" hidden="1">#REF!</definedName>
    <definedName name="BEx78HHRIWDLHQX2LG0HWFRYEL1T" localSheetId="7" hidden="1">#REF!</definedName>
    <definedName name="BEx78HHRIWDLHQX2LG0HWFRYEL1T" localSheetId="9" hidden="1">#REF!</definedName>
    <definedName name="BEx78HHRIWDLHQX2LG0HWFRYEL1T" localSheetId="10" hidden="1">#REF!</definedName>
    <definedName name="BEx78HHRIWDLHQX2LG0HWFRYEL1T" localSheetId="11" hidden="1">#REF!</definedName>
    <definedName name="BEx78HHRIWDLHQX2LG0HWFRYEL1T" hidden="1">#REF!</definedName>
    <definedName name="BEx78LE2GHJ4PVWT3ULLA2J3TY1V" localSheetId="7" hidden="1">#REF!</definedName>
    <definedName name="BEx78LE2GHJ4PVWT3ULLA2J3TY1V" localSheetId="9" hidden="1">#REF!</definedName>
    <definedName name="BEx78LE2GHJ4PVWT3ULLA2J3TY1V" localSheetId="10" hidden="1">#REF!</definedName>
    <definedName name="BEx78LE2GHJ4PVWT3ULLA2J3TY1V" localSheetId="11" hidden="1">#REF!</definedName>
    <definedName name="BEx78LE2GHJ4PVWT3ULLA2J3TY1V" hidden="1">#REF!</definedName>
    <definedName name="BEx78QMXZ2P1ZB3HJ9O50DWHCMXR" localSheetId="7" hidden="1">#REF!</definedName>
    <definedName name="BEx78QMXZ2P1ZB3HJ9O50DWHCMXR" localSheetId="9" hidden="1">#REF!</definedName>
    <definedName name="BEx78QMXZ2P1ZB3HJ9O50DWHCMXR" localSheetId="10" hidden="1">#REF!</definedName>
    <definedName name="BEx78QMXZ2P1ZB3HJ9O50DWHCMXR" localSheetId="11" hidden="1">#REF!</definedName>
    <definedName name="BEx78QMXZ2P1ZB3HJ9O50DWHCMXR" hidden="1">#REF!</definedName>
    <definedName name="BEx78SFO5VR28677DWZEMDN7G86X" localSheetId="7" hidden="1">#REF!</definedName>
    <definedName name="BEx78SFO5VR28677DWZEMDN7G86X" localSheetId="9" hidden="1">#REF!</definedName>
    <definedName name="BEx78SFO5VR28677DWZEMDN7G86X" localSheetId="10" hidden="1">#REF!</definedName>
    <definedName name="BEx78SFO5VR28677DWZEMDN7G86X" localSheetId="11" hidden="1">#REF!</definedName>
    <definedName name="BEx78SFO5VR28677DWZEMDN7G86X" hidden="1">#REF!</definedName>
    <definedName name="BEx78SFOYH1Z0ZDTO47W2M60TW6K" localSheetId="7" hidden="1">#REF!</definedName>
    <definedName name="BEx78SFOYH1Z0ZDTO47W2M60TW6K" localSheetId="9" hidden="1">#REF!</definedName>
    <definedName name="BEx78SFOYH1Z0ZDTO47W2M60TW6K" localSheetId="10" hidden="1">#REF!</definedName>
    <definedName name="BEx78SFOYH1Z0ZDTO47W2M60TW6K" localSheetId="11" hidden="1">#REF!</definedName>
    <definedName name="BEx78SFOYH1Z0ZDTO47W2M60TW6K" hidden="1">#REF!</definedName>
    <definedName name="BEx79APUP133FLMIO8AZJFIIYD1L" localSheetId="7" hidden="1">#REF!</definedName>
    <definedName name="BEx79APUP133FLMIO8AZJFIIYD1L" localSheetId="9" hidden="1">#REF!</definedName>
    <definedName name="BEx79APUP133FLMIO8AZJFIIYD1L" localSheetId="10" hidden="1">#REF!</definedName>
    <definedName name="BEx79APUP133FLMIO8AZJFIIYD1L" localSheetId="11" hidden="1">#REF!</definedName>
    <definedName name="BEx79APUP133FLMIO8AZJFIIYD1L" hidden="1">#REF!</definedName>
    <definedName name="BEx79JK3E6JO8MX4O35A5G8NZCC8" localSheetId="7" hidden="1">#REF!</definedName>
    <definedName name="BEx79JK3E6JO8MX4O35A5G8NZCC8" localSheetId="9" hidden="1">#REF!</definedName>
    <definedName name="BEx79JK3E6JO8MX4O35A5G8NZCC8" localSheetId="10" hidden="1">#REF!</definedName>
    <definedName name="BEx79JK3E6JO8MX4O35A5G8NZCC8" localSheetId="11" hidden="1">#REF!</definedName>
    <definedName name="BEx79JK3E6JO8MX4O35A5G8NZCC8" hidden="1">#REF!</definedName>
    <definedName name="BEx79OCP4HQ6XP8EWNGEUDLOZBBS" localSheetId="7" hidden="1">#REF!</definedName>
    <definedName name="BEx79OCP4HQ6XP8EWNGEUDLOZBBS" localSheetId="9" hidden="1">#REF!</definedName>
    <definedName name="BEx79OCP4HQ6XP8EWNGEUDLOZBBS" localSheetId="10" hidden="1">#REF!</definedName>
    <definedName name="BEx79OCP4HQ6XP8EWNGEUDLOZBBS" localSheetId="11" hidden="1">#REF!</definedName>
    <definedName name="BEx79OCP4HQ6XP8EWNGEUDLOZBBS" hidden="1">#REF!</definedName>
    <definedName name="BEx79SEAYKUZB0H4LYBCD6WWJBG2" localSheetId="7" hidden="1">#REF!</definedName>
    <definedName name="BEx79SEAYKUZB0H4LYBCD6WWJBG2" localSheetId="9" hidden="1">#REF!</definedName>
    <definedName name="BEx79SEAYKUZB0H4LYBCD6WWJBG2" localSheetId="10" hidden="1">#REF!</definedName>
    <definedName name="BEx79SEAYKUZB0H4LYBCD6WWJBG2" localSheetId="11" hidden="1">#REF!</definedName>
    <definedName name="BEx79SEAYKUZB0H4LYBCD6WWJBG2" hidden="1">#REF!</definedName>
    <definedName name="BEx79SJRHTLS9PYM69O9BWW1FMJK" localSheetId="7" hidden="1">#REF!</definedName>
    <definedName name="BEx79SJRHTLS9PYM69O9BWW1FMJK" localSheetId="9" hidden="1">#REF!</definedName>
    <definedName name="BEx79SJRHTLS9PYM69O9BWW1FMJK" localSheetId="10" hidden="1">#REF!</definedName>
    <definedName name="BEx79SJRHTLS9PYM69O9BWW1FMJK" localSheetId="11" hidden="1">#REF!</definedName>
    <definedName name="BEx79SJRHTLS9PYM69O9BWW1FMJK" hidden="1">#REF!</definedName>
    <definedName name="BEx79YJJLBELICW9F9FRYSCQ101L" localSheetId="7" hidden="1">#REF!</definedName>
    <definedName name="BEx79YJJLBELICW9F9FRYSCQ101L" localSheetId="9" hidden="1">#REF!</definedName>
    <definedName name="BEx79YJJLBELICW9F9FRYSCQ101L" localSheetId="10" hidden="1">#REF!</definedName>
    <definedName name="BEx79YJJLBELICW9F9FRYSCQ101L" localSheetId="11" hidden="1">#REF!</definedName>
    <definedName name="BEx79YJJLBELICW9F9FRYSCQ101L" hidden="1">#REF!</definedName>
    <definedName name="BEx79YUC7B0V77FSBGIRCY1BR4VK" localSheetId="7" hidden="1">#REF!</definedName>
    <definedName name="BEx79YUC7B0V77FSBGIRCY1BR4VK" localSheetId="9" hidden="1">#REF!</definedName>
    <definedName name="BEx79YUC7B0V77FSBGIRCY1BR4VK" localSheetId="10" hidden="1">#REF!</definedName>
    <definedName name="BEx79YUC7B0V77FSBGIRCY1BR4VK" localSheetId="11" hidden="1">#REF!</definedName>
    <definedName name="BEx79YUC7B0V77FSBGIRCY1BR4VK" hidden="1">#REF!</definedName>
    <definedName name="BEx7A06T3RC2891FUX05G3QPRAUE" localSheetId="7" hidden="1">#REF!</definedName>
    <definedName name="BEx7A06T3RC2891FUX05G3QPRAUE" localSheetId="9" hidden="1">#REF!</definedName>
    <definedName name="BEx7A06T3RC2891FUX05G3QPRAUE" localSheetId="10" hidden="1">#REF!</definedName>
    <definedName name="BEx7A06T3RC2891FUX05G3QPRAUE" localSheetId="11" hidden="1">#REF!</definedName>
    <definedName name="BEx7A06T3RC2891FUX05G3QPRAUE" hidden="1">#REF!</definedName>
    <definedName name="BEx7A18OPKC61FNESSBTAXMF8AW7" localSheetId="7" hidden="1">#REF!</definedName>
    <definedName name="BEx7A18OPKC61FNESSBTAXMF8AW7" localSheetId="9" hidden="1">#REF!</definedName>
    <definedName name="BEx7A18OPKC61FNESSBTAXMF8AW7" localSheetId="10" hidden="1">#REF!</definedName>
    <definedName name="BEx7A18OPKC61FNESSBTAXMF8AW7" localSheetId="11" hidden="1">#REF!</definedName>
    <definedName name="BEx7A18OPKC61FNESSBTAXMF8AW7" hidden="1">#REF!</definedName>
    <definedName name="BEx7A1DZ3ACKTQDO9ELXW44GL8Y2" localSheetId="7" hidden="1">'[17]10.08.4 -2008 Capital'!#REF!</definedName>
    <definedName name="BEx7A1DZ3ACKTQDO9ELXW44GL8Y2" localSheetId="9" hidden="1">'[17]10.08.4 -2008 Capital'!#REF!</definedName>
    <definedName name="BEx7A1DZ3ACKTQDO9ELXW44GL8Y2" localSheetId="10" hidden="1">'[17]10.08.4 -2008 Capital'!#REF!</definedName>
    <definedName name="BEx7A1DZ3ACKTQDO9ELXW44GL8Y2" localSheetId="11" hidden="1">'[17]10.08.4 -2008 Capital'!#REF!</definedName>
    <definedName name="BEx7A1DZ3ACKTQDO9ELXW44GL8Y2" hidden="1">'[17]10.08.4 -2008 Capital'!#REF!</definedName>
    <definedName name="BEx7A7DRZSSF2EG6JQH27X93U90I" localSheetId="7" hidden="1">#REF!</definedName>
    <definedName name="BEx7A7DRZSSF2EG6JQH27X93U90I" localSheetId="9" hidden="1">#REF!</definedName>
    <definedName name="BEx7A7DRZSSF2EG6JQH27X93U90I" localSheetId="10" hidden="1">#REF!</definedName>
    <definedName name="BEx7A7DRZSSF2EG6JQH27X93U90I" localSheetId="11" hidden="1">#REF!</definedName>
    <definedName name="BEx7A7DRZSSF2EG6JQH27X93U90I" hidden="1">#REF!</definedName>
    <definedName name="BEx7A9S3JA1X7FH4CFSQLTZC4691" localSheetId="7" hidden="1">#REF!</definedName>
    <definedName name="BEx7A9S3JA1X7FH4CFSQLTZC4691" localSheetId="9" hidden="1">#REF!</definedName>
    <definedName name="BEx7A9S3JA1X7FH4CFSQLTZC4691" localSheetId="10" hidden="1">#REF!</definedName>
    <definedName name="BEx7A9S3JA1X7FH4CFSQLTZC4691" localSheetId="11" hidden="1">#REF!</definedName>
    <definedName name="BEx7A9S3JA1X7FH4CFSQLTZC4691" hidden="1">#REF!</definedName>
    <definedName name="BEx7ABA2C9IWH5VSLVLLLCY62161" localSheetId="7" hidden="1">#REF!</definedName>
    <definedName name="BEx7ABA2C9IWH5VSLVLLLCY62161" localSheetId="9" hidden="1">#REF!</definedName>
    <definedName name="BEx7ABA2C9IWH5VSLVLLLCY62161" localSheetId="10" hidden="1">#REF!</definedName>
    <definedName name="BEx7ABA2C9IWH5VSLVLLLCY62161" localSheetId="11" hidden="1">#REF!</definedName>
    <definedName name="BEx7ABA2C9IWH5VSLVLLLCY62161" hidden="1">#REF!</definedName>
    <definedName name="BEx7AE4LPLX8N85BYB0WCO5S7ZPV" localSheetId="7" hidden="1">#REF!</definedName>
    <definedName name="BEx7AE4LPLX8N85BYB0WCO5S7ZPV" localSheetId="9" hidden="1">#REF!</definedName>
    <definedName name="BEx7AE4LPLX8N85BYB0WCO5S7ZPV" localSheetId="10" hidden="1">#REF!</definedName>
    <definedName name="BEx7AE4LPLX8N85BYB0WCO5S7ZPV" localSheetId="11" hidden="1">#REF!</definedName>
    <definedName name="BEx7AE4LPLX8N85BYB0WCO5S7ZPV" hidden="1">#REF!</definedName>
    <definedName name="BEx7AJ81S7N0ZOX5HWUXTT04D8KK" localSheetId="7" hidden="1">'[17]10.08.5 - 2008 Capital - TDBU'!#REF!</definedName>
    <definedName name="BEx7AJ81S7N0ZOX5HWUXTT04D8KK" localSheetId="9" hidden="1">'[17]10.08.5 - 2008 Capital - TDBU'!#REF!</definedName>
    <definedName name="BEx7AJ81S7N0ZOX5HWUXTT04D8KK" localSheetId="10" hidden="1">'[17]10.08.5 - 2008 Capital - TDBU'!#REF!</definedName>
    <definedName name="BEx7AJ81S7N0ZOX5HWUXTT04D8KK" localSheetId="11" hidden="1">'[17]10.08.5 - 2008 Capital - TDBU'!#REF!</definedName>
    <definedName name="BEx7AJ81S7N0ZOX5HWUXTT04D8KK" hidden="1">'[17]10.08.5 - 2008 Capital - TDBU'!#REF!</definedName>
    <definedName name="BEx7AQKAXA50BVHLEWZFVHEFM6BR" localSheetId="7" hidden="1">#REF!</definedName>
    <definedName name="BEx7AQKAXA50BVHLEWZFVHEFM6BR" localSheetId="9" hidden="1">#REF!</definedName>
    <definedName name="BEx7AQKAXA50BVHLEWZFVHEFM6BR" localSheetId="10" hidden="1">#REF!</definedName>
    <definedName name="BEx7AQKAXA50BVHLEWZFVHEFM6BR" localSheetId="11" hidden="1">#REF!</definedName>
    <definedName name="BEx7AQKAXA50BVHLEWZFVHEFM6BR" hidden="1">#REF!</definedName>
    <definedName name="BEx7ASD1I654MEDCO6GGWA95PXSC" localSheetId="7" hidden="1">#REF!</definedName>
    <definedName name="BEx7ASD1I654MEDCO6GGWA95PXSC" localSheetId="9" hidden="1">#REF!</definedName>
    <definedName name="BEx7ASD1I654MEDCO6GGWA95PXSC" localSheetId="10" hidden="1">#REF!</definedName>
    <definedName name="BEx7ASD1I654MEDCO6GGWA95PXSC" localSheetId="11" hidden="1">#REF!</definedName>
    <definedName name="BEx7ASD1I654MEDCO6GGWA95PXSC" hidden="1">#REF!</definedName>
    <definedName name="BEx7AVCX9S5RJP3NSZ4QM4E6ERDT" localSheetId="7" hidden="1">#REF!</definedName>
    <definedName name="BEx7AVCX9S5RJP3NSZ4QM4E6ERDT" localSheetId="9" hidden="1">#REF!</definedName>
    <definedName name="BEx7AVCX9S5RJP3NSZ4QM4E6ERDT" localSheetId="10" hidden="1">#REF!</definedName>
    <definedName name="BEx7AVCX9S5RJP3NSZ4QM4E6ERDT" localSheetId="11" hidden="1">#REF!</definedName>
    <definedName name="BEx7AVCX9S5RJP3NSZ4QM4E6ERDT" hidden="1">#REF!</definedName>
    <definedName name="BEx7AVT704ZMAOMB9JGPZ6LXHSQG" localSheetId="7" hidden="1">#REF!</definedName>
    <definedName name="BEx7AVT704ZMAOMB9JGPZ6LXHSQG" localSheetId="9" hidden="1">#REF!</definedName>
    <definedName name="BEx7AVT704ZMAOMB9JGPZ6LXHSQG" localSheetId="10" hidden="1">#REF!</definedName>
    <definedName name="BEx7AVT704ZMAOMB9JGPZ6LXHSQG" localSheetId="11" hidden="1">#REF!</definedName>
    <definedName name="BEx7AVT704ZMAOMB9JGPZ6LXHSQG" hidden="1">#REF!</definedName>
    <definedName name="BEx7AVYIGP0930MV5JEBWRYCJN68" localSheetId="7" hidden="1">#REF!</definedName>
    <definedName name="BEx7AVYIGP0930MV5JEBWRYCJN68" localSheetId="9" hidden="1">#REF!</definedName>
    <definedName name="BEx7AVYIGP0930MV5JEBWRYCJN68" localSheetId="10" hidden="1">#REF!</definedName>
    <definedName name="BEx7AVYIGP0930MV5JEBWRYCJN68" localSheetId="11" hidden="1">#REF!</definedName>
    <definedName name="BEx7AVYIGP0930MV5JEBWRYCJN68" hidden="1">#REF!</definedName>
    <definedName name="BEx7B6LH6917TXOSAAQ6U7HVF018" localSheetId="7" hidden="1">#REF!</definedName>
    <definedName name="BEx7B6LH6917TXOSAAQ6U7HVF018" localSheetId="9" hidden="1">#REF!</definedName>
    <definedName name="BEx7B6LH6917TXOSAAQ6U7HVF018" localSheetId="10" hidden="1">#REF!</definedName>
    <definedName name="BEx7B6LH6917TXOSAAQ6U7HVF018" localSheetId="11" hidden="1">#REF!</definedName>
    <definedName name="BEx7B6LH6917TXOSAAQ6U7HVF018" hidden="1">#REF!</definedName>
    <definedName name="BEx7BPXFZXJ79FQ0E8AQE21PGVHA" localSheetId="7" hidden="1">#REF!</definedName>
    <definedName name="BEx7BPXFZXJ79FQ0E8AQE21PGVHA" localSheetId="9" hidden="1">#REF!</definedName>
    <definedName name="BEx7BPXFZXJ79FQ0E8AQE21PGVHA" localSheetId="10" hidden="1">#REF!</definedName>
    <definedName name="BEx7BPXFZXJ79FQ0E8AQE21PGVHA" localSheetId="11" hidden="1">#REF!</definedName>
    <definedName name="BEx7BPXFZXJ79FQ0E8AQE21PGVHA" hidden="1">#REF!</definedName>
    <definedName name="BEx7C04AM39DQMC1TIX7CFZ2ADHX" localSheetId="7" hidden="1">#REF!</definedName>
    <definedName name="BEx7C04AM39DQMC1TIX7CFZ2ADHX" localSheetId="9" hidden="1">#REF!</definedName>
    <definedName name="BEx7C04AM39DQMC1TIX7CFZ2ADHX" localSheetId="10" hidden="1">#REF!</definedName>
    <definedName name="BEx7C04AM39DQMC1TIX7CFZ2ADHX" localSheetId="11" hidden="1">#REF!</definedName>
    <definedName name="BEx7C04AM39DQMC1TIX7CFZ2ADHX" hidden="1">#REF!</definedName>
    <definedName name="BEx7C1RKPVBM823KIGN85C8NOGLB" localSheetId="7" hidden="1">#REF!</definedName>
    <definedName name="BEx7C1RKPVBM823KIGN85C8NOGLB" localSheetId="9" hidden="1">#REF!</definedName>
    <definedName name="BEx7C1RKPVBM823KIGN85C8NOGLB" localSheetId="10" hidden="1">#REF!</definedName>
    <definedName name="BEx7C1RKPVBM823KIGN85C8NOGLB" localSheetId="11" hidden="1">#REF!</definedName>
    <definedName name="BEx7C1RKPVBM823KIGN85C8NOGLB" hidden="1">#REF!</definedName>
    <definedName name="BEx7C40F0PQURHPI6YQ39NFIR86Z" localSheetId="7" hidden="1">#REF!</definedName>
    <definedName name="BEx7C40F0PQURHPI6YQ39NFIR86Z" localSheetId="9" hidden="1">#REF!</definedName>
    <definedName name="BEx7C40F0PQURHPI6YQ39NFIR86Z" localSheetId="10" hidden="1">#REF!</definedName>
    <definedName name="BEx7C40F0PQURHPI6YQ39NFIR86Z" localSheetId="11" hidden="1">#REF!</definedName>
    <definedName name="BEx7C40F0PQURHPI6YQ39NFIR86Z" hidden="1">#REF!</definedName>
    <definedName name="BEx7C93VR7SYRIJS1JO8YZKSFAW9" localSheetId="7" hidden="1">#REF!</definedName>
    <definedName name="BEx7C93VR7SYRIJS1JO8YZKSFAW9" localSheetId="9" hidden="1">#REF!</definedName>
    <definedName name="BEx7C93VR7SYRIJS1JO8YZKSFAW9" localSheetId="10" hidden="1">#REF!</definedName>
    <definedName name="BEx7C93VR7SYRIJS1JO8YZKSFAW9" localSheetId="11" hidden="1">#REF!</definedName>
    <definedName name="BEx7C93VR7SYRIJS1JO8YZKSFAW9" hidden="1">#REF!</definedName>
    <definedName name="BEx7CCPC6R1KQQZ2JQU6EFI1G0RM" localSheetId="7" hidden="1">#REF!</definedName>
    <definedName name="BEx7CCPC6R1KQQZ2JQU6EFI1G0RM" localSheetId="9" hidden="1">#REF!</definedName>
    <definedName name="BEx7CCPC6R1KQQZ2JQU6EFI1G0RM" localSheetId="10" hidden="1">#REF!</definedName>
    <definedName name="BEx7CCPC6R1KQQZ2JQU6EFI1G0RM" localSheetId="11" hidden="1">#REF!</definedName>
    <definedName name="BEx7CCPC6R1KQQZ2JQU6EFI1G0RM" hidden="1">#REF!</definedName>
    <definedName name="BEx7CDAXF5MHW62MV0JHIEM92MPI" localSheetId="7" hidden="1">#REF!</definedName>
    <definedName name="BEx7CDAXF5MHW62MV0JHIEM92MPI" localSheetId="9" hidden="1">#REF!</definedName>
    <definedName name="BEx7CDAXF5MHW62MV0JHIEM92MPI" localSheetId="10" hidden="1">#REF!</definedName>
    <definedName name="BEx7CDAXF5MHW62MV0JHIEM92MPI" localSheetId="11" hidden="1">#REF!</definedName>
    <definedName name="BEx7CDAXF5MHW62MV0JHIEM92MPI" hidden="1">#REF!</definedName>
    <definedName name="BEx7CIJST9GLS2QD383UK7VUDTGL" localSheetId="7" hidden="1">#REF!</definedName>
    <definedName name="BEx7CIJST9GLS2QD383UK7VUDTGL" localSheetId="9" hidden="1">#REF!</definedName>
    <definedName name="BEx7CIJST9GLS2QD383UK7VUDTGL" localSheetId="10" hidden="1">#REF!</definedName>
    <definedName name="BEx7CIJST9GLS2QD383UK7VUDTGL" localSheetId="11" hidden="1">#REF!</definedName>
    <definedName name="BEx7CIJST9GLS2QD383UK7VUDTGL" hidden="1">#REF!</definedName>
    <definedName name="BEx7CN1OPV8F04BRSJJSWFTXJAD5" localSheetId="7" hidden="1">#REF!</definedName>
    <definedName name="BEx7CN1OPV8F04BRSJJSWFTXJAD5" localSheetId="9" hidden="1">#REF!</definedName>
    <definedName name="BEx7CN1OPV8F04BRSJJSWFTXJAD5" localSheetId="10" hidden="1">#REF!</definedName>
    <definedName name="BEx7CN1OPV8F04BRSJJSWFTXJAD5" localSheetId="11" hidden="1">#REF!</definedName>
    <definedName name="BEx7CN1OPV8F04BRSJJSWFTXJAD5" hidden="1">#REF!</definedName>
    <definedName name="BEx7CO8T2XKC7GHDSYNAWTZ9L7YR" localSheetId="7" hidden="1">#REF!</definedName>
    <definedName name="BEx7CO8T2XKC7GHDSYNAWTZ9L7YR" localSheetId="9" hidden="1">#REF!</definedName>
    <definedName name="BEx7CO8T2XKC7GHDSYNAWTZ9L7YR" localSheetId="10" hidden="1">#REF!</definedName>
    <definedName name="BEx7CO8T2XKC7GHDSYNAWTZ9L7YR" localSheetId="11" hidden="1">#REF!</definedName>
    <definedName name="BEx7CO8T2XKC7GHDSYNAWTZ9L7YR" hidden="1">#REF!</definedName>
    <definedName name="BEx7CW1CF00DO8A36UNC2X7K65C2" localSheetId="7" hidden="1">#REF!</definedName>
    <definedName name="BEx7CW1CF00DO8A36UNC2X7K65C2" localSheetId="9" hidden="1">#REF!</definedName>
    <definedName name="BEx7CW1CF00DO8A36UNC2X7K65C2" localSheetId="10" hidden="1">#REF!</definedName>
    <definedName name="BEx7CW1CF00DO8A36UNC2X7K65C2" localSheetId="11" hidden="1">#REF!</definedName>
    <definedName name="BEx7CW1CF00DO8A36UNC2X7K65C2" hidden="1">#REF!</definedName>
    <definedName name="BEx7CW6NFRL2P4XWP0MWHIYA97KF" localSheetId="7" hidden="1">#REF!</definedName>
    <definedName name="BEx7CW6NFRL2P4XWP0MWHIYA97KF" localSheetId="9" hidden="1">#REF!</definedName>
    <definedName name="BEx7CW6NFRL2P4XWP0MWHIYA97KF" localSheetId="10" hidden="1">#REF!</definedName>
    <definedName name="BEx7CW6NFRL2P4XWP0MWHIYA97KF" localSheetId="11" hidden="1">#REF!</definedName>
    <definedName name="BEx7CW6NFRL2P4XWP0MWHIYA97KF" hidden="1">#REF!</definedName>
    <definedName name="BEx7D5RWKRS4W71J4NZ6ZSFHPKFT" localSheetId="7" hidden="1">#REF!</definedName>
    <definedName name="BEx7D5RWKRS4W71J4NZ6ZSFHPKFT" localSheetId="9" hidden="1">#REF!</definedName>
    <definedName name="BEx7D5RWKRS4W71J4NZ6ZSFHPKFT" localSheetId="10" hidden="1">#REF!</definedName>
    <definedName name="BEx7D5RWKRS4W71J4NZ6ZSFHPKFT" localSheetId="11" hidden="1">#REF!</definedName>
    <definedName name="BEx7D5RWKRS4W71J4NZ6ZSFHPKFT" hidden="1">#REF!</definedName>
    <definedName name="BEx7D8H1TPOX1UN17QZYEV7Q58GA" localSheetId="7" hidden="1">#REF!</definedName>
    <definedName name="BEx7D8H1TPOX1UN17QZYEV7Q58GA" localSheetId="9" hidden="1">#REF!</definedName>
    <definedName name="BEx7D8H1TPOX1UN17QZYEV7Q58GA" localSheetId="10" hidden="1">#REF!</definedName>
    <definedName name="BEx7D8H1TPOX1UN17QZYEV7Q58GA" localSheetId="11" hidden="1">#REF!</definedName>
    <definedName name="BEx7D8H1TPOX1UN17QZYEV7Q58GA" hidden="1">#REF!</definedName>
    <definedName name="BEx7DGF13H2074LRWFZQ45PZ6JPX" localSheetId="7" hidden="1">#REF!</definedName>
    <definedName name="BEx7DGF13H2074LRWFZQ45PZ6JPX" localSheetId="9" hidden="1">#REF!</definedName>
    <definedName name="BEx7DGF13H2074LRWFZQ45PZ6JPX" localSheetId="10" hidden="1">#REF!</definedName>
    <definedName name="BEx7DGF13H2074LRWFZQ45PZ6JPX" localSheetId="11" hidden="1">#REF!</definedName>
    <definedName name="BEx7DGF13H2074LRWFZQ45PZ6JPX" hidden="1">#REF!</definedName>
    <definedName name="BEx7DKWUXEDIISSX4GDD4YYT887F" localSheetId="7" hidden="1">#REF!</definedName>
    <definedName name="BEx7DKWUXEDIISSX4GDD4YYT887F" localSheetId="9" hidden="1">#REF!</definedName>
    <definedName name="BEx7DKWUXEDIISSX4GDD4YYT887F" localSheetId="10" hidden="1">#REF!</definedName>
    <definedName name="BEx7DKWUXEDIISSX4GDD4YYT887F" localSheetId="11" hidden="1">#REF!</definedName>
    <definedName name="BEx7DKWUXEDIISSX4GDD4YYT887F" hidden="1">#REF!</definedName>
    <definedName name="BEx7DMUYR2HC26WW7AOB1TULERMB" localSheetId="7" hidden="1">#REF!</definedName>
    <definedName name="BEx7DMUYR2HC26WW7AOB1TULERMB" localSheetId="9" hidden="1">#REF!</definedName>
    <definedName name="BEx7DMUYR2HC26WW7AOB1TULERMB" localSheetId="10" hidden="1">#REF!</definedName>
    <definedName name="BEx7DMUYR2HC26WW7AOB1TULERMB" localSheetId="11" hidden="1">#REF!</definedName>
    <definedName name="BEx7DMUYR2HC26WW7AOB1TULERMB" hidden="1">#REF!</definedName>
    <definedName name="BEx7DVJTRV44IMJIBFXELE67SZ7S" localSheetId="7" hidden="1">#REF!</definedName>
    <definedName name="BEx7DVJTRV44IMJIBFXELE67SZ7S" localSheetId="9" hidden="1">#REF!</definedName>
    <definedName name="BEx7DVJTRV44IMJIBFXELE67SZ7S" localSheetId="10" hidden="1">#REF!</definedName>
    <definedName name="BEx7DVJTRV44IMJIBFXELE67SZ7S" localSheetId="11" hidden="1">#REF!</definedName>
    <definedName name="BEx7DVJTRV44IMJIBFXELE67SZ7S" hidden="1">#REF!</definedName>
    <definedName name="BEx7DVUMFCI5INHMVFIJ44RTTSTT" localSheetId="7" hidden="1">#REF!</definedName>
    <definedName name="BEx7DVUMFCI5INHMVFIJ44RTTSTT" localSheetId="9" hidden="1">#REF!</definedName>
    <definedName name="BEx7DVUMFCI5INHMVFIJ44RTTSTT" localSheetId="10" hidden="1">#REF!</definedName>
    <definedName name="BEx7DVUMFCI5INHMVFIJ44RTTSTT" localSheetId="11" hidden="1">#REF!</definedName>
    <definedName name="BEx7DVUMFCI5INHMVFIJ44RTTSTT" hidden="1">#REF!</definedName>
    <definedName name="BEx7E2QSW841R32GCRO0M9X6GW5L" localSheetId="7" hidden="1">#REF!</definedName>
    <definedName name="BEx7E2QSW841R32GCRO0M9X6GW5L" localSheetId="9" hidden="1">#REF!</definedName>
    <definedName name="BEx7E2QSW841R32GCRO0M9X6GW5L" localSheetId="10" hidden="1">#REF!</definedName>
    <definedName name="BEx7E2QSW841R32GCRO0M9X6GW5L" localSheetId="11" hidden="1">#REF!</definedName>
    <definedName name="BEx7E2QSW841R32GCRO0M9X6GW5L" hidden="1">#REF!</definedName>
    <definedName name="BEx7E2QT2U8THYOKBPXONB1B47WH" localSheetId="7" hidden="1">#REF!</definedName>
    <definedName name="BEx7E2QT2U8THYOKBPXONB1B47WH" localSheetId="9" hidden="1">#REF!</definedName>
    <definedName name="BEx7E2QT2U8THYOKBPXONB1B47WH" localSheetId="10" hidden="1">#REF!</definedName>
    <definedName name="BEx7E2QT2U8THYOKBPXONB1B47WH" localSheetId="11" hidden="1">#REF!</definedName>
    <definedName name="BEx7E2QT2U8THYOKBPXONB1B47WH" hidden="1">#REF!</definedName>
    <definedName name="BEx7E5QP7W6UKO74F5Y0VJ741HS5" localSheetId="7" hidden="1">#REF!</definedName>
    <definedName name="BEx7E5QP7W6UKO74F5Y0VJ741HS5" localSheetId="9" hidden="1">#REF!</definedName>
    <definedName name="BEx7E5QP7W6UKO74F5Y0VJ741HS5" localSheetId="10" hidden="1">#REF!</definedName>
    <definedName name="BEx7E5QP7W6UKO74F5Y0VJ741HS5" localSheetId="11" hidden="1">#REF!</definedName>
    <definedName name="BEx7E5QP7W6UKO74F5Y0VJ741HS5" hidden="1">#REF!</definedName>
    <definedName name="BEx7E6N29HGH3I47AFB2DCS6MVS6" localSheetId="7" hidden="1">#REF!</definedName>
    <definedName name="BEx7E6N29HGH3I47AFB2DCS6MVS6" localSheetId="9" hidden="1">#REF!</definedName>
    <definedName name="BEx7E6N29HGH3I47AFB2DCS6MVS6" localSheetId="10" hidden="1">#REF!</definedName>
    <definedName name="BEx7E6N29HGH3I47AFB2DCS6MVS6" localSheetId="11" hidden="1">#REF!</definedName>
    <definedName name="BEx7E6N29HGH3I47AFB2DCS6MVS6" hidden="1">#REF!</definedName>
    <definedName name="BEx7EBA8IYHQKT7IQAOAML660SYA" localSheetId="7" hidden="1">#REF!</definedName>
    <definedName name="BEx7EBA8IYHQKT7IQAOAML660SYA" localSheetId="9" hidden="1">#REF!</definedName>
    <definedName name="BEx7EBA8IYHQKT7IQAOAML660SYA" localSheetId="10" hidden="1">#REF!</definedName>
    <definedName name="BEx7EBA8IYHQKT7IQAOAML660SYA" localSheetId="11" hidden="1">#REF!</definedName>
    <definedName name="BEx7EBA8IYHQKT7IQAOAML660SYA" hidden="1">#REF!</definedName>
    <definedName name="BEx7EI6C8MCRZFEQYUBE5FSUTIHK" localSheetId="7" hidden="1">#REF!</definedName>
    <definedName name="BEx7EI6C8MCRZFEQYUBE5FSUTIHK" localSheetId="9" hidden="1">#REF!</definedName>
    <definedName name="BEx7EI6C8MCRZFEQYUBE5FSUTIHK" localSheetId="10" hidden="1">#REF!</definedName>
    <definedName name="BEx7EI6C8MCRZFEQYUBE5FSUTIHK" localSheetId="11" hidden="1">#REF!</definedName>
    <definedName name="BEx7EI6C8MCRZFEQYUBE5FSUTIHK" hidden="1">#REF!</definedName>
    <definedName name="BEx7EI6DL1Z6UWLFBXAKVGZTKHWJ" localSheetId="7" hidden="1">#REF!</definedName>
    <definedName name="BEx7EI6DL1Z6UWLFBXAKVGZTKHWJ" localSheetId="9" hidden="1">#REF!</definedName>
    <definedName name="BEx7EI6DL1Z6UWLFBXAKVGZTKHWJ" localSheetId="10" hidden="1">#REF!</definedName>
    <definedName name="BEx7EI6DL1Z6UWLFBXAKVGZTKHWJ" localSheetId="11" hidden="1">#REF!</definedName>
    <definedName name="BEx7EI6DL1Z6UWLFBXAKVGZTKHWJ" hidden="1">#REF!</definedName>
    <definedName name="BEx7EQKHX7GZYOLXRDU534TT4H64" localSheetId="7" hidden="1">#REF!</definedName>
    <definedName name="BEx7EQKHX7GZYOLXRDU534TT4H64" localSheetId="9" hidden="1">#REF!</definedName>
    <definedName name="BEx7EQKHX7GZYOLXRDU534TT4H64" localSheetId="10" hidden="1">#REF!</definedName>
    <definedName name="BEx7EQKHX7GZYOLXRDU534TT4H64" localSheetId="11" hidden="1">#REF!</definedName>
    <definedName name="BEx7EQKHX7GZYOLXRDU534TT4H64" hidden="1">#REF!</definedName>
    <definedName name="BEx7ETV6L1TM7JSXJIGK3FC6RVZW" localSheetId="7" hidden="1">#REF!</definedName>
    <definedName name="BEx7ETV6L1TM7JSXJIGK3FC6RVZW" localSheetId="9" hidden="1">#REF!</definedName>
    <definedName name="BEx7ETV6L1TM7JSXJIGK3FC6RVZW" localSheetId="10" hidden="1">#REF!</definedName>
    <definedName name="BEx7ETV6L1TM7JSXJIGK3FC6RVZW" localSheetId="11" hidden="1">#REF!</definedName>
    <definedName name="BEx7ETV6L1TM7JSXJIGK3FC6RVZW" hidden="1">#REF!</definedName>
    <definedName name="BEx7EV2C287ME9PQ0FIM5QWZ3O9K" localSheetId="7" hidden="1">#REF!</definedName>
    <definedName name="BEx7EV2C287ME9PQ0FIM5QWZ3O9K" localSheetId="9" hidden="1">#REF!</definedName>
    <definedName name="BEx7EV2C287ME9PQ0FIM5QWZ3O9K" localSheetId="10" hidden="1">#REF!</definedName>
    <definedName name="BEx7EV2C287ME9PQ0FIM5QWZ3O9K" localSheetId="11" hidden="1">#REF!</definedName>
    <definedName name="BEx7EV2C287ME9PQ0FIM5QWZ3O9K" hidden="1">#REF!</definedName>
    <definedName name="BEx7EWK9GUVV6FXWYIGH0TAI4V2O" localSheetId="7" hidden="1">#REF!</definedName>
    <definedName name="BEx7EWK9GUVV6FXWYIGH0TAI4V2O" localSheetId="9" hidden="1">#REF!</definedName>
    <definedName name="BEx7EWK9GUVV6FXWYIGH0TAI4V2O" localSheetId="10" hidden="1">#REF!</definedName>
    <definedName name="BEx7EWK9GUVV6FXWYIGH0TAI4V2O" localSheetId="11" hidden="1">#REF!</definedName>
    <definedName name="BEx7EWK9GUVV6FXWYIGH0TAI4V2O" hidden="1">#REF!</definedName>
    <definedName name="BEx7EYYLHMBYQTH6I377FCQS7CSX" localSheetId="7" hidden="1">#REF!</definedName>
    <definedName name="BEx7EYYLHMBYQTH6I377FCQS7CSX" localSheetId="9" hidden="1">#REF!</definedName>
    <definedName name="BEx7EYYLHMBYQTH6I377FCQS7CSX" localSheetId="10" hidden="1">#REF!</definedName>
    <definedName name="BEx7EYYLHMBYQTH6I377FCQS7CSX" localSheetId="11" hidden="1">#REF!</definedName>
    <definedName name="BEx7EYYLHMBYQTH6I377FCQS7CSX" hidden="1">#REF!</definedName>
    <definedName name="BEx7F3R8WBC6E9U65SYE1VCBPKTN" localSheetId="7" hidden="1">#REF!</definedName>
    <definedName name="BEx7F3R8WBC6E9U65SYE1VCBPKTN" localSheetId="9" hidden="1">#REF!</definedName>
    <definedName name="BEx7F3R8WBC6E9U65SYE1VCBPKTN" localSheetId="10" hidden="1">#REF!</definedName>
    <definedName name="BEx7F3R8WBC6E9U65SYE1VCBPKTN" localSheetId="11" hidden="1">#REF!</definedName>
    <definedName name="BEx7F3R8WBC6E9U65SYE1VCBPKTN" hidden="1">#REF!</definedName>
    <definedName name="BEx7FCLG1RYI2SNOU1Y2GQZNZSWA" localSheetId="7" hidden="1">#REF!</definedName>
    <definedName name="BEx7FCLG1RYI2SNOU1Y2GQZNZSWA" localSheetId="9" hidden="1">#REF!</definedName>
    <definedName name="BEx7FCLG1RYI2SNOU1Y2GQZNZSWA" localSheetId="10" hidden="1">#REF!</definedName>
    <definedName name="BEx7FCLG1RYI2SNOU1Y2GQZNZSWA" localSheetId="11" hidden="1">#REF!</definedName>
    <definedName name="BEx7FCLG1RYI2SNOU1Y2GQZNZSWA" hidden="1">#REF!</definedName>
    <definedName name="BEx7FN32ZGWOAA4TTH79KINTDWR9" localSheetId="7" hidden="1">#REF!</definedName>
    <definedName name="BEx7FN32ZGWOAA4TTH79KINTDWR9" localSheetId="9" hidden="1">#REF!</definedName>
    <definedName name="BEx7FN32ZGWOAA4TTH79KINTDWR9" localSheetId="10" hidden="1">#REF!</definedName>
    <definedName name="BEx7FN32ZGWOAA4TTH79KINTDWR9" localSheetId="11" hidden="1">#REF!</definedName>
    <definedName name="BEx7FN32ZGWOAA4TTH79KINTDWR9" hidden="1">#REF!</definedName>
    <definedName name="BEx7G0F5491O5LOO00O1AXXAE24R" localSheetId="7" hidden="1">#REF!</definedName>
    <definedName name="BEx7G0F5491O5LOO00O1AXXAE24R" localSheetId="9" hidden="1">#REF!</definedName>
    <definedName name="BEx7G0F5491O5LOO00O1AXXAE24R" localSheetId="10" hidden="1">#REF!</definedName>
    <definedName name="BEx7G0F5491O5LOO00O1AXXAE24R" localSheetId="11" hidden="1">#REF!</definedName>
    <definedName name="BEx7G0F5491O5LOO00O1AXXAE24R" hidden="1">#REF!</definedName>
    <definedName name="BEx7G82CKM3NIY1PHNFK28M09PCH" localSheetId="7" hidden="1">#REF!</definedName>
    <definedName name="BEx7G82CKM3NIY1PHNFK28M09PCH" localSheetId="9" hidden="1">#REF!</definedName>
    <definedName name="BEx7G82CKM3NIY1PHNFK28M09PCH" localSheetId="10" hidden="1">#REF!</definedName>
    <definedName name="BEx7G82CKM3NIY1PHNFK28M09PCH" localSheetId="11" hidden="1">#REF!</definedName>
    <definedName name="BEx7G82CKM3NIY1PHNFK28M09PCH" hidden="1">#REF!</definedName>
    <definedName name="BEx7GR3ENYWRXXS5IT0UMEGOLGUH" localSheetId="7" hidden="1">#REF!</definedName>
    <definedName name="BEx7GR3ENYWRXXS5IT0UMEGOLGUH" localSheetId="9" hidden="1">#REF!</definedName>
    <definedName name="BEx7GR3ENYWRXXS5IT0UMEGOLGUH" localSheetId="10" hidden="1">#REF!</definedName>
    <definedName name="BEx7GR3ENYWRXXS5IT0UMEGOLGUH" localSheetId="11" hidden="1">#REF!</definedName>
    <definedName name="BEx7GR3ENYWRXXS5IT0UMEGOLGUH" hidden="1">#REF!</definedName>
    <definedName name="BEx7GSAL6P7TASL8MB63RFST1LJL" localSheetId="7" hidden="1">#REF!</definedName>
    <definedName name="BEx7GSAL6P7TASL8MB63RFST1LJL" localSheetId="9" hidden="1">#REF!</definedName>
    <definedName name="BEx7GSAL6P7TASL8MB63RFST1LJL" localSheetId="10" hidden="1">#REF!</definedName>
    <definedName name="BEx7GSAL6P7TASL8MB63RFST1LJL" localSheetId="11" hidden="1">#REF!</definedName>
    <definedName name="BEx7GSAL6P7TASL8MB63RFST1LJL" hidden="1">#REF!</definedName>
    <definedName name="BEx7H0JCP7ZU8M0UWQXEBQ8U7WXG" localSheetId="7" hidden="1">#REF!</definedName>
    <definedName name="BEx7H0JCP7ZU8M0UWQXEBQ8U7WXG" localSheetId="9" hidden="1">#REF!</definedName>
    <definedName name="BEx7H0JCP7ZU8M0UWQXEBQ8U7WXG" localSheetId="10" hidden="1">#REF!</definedName>
    <definedName name="BEx7H0JCP7ZU8M0UWQXEBQ8U7WXG" localSheetId="11" hidden="1">#REF!</definedName>
    <definedName name="BEx7H0JCP7ZU8M0UWQXEBQ8U7WXG" hidden="1">#REF!</definedName>
    <definedName name="BEx7H0JD6I5I8WQLLWOYWY5YWPQE" localSheetId="7" hidden="1">#REF!</definedName>
    <definedName name="BEx7H0JD6I5I8WQLLWOYWY5YWPQE" localSheetId="9" hidden="1">#REF!</definedName>
    <definedName name="BEx7H0JD6I5I8WQLLWOYWY5YWPQE" localSheetId="10" hidden="1">#REF!</definedName>
    <definedName name="BEx7H0JD6I5I8WQLLWOYWY5YWPQE" localSheetId="11" hidden="1">#REF!</definedName>
    <definedName name="BEx7H0JD6I5I8WQLLWOYWY5YWPQE" hidden="1">#REF!</definedName>
    <definedName name="BEx7H14XCXH7WEXEY1HVO53A6AGH" localSheetId="7" hidden="1">#REF!</definedName>
    <definedName name="BEx7H14XCXH7WEXEY1HVO53A6AGH" localSheetId="9" hidden="1">#REF!</definedName>
    <definedName name="BEx7H14XCXH7WEXEY1HVO53A6AGH" localSheetId="10" hidden="1">#REF!</definedName>
    <definedName name="BEx7H14XCXH7WEXEY1HVO53A6AGH" localSheetId="11" hidden="1">#REF!</definedName>
    <definedName name="BEx7H14XCXH7WEXEY1HVO53A6AGH" hidden="1">#REF!</definedName>
    <definedName name="BEx7HFTIA8AC8BR8HKIN81VE1SGW" localSheetId="7" hidden="1">#REF!</definedName>
    <definedName name="BEx7HFTIA8AC8BR8HKIN81VE1SGW" localSheetId="9" hidden="1">#REF!</definedName>
    <definedName name="BEx7HFTIA8AC8BR8HKIN81VE1SGW" localSheetId="10" hidden="1">#REF!</definedName>
    <definedName name="BEx7HFTIA8AC8BR8HKIN81VE1SGW" localSheetId="11" hidden="1">#REF!</definedName>
    <definedName name="BEx7HFTIA8AC8BR8HKIN81VE1SGW" hidden="1">#REF!</definedName>
    <definedName name="BEx7HGVBEF4LEIF6RC14N3PSU461" localSheetId="7" hidden="1">#REF!</definedName>
    <definedName name="BEx7HGVBEF4LEIF6RC14N3PSU461" localSheetId="9" hidden="1">#REF!</definedName>
    <definedName name="BEx7HGVBEF4LEIF6RC14N3PSU461" localSheetId="10" hidden="1">#REF!</definedName>
    <definedName name="BEx7HGVBEF4LEIF6RC14N3PSU461" localSheetId="11" hidden="1">#REF!</definedName>
    <definedName name="BEx7HGVBEF4LEIF6RC14N3PSU461" hidden="1">#REF!</definedName>
    <definedName name="BEx7HNM5QUG90PN1J2VL176TH6KY" localSheetId="7" hidden="1">#REF!</definedName>
    <definedName name="BEx7HNM5QUG90PN1J2VL176TH6KY" localSheetId="9" hidden="1">#REF!</definedName>
    <definedName name="BEx7HNM5QUG90PN1J2VL176TH6KY" localSheetId="10" hidden="1">#REF!</definedName>
    <definedName name="BEx7HNM5QUG90PN1J2VL176TH6KY" localSheetId="11" hidden="1">#REF!</definedName>
    <definedName name="BEx7HNM5QUG90PN1J2VL176TH6KY" hidden="1">#REF!</definedName>
    <definedName name="BEx7HQ5T9FZ42QWS09UO4DT42Y0R" localSheetId="7" hidden="1">#REF!</definedName>
    <definedName name="BEx7HQ5T9FZ42QWS09UO4DT42Y0R" localSheetId="9" hidden="1">#REF!</definedName>
    <definedName name="BEx7HQ5T9FZ42QWS09UO4DT42Y0R" localSheetId="10" hidden="1">#REF!</definedName>
    <definedName name="BEx7HQ5T9FZ42QWS09UO4DT42Y0R" localSheetId="11" hidden="1">#REF!</definedName>
    <definedName name="BEx7HQ5T9FZ42QWS09UO4DT42Y0R" hidden="1">#REF!</definedName>
    <definedName name="BEx7HRCZE3CVGON1HV07MT5MNDZ3" localSheetId="7" hidden="1">#REF!</definedName>
    <definedName name="BEx7HRCZE3CVGON1HV07MT5MNDZ3" localSheetId="9" hidden="1">#REF!</definedName>
    <definedName name="BEx7HRCZE3CVGON1HV07MT5MNDZ3" localSheetId="10" hidden="1">#REF!</definedName>
    <definedName name="BEx7HRCZE3CVGON1HV07MT5MNDZ3" localSheetId="11" hidden="1">#REF!</definedName>
    <definedName name="BEx7HRCZE3CVGON1HV07MT5MNDZ3" hidden="1">#REF!</definedName>
    <definedName name="BEx7HWGE2CANG5M17X4C8YNC3N8F" localSheetId="7" hidden="1">#REF!</definedName>
    <definedName name="BEx7HWGE2CANG5M17X4C8YNC3N8F" localSheetId="9" hidden="1">#REF!</definedName>
    <definedName name="BEx7HWGE2CANG5M17X4C8YNC3N8F" localSheetId="10" hidden="1">#REF!</definedName>
    <definedName name="BEx7HWGE2CANG5M17X4C8YNC3N8F" localSheetId="11" hidden="1">#REF!</definedName>
    <definedName name="BEx7HWGE2CANG5M17X4C8YNC3N8F" hidden="1">#REF!</definedName>
    <definedName name="BEx7I8FZ96C5JAHXS18ZV0912LZP" localSheetId="7" hidden="1">#REF!</definedName>
    <definedName name="BEx7I8FZ96C5JAHXS18ZV0912LZP" localSheetId="9" hidden="1">#REF!</definedName>
    <definedName name="BEx7I8FZ96C5JAHXS18ZV0912LZP" localSheetId="10" hidden="1">#REF!</definedName>
    <definedName name="BEx7I8FZ96C5JAHXS18ZV0912LZP" localSheetId="11" hidden="1">#REF!</definedName>
    <definedName name="BEx7I8FZ96C5JAHXS18ZV0912LZP" hidden="1">#REF!</definedName>
    <definedName name="BEx7IBVYN47SFZIA0K4MDKQZNN9V" localSheetId="7" hidden="1">#REF!</definedName>
    <definedName name="BEx7IBVYN47SFZIA0K4MDKQZNN9V" localSheetId="9" hidden="1">#REF!</definedName>
    <definedName name="BEx7IBVYN47SFZIA0K4MDKQZNN9V" localSheetId="10" hidden="1">#REF!</definedName>
    <definedName name="BEx7IBVYN47SFZIA0K4MDKQZNN9V" localSheetId="11" hidden="1">#REF!</definedName>
    <definedName name="BEx7IBVYN47SFZIA0K4MDKQZNN9V" hidden="1">#REF!</definedName>
    <definedName name="BEx7IJOI6V63WKXYU6YTHPHUSP7U" localSheetId="7" hidden="1">#REF!</definedName>
    <definedName name="BEx7IJOI6V63WKXYU6YTHPHUSP7U" localSheetId="9" hidden="1">#REF!</definedName>
    <definedName name="BEx7IJOI6V63WKXYU6YTHPHUSP7U" localSheetId="10" hidden="1">#REF!</definedName>
    <definedName name="BEx7IJOI6V63WKXYU6YTHPHUSP7U" localSheetId="11" hidden="1">#REF!</definedName>
    <definedName name="BEx7IJOI6V63WKXYU6YTHPHUSP7U" hidden="1">#REF!</definedName>
    <definedName name="BEx7IRRUY5JMPVVS2G8ZTVLVF9H8" localSheetId="7" hidden="1">#REF!</definedName>
    <definedName name="BEx7IRRUY5JMPVVS2G8ZTVLVF9H8" localSheetId="9" hidden="1">#REF!</definedName>
    <definedName name="BEx7IRRUY5JMPVVS2G8ZTVLVF9H8" localSheetId="10" hidden="1">#REF!</definedName>
    <definedName name="BEx7IRRUY5JMPVVS2G8ZTVLVF9H8" localSheetId="11" hidden="1">#REF!</definedName>
    <definedName name="BEx7IRRUY5JMPVVS2G8ZTVLVF9H8" hidden="1">#REF!</definedName>
    <definedName name="BEx7IV2IJ5WT7UC0UG7WP0WF2JZI" localSheetId="7" hidden="1">#REF!</definedName>
    <definedName name="BEx7IV2IJ5WT7UC0UG7WP0WF2JZI" localSheetId="9" hidden="1">#REF!</definedName>
    <definedName name="BEx7IV2IJ5WT7UC0UG7WP0WF2JZI" localSheetId="10" hidden="1">#REF!</definedName>
    <definedName name="BEx7IV2IJ5WT7UC0UG7WP0WF2JZI" localSheetId="11" hidden="1">#REF!</definedName>
    <definedName name="BEx7IV2IJ5WT7UC0UG7WP0WF2JZI" hidden="1">#REF!</definedName>
    <definedName name="BEx7IXGU74GE5E4S6W4Z13AR092Y" localSheetId="7" hidden="1">#REF!</definedName>
    <definedName name="BEx7IXGU74GE5E4S6W4Z13AR092Y" localSheetId="9" hidden="1">#REF!</definedName>
    <definedName name="BEx7IXGU74GE5E4S6W4Z13AR092Y" localSheetId="10" hidden="1">#REF!</definedName>
    <definedName name="BEx7IXGU74GE5E4S6W4Z13AR092Y" localSheetId="11" hidden="1">#REF!</definedName>
    <definedName name="BEx7IXGU74GE5E4S6W4Z13AR092Y" hidden="1">#REF!</definedName>
    <definedName name="BEx7J4YL8Q3BI1MLH16YYQ18IJRD" localSheetId="7" hidden="1">#REF!</definedName>
    <definedName name="BEx7J4YL8Q3BI1MLH16YYQ18IJRD" localSheetId="9" hidden="1">#REF!</definedName>
    <definedName name="BEx7J4YL8Q3BI1MLH16YYQ18IJRD" localSheetId="10" hidden="1">#REF!</definedName>
    <definedName name="BEx7J4YL8Q3BI1MLH16YYQ18IJRD" localSheetId="11" hidden="1">#REF!</definedName>
    <definedName name="BEx7J4YL8Q3BI1MLH16YYQ18IJRD" hidden="1">#REF!</definedName>
    <definedName name="BEx7J7CWKB4WKZAQMK3Z0S9GSOSM" localSheetId="7" hidden="1">#REF!</definedName>
    <definedName name="BEx7J7CWKB4WKZAQMK3Z0S9GSOSM" localSheetId="9" hidden="1">#REF!</definedName>
    <definedName name="BEx7J7CWKB4WKZAQMK3Z0S9GSOSM" localSheetId="10" hidden="1">#REF!</definedName>
    <definedName name="BEx7J7CWKB4WKZAQMK3Z0S9GSOSM" localSheetId="11" hidden="1">#REF!</definedName>
    <definedName name="BEx7J7CWKB4WKZAQMK3Z0S9GSOSM" hidden="1">#REF!</definedName>
    <definedName name="BEx7JH3HGBPI07OHZ5LFYK0UFZQR" localSheetId="7" hidden="1">#REF!</definedName>
    <definedName name="BEx7JH3HGBPI07OHZ5LFYK0UFZQR" localSheetId="9" hidden="1">#REF!</definedName>
    <definedName name="BEx7JH3HGBPI07OHZ5LFYK0UFZQR" localSheetId="10" hidden="1">#REF!</definedName>
    <definedName name="BEx7JH3HGBPI07OHZ5LFYK0UFZQR" localSheetId="11" hidden="1">#REF!</definedName>
    <definedName name="BEx7JH3HGBPI07OHZ5LFYK0UFZQR" hidden="1">#REF!</definedName>
    <definedName name="BEx7JV194190CNM6WWGQ3UBJ3CHH" localSheetId="7" hidden="1">#REF!</definedName>
    <definedName name="BEx7JV194190CNM6WWGQ3UBJ3CHH" localSheetId="9" hidden="1">#REF!</definedName>
    <definedName name="BEx7JV194190CNM6WWGQ3UBJ3CHH" localSheetId="10" hidden="1">#REF!</definedName>
    <definedName name="BEx7JV194190CNM6WWGQ3UBJ3CHH" localSheetId="11" hidden="1">#REF!</definedName>
    <definedName name="BEx7JV194190CNM6WWGQ3UBJ3CHH" hidden="1">#REF!</definedName>
    <definedName name="BEx7JZJ4XFUATU0PG7083JPTXG4K" localSheetId="7" hidden="1">#REF!</definedName>
    <definedName name="BEx7JZJ4XFUATU0PG7083JPTXG4K" localSheetId="9" hidden="1">#REF!</definedName>
    <definedName name="BEx7JZJ4XFUATU0PG7083JPTXG4K" localSheetId="10" hidden="1">#REF!</definedName>
    <definedName name="BEx7JZJ4XFUATU0PG7083JPTXG4K" localSheetId="11" hidden="1">#REF!</definedName>
    <definedName name="BEx7JZJ4XFUATU0PG7083JPTXG4K" hidden="1">#REF!</definedName>
    <definedName name="BEx7K469BHM1J8L2PEX3Z5HEMTCE" localSheetId="7" hidden="1">#REF!</definedName>
    <definedName name="BEx7K469BHM1J8L2PEX3Z5HEMTCE" localSheetId="9" hidden="1">#REF!</definedName>
    <definedName name="BEx7K469BHM1J8L2PEX3Z5HEMTCE" localSheetId="10" hidden="1">#REF!</definedName>
    <definedName name="BEx7K469BHM1J8L2PEX3Z5HEMTCE" localSheetId="11" hidden="1">#REF!</definedName>
    <definedName name="BEx7K469BHM1J8L2PEX3Z5HEMTCE" hidden="1">#REF!</definedName>
    <definedName name="BEx7K7GZ607XQOGB81A1HINBTGOZ" localSheetId="7" hidden="1">#REF!</definedName>
    <definedName name="BEx7K7GZ607XQOGB81A1HINBTGOZ" localSheetId="9" hidden="1">#REF!</definedName>
    <definedName name="BEx7K7GZ607XQOGB81A1HINBTGOZ" localSheetId="10" hidden="1">#REF!</definedName>
    <definedName name="BEx7K7GZ607XQOGB81A1HINBTGOZ" localSheetId="11" hidden="1">#REF!</definedName>
    <definedName name="BEx7K7GZ607XQOGB81A1HINBTGOZ" hidden="1">#REF!</definedName>
    <definedName name="BEx7KEYPBDXSNROH8M6CDCBN6B50" localSheetId="7" hidden="1">#REF!</definedName>
    <definedName name="BEx7KEYPBDXSNROH8M6CDCBN6B50" localSheetId="9" hidden="1">#REF!</definedName>
    <definedName name="BEx7KEYPBDXSNROH8M6CDCBN6B50" localSheetId="10" hidden="1">#REF!</definedName>
    <definedName name="BEx7KEYPBDXSNROH8M6CDCBN6B50" localSheetId="11" hidden="1">#REF!</definedName>
    <definedName name="BEx7KEYPBDXSNROH8M6CDCBN6B50" hidden="1">#REF!</definedName>
    <definedName name="BEx7KMGGB2E6YDRM0M7DPVYH3ADI" localSheetId="7" hidden="1">'[17]10.08.3 - 2008 Expense - TDBU'!#REF!</definedName>
    <definedName name="BEx7KMGGB2E6YDRM0M7DPVYH3ADI" localSheetId="9" hidden="1">'[17]10.08.3 - 2008 Expense - TDBU'!#REF!</definedName>
    <definedName name="BEx7KMGGB2E6YDRM0M7DPVYH3ADI" localSheetId="10" hidden="1">'[17]10.08.3 - 2008 Expense - TDBU'!#REF!</definedName>
    <definedName name="BEx7KMGGB2E6YDRM0M7DPVYH3ADI" localSheetId="11" hidden="1">'[17]10.08.3 - 2008 Expense - TDBU'!#REF!</definedName>
    <definedName name="BEx7KMGGB2E6YDRM0M7DPVYH3ADI" hidden="1">'[17]10.08.3 - 2008 Expense - TDBU'!#REF!</definedName>
    <definedName name="BEx7KR92AZ8OH3I7N51J8AU9LRP3" localSheetId="7" hidden="1">#REF!</definedName>
    <definedName name="BEx7KR92AZ8OH3I7N51J8AU9LRP3" localSheetId="9" hidden="1">#REF!</definedName>
    <definedName name="BEx7KR92AZ8OH3I7N51J8AU9LRP3" localSheetId="10" hidden="1">#REF!</definedName>
    <definedName name="BEx7KR92AZ8OH3I7N51J8AU9LRP3" localSheetId="11" hidden="1">#REF!</definedName>
    <definedName name="BEx7KR92AZ8OH3I7N51J8AU9LRP3" hidden="1">#REF!</definedName>
    <definedName name="BEx7KSAS8BZT6H8OQCZ5DNSTMO07" localSheetId="7" hidden="1">#REF!</definedName>
    <definedName name="BEx7KSAS8BZT6H8OQCZ5DNSTMO07" localSheetId="9" hidden="1">#REF!</definedName>
    <definedName name="BEx7KSAS8BZT6H8OQCZ5DNSTMO07" localSheetId="10" hidden="1">#REF!</definedName>
    <definedName name="BEx7KSAS8BZT6H8OQCZ5DNSTMO07" localSheetId="11" hidden="1">#REF!</definedName>
    <definedName name="BEx7KSAS8BZT6H8OQCZ5DNSTMO07" hidden="1">#REF!</definedName>
    <definedName name="BEx7KWHTBD21COXVI4HNEQH0Z3L8" localSheetId="7" hidden="1">#REF!</definedName>
    <definedName name="BEx7KWHTBD21COXVI4HNEQH0Z3L8" localSheetId="9" hidden="1">#REF!</definedName>
    <definedName name="BEx7KWHTBD21COXVI4HNEQH0Z3L8" localSheetId="10" hidden="1">#REF!</definedName>
    <definedName name="BEx7KWHTBD21COXVI4HNEQH0Z3L8" localSheetId="11" hidden="1">#REF!</definedName>
    <definedName name="BEx7KWHTBD21COXVI4HNEQH0Z3L8" hidden="1">#REF!</definedName>
    <definedName name="BEx7KWY24UYSDR57WCCVR4KEHE7U" localSheetId="7" hidden="1">#REF!</definedName>
    <definedName name="BEx7KWY24UYSDR57WCCVR4KEHE7U" localSheetId="9" hidden="1">#REF!</definedName>
    <definedName name="BEx7KWY24UYSDR57WCCVR4KEHE7U" localSheetId="10" hidden="1">#REF!</definedName>
    <definedName name="BEx7KWY24UYSDR57WCCVR4KEHE7U" localSheetId="11" hidden="1">#REF!</definedName>
    <definedName name="BEx7KWY24UYSDR57WCCVR4KEHE7U" hidden="1">#REF!</definedName>
    <definedName name="BEx7KXUGRMRSUXCM97Z7VRZQ9JH2" localSheetId="7" hidden="1">#REF!</definedName>
    <definedName name="BEx7KXUGRMRSUXCM97Z7VRZQ9JH2" localSheetId="9" hidden="1">#REF!</definedName>
    <definedName name="BEx7KXUGRMRSUXCM97Z7VRZQ9JH2" localSheetId="10" hidden="1">#REF!</definedName>
    <definedName name="BEx7KXUGRMRSUXCM97Z7VRZQ9JH2" localSheetId="11" hidden="1">#REF!</definedName>
    <definedName name="BEx7KXUGRMRSUXCM97Z7VRZQ9JH2" hidden="1">#REF!</definedName>
    <definedName name="BEx7L21IQVP1N1TTQLRMANSSLSLE" localSheetId="7" hidden="1">#REF!</definedName>
    <definedName name="BEx7L21IQVP1N1TTQLRMANSSLSLE" localSheetId="9" hidden="1">#REF!</definedName>
    <definedName name="BEx7L21IQVP1N1TTQLRMANSSLSLE" localSheetId="10" hidden="1">#REF!</definedName>
    <definedName name="BEx7L21IQVP1N1TTQLRMANSSLSLE" localSheetId="11" hidden="1">#REF!</definedName>
    <definedName name="BEx7L21IQVP1N1TTQLRMANSSLSLE" hidden="1">#REF!</definedName>
    <definedName name="BEx7L5C6U8MP6IZ67BD649WQYJEK" localSheetId="7" hidden="1">#REF!</definedName>
    <definedName name="BEx7L5C6U8MP6IZ67BD649WQYJEK" localSheetId="9" hidden="1">#REF!</definedName>
    <definedName name="BEx7L5C6U8MP6IZ67BD649WQYJEK" localSheetId="10" hidden="1">#REF!</definedName>
    <definedName name="BEx7L5C6U8MP6IZ67BD649WQYJEK" localSheetId="11" hidden="1">#REF!</definedName>
    <definedName name="BEx7L5C6U8MP6IZ67BD649WQYJEK" hidden="1">#REF!</definedName>
    <definedName name="BEx7L7QID2UUN1F4435LIWAW8DV3" localSheetId="7" hidden="1">#REF!</definedName>
    <definedName name="BEx7L7QID2UUN1F4435LIWAW8DV3" localSheetId="9" hidden="1">#REF!</definedName>
    <definedName name="BEx7L7QID2UUN1F4435LIWAW8DV3" localSheetId="10" hidden="1">#REF!</definedName>
    <definedName name="BEx7L7QID2UUN1F4435LIWAW8DV3" localSheetId="11" hidden="1">#REF!</definedName>
    <definedName name="BEx7L7QID2UUN1F4435LIWAW8DV3" hidden="1">#REF!</definedName>
    <definedName name="BEx7L8HEYEVTATR0OG5JJO647KNI" localSheetId="7" hidden="1">#REF!</definedName>
    <definedName name="BEx7L8HEYEVTATR0OG5JJO647KNI" localSheetId="9" hidden="1">#REF!</definedName>
    <definedName name="BEx7L8HEYEVTATR0OG5JJO647KNI" localSheetId="10" hidden="1">#REF!</definedName>
    <definedName name="BEx7L8HEYEVTATR0OG5JJO647KNI" localSheetId="11" hidden="1">#REF!</definedName>
    <definedName name="BEx7L8HEYEVTATR0OG5JJO647KNI" hidden="1">#REF!</definedName>
    <definedName name="BEx7L8XOV64OMS15ZFURFEUXLMWF" localSheetId="7" hidden="1">#REF!</definedName>
    <definedName name="BEx7L8XOV64OMS15ZFURFEUXLMWF" localSheetId="9" hidden="1">#REF!</definedName>
    <definedName name="BEx7L8XOV64OMS15ZFURFEUXLMWF" localSheetId="10" hidden="1">#REF!</definedName>
    <definedName name="BEx7L8XOV64OMS15ZFURFEUXLMWF" localSheetId="11" hidden="1">#REF!</definedName>
    <definedName name="BEx7L8XOV64OMS15ZFURFEUXLMWF" hidden="1">#REF!</definedName>
    <definedName name="BEx7LJVFQACL9F4DRS9YZQ9R2N30" localSheetId="7" hidden="1">#REF!</definedName>
    <definedName name="BEx7LJVFQACL9F4DRS9YZQ9R2N30" localSheetId="9" hidden="1">#REF!</definedName>
    <definedName name="BEx7LJVFQACL9F4DRS9YZQ9R2N30" localSheetId="10" hidden="1">#REF!</definedName>
    <definedName name="BEx7LJVFQACL9F4DRS9YZQ9R2N30" localSheetId="11" hidden="1">#REF!</definedName>
    <definedName name="BEx7LJVFQACL9F4DRS9YZQ9R2N30" hidden="1">#REF!</definedName>
    <definedName name="BEx7LZ0D7JSY0VK5FBGMZE26ZKFJ" localSheetId="7" hidden="1">'[17]10.08.2 - 2008 Expense'!#REF!</definedName>
    <definedName name="BEx7LZ0D7JSY0VK5FBGMZE26ZKFJ" localSheetId="9" hidden="1">'[17]10.08.2 - 2008 Expense'!#REF!</definedName>
    <definedName name="BEx7LZ0D7JSY0VK5FBGMZE26ZKFJ" localSheetId="10" hidden="1">'[17]10.08.2 - 2008 Expense'!#REF!</definedName>
    <definedName name="BEx7LZ0D7JSY0VK5FBGMZE26ZKFJ" localSheetId="11" hidden="1">'[17]10.08.2 - 2008 Expense'!#REF!</definedName>
    <definedName name="BEx7LZ0D7JSY0VK5FBGMZE26ZKFJ" hidden="1">'[17]10.08.2 - 2008 Expense'!#REF!</definedName>
    <definedName name="BEx7MAUI1JJFDIJGDW4RWY5384LY" localSheetId="7" hidden="1">#REF!</definedName>
    <definedName name="BEx7MAUI1JJFDIJGDW4RWY5384LY" localSheetId="9" hidden="1">#REF!</definedName>
    <definedName name="BEx7MAUI1JJFDIJGDW4RWY5384LY" localSheetId="10" hidden="1">#REF!</definedName>
    <definedName name="BEx7MAUI1JJFDIJGDW4RWY5384LY" localSheetId="11" hidden="1">#REF!</definedName>
    <definedName name="BEx7MAUI1JJFDIJGDW4RWY5384LY" hidden="1">#REF!</definedName>
    <definedName name="BEx7MJZO3UKAMJ53UWOJ5ZD4GGMQ" localSheetId="7" hidden="1">#REF!</definedName>
    <definedName name="BEx7MJZO3UKAMJ53UWOJ5ZD4GGMQ" localSheetId="9" hidden="1">#REF!</definedName>
    <definedName name="BEx7MJZO3UKAMJ53UWOJ5ZD4GGMQ" localSheetId="10" hidden="1">#REF!</definedName>
    <definedName name="BEx7MJZO3UKAMJ53UWOJ5ZD4GGMQ" localSheetId="11" hidden="1">#REF!</definedName>
    <definedName name="BEx7MJZO3UKAMJ53UWOJ5ZD4GGMQ" hidden="1">#REF!</definedName>
    <definedName name="BEx7MQ4RBQK32VUVPFRBYN76KSOD" localSheetId="7" hidden="1">#REF!</definedName>
    <definedName name="BEx7MQ4RBQK32VUVPFRBYN76KSOD" localSheetId="9" hidden="1">#REF!</definedName>
    <definedName name="BEx7MQ4RBQK32VUVPFRBYN76KSOD" localSheetId="10" hidden="1">#REF!</definedName>
    <definedName name="BEx7MQ4RBQK32VUVPFRBYN76KSOD" localSheetId="11" hidden="1">#REF!</definedName>
    <definedName name="BEx7MQ4RBQK32VUVPFRBYN76KSOD" hidden="1">#REF!</definedName>
    <definedName name="BEx7MT4MFNXIVQGAT6D971GZW7CA" localSheetId="7" hidden="1">#REF!</definedName>
    <definedName name="BEx7MT4MFNXIVQGAT6D971GZW7CA" localSheetId="9" hidden="1">#REF!</definedName>
    <definedName name="BEx7MT4MFNXIVQGAT6D971GZW7CA" localSheetId="10" hidden="1">#REF!</definedName>
    <definedName name="BEx7MT4MFNXIVQGAT6D971GZW7CA" localSheetId="11" hidden="1">#REF!</definedName>
    <definedName name="BEx7MT4MFNXIVQGAT6D971GZW7CA" hidden="1">#REF!</definedName>
    <definedName name="BEx7NE3X8Z6J8PMTHDO51G0HICD5" localSheetId="7" hidden="1">#REF!</definedName>
    <definedName name="BEx7NE3X8Z6J8PMTHDO51G0HICD5" localSheetId="9" hidden="1">#REF!</definedName>
    <definedName name="BEx7NE3X8Z6J8PMTHDO51G0HICD5" localSheetId="10" hidden="1">#REF!</definedName>
    <definedName name="BEx7NE3X8Z6J8PMTHDO51G0HICD5" localSheetId="11" hidden="1">#REF!</definedName>
    <definedName name="BEx7NE3X8Z6J8PMTHDO51G0HICD5" hidden="1">#REF!</definedName>
    <definedName name="BEx7NI062THZAM6I8AJWTFJL91CS" localSheetId="7" hidden="1">#REF!</definedName>
    <definedName name="BEx7NI062THZAM6I8AJWTFJL91CS" localSheetId="9" hidden="1">#REF!</definedName>
    <definedName name="BEx7NI062THZAM6I8AJWTFJL91CS" localSheetId="10" hidden="1">#REF!</definedName>
    <definedName name="BEx7NI062THZAM6I8AJWTFJL91CS" localSheetId="11" hidden="1">#REF!</definedName>
    <definedName name="BEx7NI062THZAM6I8AJWTFJL91CS" hidden="1">#REF!</definedName>
    <definedName name="BEx8Z3M9Z5VD3MZ8TD1F5M49MOTD" localSheetId="7" hidden="1">#REF!</definedName>
    <definedName name="BEx8Z3M9Z5VD3MZ8TD1F5M49MOTD" localSheetId="9" hidden="1">#REF!</definedName>
    <definedName name="BEx8Z3M9Z5VD3MZ8TD1F5M49MOTD" localSheetId="10" hidden="1">#REF!</definedName>
    <definedName name="BEx8Z3M9Z5VD3MZ8TD1F5M49MOTD" localSheetId="11" hidden="1">#REF!</definedName>
    <definedName name="BEx8Z3M9Z5VD3MZ8TD1F5M49MOTD" hidden="1">#REF!</definedName>
    <definedName name="BEx8ZCWSI30U7NSNHLBK5HV2J2EN" localSheetId="7" hidden="1">#REF!</definedName>
    <definedName name="BEx8ZCWSI30U7NSNHLBK5HV2J2EN" localSheetId="9" hidden="1">#REF!</definedName>
    <definedName name="BEx8ZCWSI30U7NSNHLBK5HV2J2EN" localSheetId="10" hidden="1">#REF!</definedName>
    <definedName name="BEx8ZCWSI30U7NSNHLBK5HV2J2EN" localSheetId="11" hidden="1">#REF!</definedName>
    <definedName name="BEx8ZCWSI30U7NSNHLBK5HV2J2EN" hidden="1">#REF!</definedName>
    <definedName name="BEx904S75BPRYMHF0083JF7ES4NG" localSheetId="7" hidden="1">#REF!</definedName>
    <definedName name="BEx904S75BPRYMHF0083JF7ES4NG" localSheetId="9" hidden="1">#REF!</definedName>
    <definedName name="BEx904S75BPRYMHF0083JF7ES4NG" localSheetId="10" hidden="1">#REF!</definedName>
    <definedName name="BEx904S75BPRYMHF0083JF7ES4NG" localSheetId="11" hidden="1">#REF!</definedName>
    <definedName name="BEx904S75BPRYMHF0083JF7ES4NG" hidden="1">#REF!</definedName>
    <definedName name="BEx90EZ2HAURBQ5I4V6WD6NYD0AQ" localSheetId="7" hidden="1">#REF!</definedName>
    <definedName name="BEx90EZ2HAURBQ5I4V6WD6NYD0AQ" localSheetId="9" hidden="1">#REF!</definedName>
    <definedName name="BEx90EZ2HAURBQ5I4V6WD6NYD0AQ" localSheetId="10" hidden="1">#REF!</definedName>
    <definedName name="BEx90EZ2HAURBQ5I4V6WD6NYD0AQ" localSheetId="11" hidden="1">#REF!</definedName>
    <definedName name="BEx90EZ2HAURBQ5I4V6WD6NYD0AQ" hidden="1">#REF!</definedName>
    <definedName name="BEx90H2KA91ZVRIJCDN62HJVKQWC" localSheetId="7" hidden="1">#REF!</definedName>
    <definedName name="BEx90H2KA91ZVRIJCDN62HJVKQWC" localSheetId="9" hidden="1">#REF!</definedName>
    <definedName name="BEx90H2KA91ZVRIJCDN62HJVKQWC" localSheetId="10" hidden="1">#REF!</definedName>
    <definedName name="BEx90H2KA91ZVRIJCDN62HJVKQWC" localSheetId="11" hidden="1">#REF!</definedName>
    <definedName name="BEx90H2KA91ZVRIJCDN62HJVKQWC" hidden="1">#REF!</definedName>
    <definedName name="BEx90HDD4RWF7JZGA8GCGG7D63MG" localSheetId="7" hidden="1">#REF!</definedName>
    <definedName name="BEx90HDD4RWF7JZGA8GCGG7D63MG" localSheetId="9" hidden="1">#REF!</definedName>
    <definedName name="BEx90HDD4RWF7JZGA8GCGG7D63MG" localSheetId="10" hidden="1">#REF!</definedName>
    <definedName name="BEx90HDD4RWF7JZGA8GCGG7D63MG" localSheetId="11" hidden="1">#REF!</definedName>
    <definedName name="BEx90HDD4RWF7JZGA8GCGG7D63MG" hidden="1">#REF!</definedName>
    <definedName name="BEx90VGH5H09ON2QXYC9WIIEU98T" localSheetId="7" hidden="1">#REF!</definedName>
    <definedName name="BEx90VGH5H09ON2QXYC9WIIEU98T" localSheetId="9" hidden="1">#REF!</definedName>
    <definedName name="BEx90VGH5H09ON2QXYC9WIIEU98T" localSheetId="10" hidden="1">#REF!</definedName>
    <definedName name="BEx90VGH5H09ON2QXYC9WIIEU98T" localSheetId="11" hidden="1">#REF!</definedName>
    <definedName name="BEx90VGH5H09ON2QXYC9WIIEU98T" hidden="1">#REF!</definedName>
    <definedName name="BEx911LKH78Q9WUWXLOQFEL59ITN" localSheetId="7" hidden="1">#REF!</definedName>
    <definedName name="BEx911LKH78Q9WUWXLOQFEL59ITN" localSheetId="9" hidden="1">#REF!</definedName>
    <definedName name="BEx911LKH78Q9WUWXLOQFEL59ITN" localSheetId="10" hidden="1">#REF!</definedName>
    <definedName name="BEx911LKH78Q9WUWXLOQFEL59ITN" localSheetId="11" hidden="1">#REF!</definedName>
    <definedName name="BEx911LKH78Q9WUWXLOQFEL59ITN" hidden="1">#REF!</definedName>
    <definedName name="BEx911WE3W1AI7TEJHN5ROFMFVQ8" localSheetId="7" hidden="1">'[17]10.08.3 - 2008 Expense - TDBU'!#REF!</definedName>
    <definedName name="BEx911WE3W1AI7TEJHN5ROFMFVQ8" localSheetId="9" hidden="1">'[17]10.08.3 - 2008 Expense - TDBU'!#REF!</definedName>
    <definedName name="BEx911WE3W1AI7TEJHN5ROFMFVQ8" localSheetId="10" hidden="1">'[17]10.08.3 - 2008 Expense - TDBU'!#REF!</definedName>
    <definedName name="BEx911WE3W1AI7TEJHN5ROFMFVQ8" localSheetId="11" hidden="1">'[17]10.08.3 - 2008 Expense - TDBU'!#REF!</definedName>
    <definedName name="BEx911WE3W1AI7TEJHN5ROFMFVQ8" hidden="1">'[17]10.08.3 - 2008 Expense - TDBU'!#REF!</definedName>
    <definedName name="BEx9175B70QXYAU5A8DJPGZQ46L9" localSheetId="7" hidden="1">#REF!</definedName>
    <definedName name="BEx9175B70QXYAU5A8DJPGZQ46L9" localSheetId="9" hidden="1">#REF!</definedName>
    <definedName name="BEx9175B70QXYAU5A8DJPGZQ46L9" localSheetId="10" hidden="1">#REF!</definedName>
    <definedName name="BEx9175B70QXYAU5A8DJPGZQ46L9" localSheetId="11" hidden="1">#REF!</definedName>
    <definedName name="BEx9175B70QXYAU5A8DJPGZQ46L9" hidden="1">#REF!</definedName>
    <definedName name="BEx917QTZAYKMWFVDPZEDX8FH1J3" localSheetId="7" hidden="1">#REF!</definedName>
    <definedName name="BEx917QTZAYKMWFVDPZEDX8FH1J3" localSheetId="9" hidden="1">#REF!</definedName>
    <definedName name="BEx917QTZAYKMWFVDPZEDX8FH1J3" localSheetId="10" hidden="1">#REF!</definedName>
    <definedName name="BEx917QTZAYKMWFVDPZEDX8FH1J3" localSheetId="11" hidden="1">#REF!</definedName>
    <definedName name="BEx917QTZAYKMWFVDPZEDX8FH1J3" hidden="1">#REF!</definedName>
    <definedName name="BEx91AQQRTV87AO27VWHSFZAD4ZR" localSheetId="7" hidden="1">#REF!</definedName>
    <definedName name="BEx91AQQRTV87AO27VWHSFZAD4ZR" localSheetId="9" hidden="1">#REF!</definedName>
    <definedName name="BEx91AQQRTV87AO27VWHSFZAD4ZR" localSheetId="10" hidden="1">#REF!</definedName>
    <definedName name="BEx91AQQRTV87AO27VWHSFZAD4ZR" localSheetId="11" hidden="1">#REF!</definedName>
    <definedName name="BEx91AQQRTV87AO27VWHSFZAD4ZR" hidden="1">#REF!</definedName>
    <definedName name="BEx91FU57YXJK7RHMFDKKYY2JFS7" localSheetId="7" hidden="1">#REF!</definedName>
    <definedName name="BEx91FU57YXJK7RHMFDKKYY2JFS7" localSheetId="9" hidden="1">#REF!</definedName>
    <definedName name="BEx91FU57YXJK7RHMFDKKYY2JFS7" localSheetId="10" hidden="1">#REF!</definedName>
    <definedName name="BEx91FU57YXJK7RHMFDKKYY2JFS7" localSheetId="11" hidden="1">#REF!</definedName>
    <definedName name="BEx91FU57YXJK7RHMFDKKYY2JFS7" hidden="1">#REF!</definedName>
    <definedName name="BEx91KXLTRYJVT47UU2JUUFNKFUT" localSheetId="7" hidden="1">#REF!</definedName>
    <definedName name="BEx91KXLTRYJVT47UU2JUUFNKFUT" localSheetId="9" hidden="1">#REF!</definedName>
    <definedName name="BEx91KXLTRYJVT47UU2JUUFNKFUT" localSheetId="10" hidden="1">#REF!</definedName>
    <definedName name="BEx91KXLTRYJVT47UU2JUUFNKFUT" localSheetId="11" hidden="1">#REF!</definedName>
    <definedName name="BEx91KXLTRYJVT47UU2JUUFNKFUT" hidden="1">#REF!</definedName>
    <definedName name="BEx91L8FLL5CWLA2CDHKCOMGVDZN" localSheetId="7" hidden="1">#REF!</definedName>
    <definedName name="BEx91L8FLL5CWLA2CDHKCOMGVDZN" localSheetId="9" hidden="1">#REF!</definedName>
    <definedName name="BEx91L8FLL5CWLA2CDHKCOMGVDZN" localSheetId="10" hidden="1">#REF!</definedName>
    <definedName name="BEx91L8FLL5CWLA2CDHKCOMGVDZN" localSheetId="11" hidden="1">#REF!</definedName>
    <definedName name="BEx91L8FLL5CWLA2CDHKCOMGVDZN" hidden="1">#REF!</definedName>
    <definedName name="BEx91OTVH9ZDBC3QTORU8RZX4EOC" localSheetId="7" hidden="1">#REF!</definedName>
    <definedName name="BEx91OTVH9ZDBC3QTORU8RZX4EOC" localSheetId="9" hidden="1">#REF!</definedName>
    <definedName name="BEx91OTVH9ZDBC3QTORU8RZX4EOC" localSheetId="10" hidden="1">#REF!</definedName>
    <definedName name="BEx91OTVH9ZDBC3QTORU8RZX4EOC" localSheetId="11" hidden="1">#REF!</definedName>
    <definedName name="BEx91OTVH9ZDBC3QTORU8RZX4EOC" hidden="1">#REF!</definedName>
    <definedName name="BEx91QH5JRZKQP1GPN2SQMR3CKAG" localSheetId="7" hidden="1">#REF!</definedName>
    <definedName name="BEx91QH5JRZKQP1GPN2SQMR3CKAG" localSheetId="9" hidden="1">#REF!</definedName>
    <definedName name="BEx91QH5JRZKQP1GPN2SQMR3CKAG" localSheetId="10" hidden="1">#REF!</definedName>
    <definedName name="BEx91QH5JRZKQP1GPN2SQMR3CKAG" localSheetId="11" hidden="1">#REF!</definedName>
    <definedName name="BEx91QH5JRZKQP1GPN2SQMR3CKAG" hidden="1">#REF!</definedName>
    <definedName name="BEx91ROALDNHO7FI4X8L61RH4UJE" localSheetId="7" hidden="1">#REF!</definedName>
    <definedName name="BEx91ROALDNHO7FI4X8L61RH4UJE" localSheetId="9" hidden="1">#REF!</definedName>
    <definedName name="BEx91ROALDNHO7FI4X8L61RH4UJE" localSheetId="10" hidden="1">#REF!</definedName>
    <definedName name="BEx91ROALDNHO7FI4X8L61RH4UJE" localSheetId="11" hidden="1">#REF!</definedName>
    <definedName name="BEx91ROALDNHO7FI4X8L61RH4UJE" hidden="1">#REF!</definedName>
    <definedName name="BEx91TMID71GVYH0U16QM1RV3PX0" localSheetId="7" hidden="1">#REF!</definedName>
    <definedName name="BEx91TMID71GVYH0U16QM1RV3PX0" localSheetId="9" hidden="1">#REF!</definedName>
    <definedName name="BEx91TMID71GVYH0U16QM1RV3PX0" localSheetId="10" hidden="1">#REF!</definedName>
    <definedName name="BEx91TMID71GVYH0U16QM1RV3PX0" localSheetId="11" hidden="1">#REF!</definedName>
    <definedName name="BEx91TMID71GVYH0U16QM1RV3PX0" hidden="1">#REF!</definedName>
    <definedName name="BEx91VF2D78PAF337E3L2L81K9W2" localSheetId="7" hidden="1">#REF!</definedName>
    <definedName name="BEx91VF2D78PAF337E3L2L81K9W2" localSheetId="9" hidden="1">#REF!</definedName>
    <definedName name="BEx91VF2D78PAF337E3L2L81K9W2" localSheetId="10" hidden="1">#REF!</definedName>
    <definedName name="BEx91VF2D78PAF337E3L2L81K9W2" localSheetId="11" hidden="1">#REF!</definedName>
    <definedName name="BEx91VF2D78PAF337E3L2L81K9W2" hidden="1">#REF!</definedName>
    <definedName name="BEx920O0C4FBKNO2WASY82KSAGWC" localSheetId="7" hidden="1">#REF!</definedName>
    <definedName name="BEx920O0C4FBKNO2WASY82KSAGWC" localSheetId="9" hidden="1">#REF!</definedName>
    <definedName name="BEx920O0C4FBKNO2WASY82KSAGWC" localSheetId="10" hidden="1">#REF!</definedName>
    <definedName name="BEx920O0C4FBKNO2WASY82KSAGWC" localSheetId="11" hidden="1">#REF!</definedName>
    <definedName name="BEx920O0C4FBKNO2WASY82KSAGWC" hidden="1">#REF!</definedName>
    <definedName name="BEx921PNZ46VORG2VRMWREWIC0SE" localSheetId="7" hidden="1">#REF!</definedName>
    <definedName name="BEx921PNZ46VORG2VRMWREWIC0SE" localSheetId="9" hidden="1">#REF!</definedName>
    <definedName name="BEx921PNZ46VORG2VRMWREWIC0SE" localSheetId="10" hidden="1">#REF!</definedName>
    <definedName name="BEx921PNZ46VORG2VRMWREWIC0SE" localSheetId="11" hidden="1">#REF!</definedName>
    <definedName name="BEx921PNZ46VORG2VRMWREWIC0SE" hidden="1">#REF!</definedName>
    <definedName name="BEx929YGVS1SWUVBOM0JDPJFRIAE" localSheetId="7" hidden="1">#REF!</definedName>
    <definedName name="BEx929YGVS1SWUVBOM0JDPJFRIAE" localSheetId="9" hidden="1">#REF!</definedName>
    <definedName name="BEx929YGVS1SWUVBOM0JDPJFRIAE" localSheetId="10" hidden="1">#REF!</definedName>
    <definedName name="BEx929YGVS1SWUVBOM0JDPJFRIAE" localSheetId="11" hidden="1">#REF!</definedName>
    <definedName name="BEx929YGVS1SWUVBOM0JDPJFRIAE" hidden="1">#REF!</definedName>
    <definedName name="BEx92DPEKL5WM5A3CN8674JI0PR3" localSheetId="7" hidden="1">#REF!</definedName>
    <definedName name="BEx92DPEKL5WM5A3CN8674JI0PR3" localSheetId="9" hidden="1">#REF!</definedName>
    <definedName name="BEx92DPEKL5WM5A3CN8674JI0PR3" localSheetId="10" hidden="1">#REF!</definedName>
    <definedName name="BEx92DPEKL5WM5A3CN8674JI0PR3" localSheetId="11" hidden="1">#REF!</definedName>
    <definedName name="BEx92DPEKL5WM5A3CN8674JI0PR3" hidden="1">#REF!</definedName>
    <definedName name="BEx92ER2RMY93TZK0D9L9T3H0GI5" localSheetId="7" hidden="1">#REF!</definedName>
    <definedName name="BEx92ER2RMY93TZK0D9L9T3H0GI5" localSheetId="9" hidden="1">#REF!</definedName>
    <definedName name="BEx92ER2RMY93TZK0D9L9T3H0GI5" localSheetId="10" hidden="1">#REF!</definedName>
    <definedName name="BEx92ER2RMY93TZK0D9L9T3H0GI5" localSheetId="11" hidden="1">#REF!</definedName>
    <definedName name="BEx92ER2RMY93TZK0D9L9T3H0GI5" hidden="1">#REF!</definedName>
    <definedName name="BEx92FI04PJT4LI23KKIHRXWJDTT" localSheetId="7" hidden="1">#REF!</definedName>
    <definedName name="BEx92FI04PJT4LI23KKIHRXWJDTT" localSheetId="9" hidden="1">#REF!</definedName>
    <definedName name="BEx92FI04PJT4LI23KKIHRXWJDTT" localSheetId="10" hidden="1">#REF!</definedName>
    <definedName name="BEx92FI04PJT4LI23KKIHRXWJDTT" localSheetId="11" hidden="1">#REF!</definedName>
    <definedName name="BEx92FI04PJT4LI23KKIHRXWJDTT" hidden="1">#REF!</definedName>
    <definedName name="BEx92HR14HQ9D5JXCSPA4SS4RT62" localSheetId="7" hidden="1">#REF!</definedName>
    <definedName name="BEx92HR14HQ9D5JXCSPA4SS4RT62" localSheetId="9" hidden="1">#REF!</definedName>
    <definedName name="BEx92HR14HQ9D5JXCSPA4SS4RT62" localSheetId="10" hidden="1">#REF!</definedName>
    <definedName name="BEx92HR14HQ9D5JXCSPA4SS4RT62" localSheetId="11" hidden="1">#REF!</definedName>
    <definedName name="BEx92HR14HQ9D5JXCSPA4SS4RT62" hidden="1">#REF!</definedName>
    <definedName name="BEx92HWA2D6A5EX9MFG68G0NOMSN" localSheetId="7" hidden="1">#REF!</definedName>
    <definedName name="BEx92HWA2D6A5EX9MFG68G0NOMSN" localSheetId="9" hidden="1">#REF!</definedName>
    <definedName name="BEx92HWA2D6A5EX9MFG68G0NOMSN" localSheetId="10" hidden="1">#REF!</definedName>
    <definedName name="BEx92HWA2D6A5EX9MFG68G0NOMSN" localSheetId="11" hidden="1">#REF!</definedName>
    <definedName name="BEx92HWA2D6A5EX9MFG68G0NOMSN" hidden="1">#REF!</definedName>
    <definedName name="BEx92PUBDIXAU1FW5ZAXECMAU0LN" localSheetId="7" hidden="1">#REF!</definedName>
    <definedName name="BEx92PUBDIXAU1FW5ZAXECMAU0LN" localSheetId="9" hidden="1">#REF!</definedName>
    <definedName name="BEx92PUBDIXAU1FW5ZAXECMAU0LN" localSheetId="10" hidden="1">#REF!</definedName>
    <definedName name="BEx92PUBDIXAU1FW5ZAXECMAU0LN" localSheetId="11" hidden="1">#REF!</definedName>
    <definedName name="BEx92PUBDIXAU1FW5ZAXECMAU0LN" hidden="1">#REF!</definedName>
    <definedName name="BEx92S8MHFFIVRQ2YSHZNQGOFUHD" localSheetId="7" hidden="1">#REF!</definedName>
    <definedName name="BEx92S8MHFFIVRQ2YSHZNQGOFUHD" localSheetId="9" hidden="1">#REF!</definedName>
    <definedName name="BEx92S8MHFFIVRQ2YSHZNQGOFUHD" localSheetId="10" hidden="1">#REF!</definedName>
    <definedName name="BEx92S8MHFFIVRQ2YSHZNQGOFUHD" localSheetId="11" hidden="1">#REF!</definedName>
    <definedName name="BEx92S8MHFFIVRQ2YSHZNQGOFUHD" hidden="1">#REF!</definedName>
    <definedName name="BEx9318BWFQZC3NQS37Q6XU3D425" localSheetId="7" hidden="1">#REF!</definedName>
    <definedName name="BEx9318BWFQZC3NQS37Q6XU3D425" localSheetId="9" hidden="1">#REF!</definedName>
    <definedName name="BEx9318BWFQZC3NQS37Q6XU3D425" localSheetId="10" hidden="1">#REF!</definedName>
    <definedName name="BEx9318BWFQZC3NQS37Q6XU3D425" localSheetId="11" hidden="1">#REF!</definedName>
    <definedName name="BEx9318BWFQZC3NQS37Q6XU3D425" hidden="1">#REF!</definedName>
    <definedName name="BEx93B9OULL2YGC896XXYAAJSTRK" localSheetId="7" hidden="1">#REF!</definedName>
    <definedName name="BEx93B9OULL2YGC896XXYAAJSTRK" localSheetId="9" hidden="1">#REF!</definedName>
    <definedName name="BEx93B9OULL2YGC896XXYAAJSTRK" localSheetId="10" hidden="1">#REF!</definedName>
    <definedName name="BEx93B9OULL2YGC896XXYAAJSTRK" localSheetId="11" hidden="1">#REF!</definedName>
    <definedName name="BEx93B9OULL2YGC896XXYAAJSTRK" hidden="1">#REF!</definedName>
    <definedName name="BEx93FRKF99NRT3LH99UTIH7AAYF" localSheetId="7" hidden="1">#REF!</definedName>
    <definedName name="BEx93FRKF99NRT3LH99UTIH7AAYF" localSheetId="9" hidden="1">#REF!</definedName>
    <definedName name="BEx93FRKF99NRT3LH99UTIH7AAYF" localSheetId="10" hidden="1">#REF!</definedName>
    <definedName name="BEx93FRKF99NRT3LH99UTIH7AAYF" localSheetId="11" hidden="1">#REF!</definedName>
    <definedName name="BEx93FRKF99NRT3LH99UTIH7AAYF" hidden="1">#REF!</definedName>
    <definedName name="BEx93M7FSHP50OG34A4W8W8DF12U" localSheetId="7" hidden="1">#REF!</definedName>
    <definedName name="BEx93M7FSHP50OG34A4W8W8DF12U" localSheetId="9" hidden="1">#REF!</definedName>
    <definedName name="BEx93M7FSHP50OG34A4W8W8DF12U" localSheetId="10" hidden="1">#REF!</definedName>
    <definedName name="BEx93M7FSHP50OG34A4W8W8DF12U" localSheetId="11" hidden="1">#REF!</definedName>
    <definedName name="BEx93M7FSHP50OG34A4W8W8DF12U" hidden="1">#REF!</definedName>
    <definedName name="BEx93OLWY2O3PRA74U41VG5RXT4Q" localSheetId="7" hidden="1">#REF!</definedName>
    <definedName name="BEx93OLWY2O3PRA74U41VG5RXT4Q" localSheetId="9" hidden="1">#REF!</definedName>
    <definedName name="BEx93OLWY2O3PRA74U41VG5RXT4Q" localSheetId="10" hidden="1">#REF!</definedName>
    <definedName name="BEx93OLWY2O3PRA74U41VG5RXT4Q" localSheetId="11" hidden="1">#REF!</definedName>
    <definedName name="BEx93OLWY2O3PRA74U41VG5RXT4Q" hidden="1">#REF!</definedName>
    <definedName name="BEx93RWFAF6YJGYUTITVM445C02U" localSheetId="7" hidden="1">#REF!</definedName>
    <definedName name="BEx93RWFAF6YJGYUTITVM445C02U" localSheetId="9" hidden="1">#REF!</definedName>
    <definedName name="BEx93RWFAF6YJGYUTITVM445C02U" localSheetId="10" hidden="1">#REF!</definedName>
    <definedName name="BEx93RWFAF6YJGYUTITVM445C02U" localSheetId="11" hidden="1">#REF!</definedName>
    <definedName name="BEx93RWFAF6YJGYUTITVM445C02U" hidden="1">#REF!</definedName>
    <definedName name="BEx93SY9RWG3HUV4YXQKXJH9FH14" localSheetId="7" hidden="1">#REF!</definedName>
    <definedName name="BEx93SY9RWG3HUV4YXQKXJH9FH14" localSheetId="9" hidden="1">#REF!</definedName>
    <definedName name="BEx93SY9RWG3HUV4YXQKXJH9FH14" localSheetId="10" hidden="1">#REF!</definedName>
    <definedName name="BEx93SY9RWG3HUV4YXQKXJH9FH14" localSheetId="11" hidden="1">#REF!</definedName>
    <definedName name="BEx93SY9RWG3HUV4YXQKXJH9FH14" hidden="1">#REF!</definedName>
    <definedName name="BEx93TJUX3U0FJDBG6DDSNQ91R5J" localSheetId="7" hidden="1">#REF!</definedName>
    <definedName name="BEx93TJUX3U0FJDBG6DDSNQ91R5J" localSheetId="9" hidden="1">#REF!</definedName>
    <definedName name="BEx93TJUX3U0FJDBG6DDSNQ91R5J" localSheetId="10" hidden="1">#REF!</definedName>
    <definedName name="BEx93TJUX3U0FJDBG6DDSNQ91R5J" localSheetId="11" hidden="1">#REF!</definedName>
    <definedName name="BEx93TJUX3U0FJDBG6DDSNQ91R5J" hidden="1">#REF!</definedName>
    <definedName name="BEx941SIC58506DFIGKOLIHQ7KCX" localSheetId="7" hidden="1">#REF!</definedName>
    <definedName name="BEx941SIC58506DFIGKOLIHQ7KCX" localSheetId="9" hidden="1">#REF!</definedName>
    <definedName name="BEx941SIC58506DFIGKOLIHQ7KCX" localSheetId="10" hidden="1">#REF!</definedName>
    <definedName name="BEx941SIC58506DFIGKOLIHQ7KCX" localSheetId="11" hidden="1">#REF!</definedName>
    <definedName name="BEx941SIC58506DFIGKOLIHQ7KCX" hidden="1">#REF!</definedName>
    <definedName name="BEx942UCRHMI4B0US31HO95GSC2X" localSheetId="7" hidden="1">#REF!</definedName>
    <definedName name="BEx942UCRHMI4B0US31HO95GSC2X" localSheetId="9" hidden="1">#REF!</definedName>
    <definedName name="BEx942UCRHMI4B0US31HO95GSC2X" localSheetId="10" hidden="1">#REF!</definedName>
    <definedName name="BEx942UCRHMI4B0US31HO95GSC2X" localSheetId="11" hidden="1">#REF!</definedName>
    <definedName name="BEx942UCRHMI4B0US31HO95GSC2X" hidden="1">#REF!</definedName>
    <definedName name="BEx944SDUSMOBHNE6J8XN1EOL90T" localSheetId="7" hidden="1">#REF!</definedName>
    <definedName name="BEx944SDUSMOBHNE6J8XN1EOL90T" localSheetId="9" hidden="1">#REF!</definedName>
    <definedName name="BEx944SDUSMOBHNE6J8XN1EOL90T" localSheetId="10" hidden="1">#REF!</definedName>
    <definedName name="BEx944SDUSMOBHNE6J8XN1EOL90T" localSheetId="11" hidden="1">#REF!</definedName>
    <definedName name="BEx944SDUSMOBHNE6J8XN1EOL90T" hidden="1">#REF!</definedName>
    <definedName name="BEx948ZFFQWVIDNG4AZAUGGGEB5U" localSheetId="7" hidden="1">#REF!</definedName>
    <definedName name="BEx948ZFFQWVIDNG4AZAUGGGEB5U" localSheetId="9" hidden="1">#REF!</definedName>
    <definedName name="BEx948ZFFQWVIDNG4AZAUGGGEB5U" localSheetId="10" hidden="1">#REF!</definedName>
    <definedName name="BEx948ZFFQWVIDNG4AZAUGGGEB5U" localSheetId="11" hidden="1">#REF!</definedName>
    <definedName name="BEx948ZFFQWVIDNG4AZAUGGGEB5U" hidden="1">#REF!</definedName>
    <definedName name="BEx94CKXG92OMURH41SNU6IOHK4J" localSheetId="7" hidden="1">#REF!</definedName>
    <definedName name="BEx94CKXG92OMURH41SNU6IOHK4J" localSheetId="9" hidden="1">#REF!</definedName>
    <definedName name="BEx94CKXG92OMURH41SNU6IOHK4J" localSheetId="10" hidden="1">#REF!</definedName>
    <definedName name="BEx94CKXG92OMURH41SNU6IOHK4J" localSheetId="11" hidden="1">#REF!</definedName>
    <definedName name="BEx94CKXG92OMURH41SNU6IOHK4J" hidden="1">#REF!</definedName>
    <definedName name="BEx94GXG30CIVB6ZQN3X3IK6BZXQ" localSheetId="7" hidden="1">#REF!</definedName>
    <definedName name="BEx94GXG30CIVB6ZQN3X3IK6BZXQ" localSheetId="9" hidden="1">#REF!</definedName>
    <definedName name="BEx94GXG30CIVB6ZQN3X3IK6BZXQ" localSheetId="10" hidden="1">#REF!</definedName>
    <definedName name="BEx94GXG30CIVB6ZQN3X3IK6BZXQ" localSheetId="11" hidden="1">#REF!</definedName>
    <definedName name="BEx94GXG30CIVB6ZQN3X3IK6BZXQ" hidden="1">#REF!</definedName>
    <definedName name="BEx94HZ5LURYM9ST744ALV6ZCKYP" localSheetId="7" hidden="1">#REF!</definedName>
    <definedName name="BEx94HZ5LURYM9ST744ALV6ZCKYP" localSheetId="9" hidden="1">#REF!</definedName>
    <definedName name="BEx94HZ5LURYM9ST744ALV6ZCKYP" localSheetId="10" hidden="1">#REF!</definedName>
    <definedName name="BEx94HZ5LURYM9ST744ALV6ZCKYP" localSheetId="11" hidden="1">#REF!</definedName>
    <definedName name="BEx94HZ5LURYM9ST744ALV6ZCKYP" hidden="1">#REF!</definedName>
    <definedName name="BEx94IQ75E90YUMWJ9N591LR7DQQ" localSheetId="7" hidden="1">#REF!</definedName>
    <definedName name="BEx94IQ75E90YUMWJ9N591LR7DQQ" localSheetId="9" hidden="1">#REF!</definedName>
    <definedName name="BEx94IQ75E90YUMWJ9N591LR7DQQ" localSheetId="10" hidden="1">#REF!</definedName>
    <definedName name="BEx94IQ75E90YUMWJ9N591LR7DQQ" localSheetId="11" hidden="1">#REF!</definedName>
    <definedName name="BEx94IQ75E90YUMWJ9N591LR7DQQ" hidden="1">#REF!</definedName>
    <definedName name="BEx94L9TBK45AUQSX1IUZ86U1GPQ" localSheetId="7" hidden="1">#REF!</definedName>
    <definedName name="BEx94L9TBK45AUQSX1IUZ86U1GPQ" localSheetId="9" hidden="1">#REF!</definedName>
    <definedName name="BEx94L9TBK45AUQSX1IUZ86U1GPQ" localSheetId="10" hidden="1">#REF!</definedName>
    <definedName name="BEx94L9TBK45AUQSX1IUZ86U1GPQ" localSheetId="11" hidden="1">#REF!</definedName>
    <definedName name="BEx94L9TBK45AUQSX1IUZ86U1GPQ" hidden="1">#REF!</definedName>
    <definedName name="BEx94N7W5T3U7UOE97D6OVIBUCXS" localSheetId="7" hidden="1">#REF!</definedName>
    <definedName name="BEx94N7W5T3U7UOE97D6OVIBUCXS" localSheetId="9" hidden="1">#REF!</definedName>
    <definedName name="BEx94N7W5T3U7UOE97D6OVIBUCXS" localSheetId="10" hidden="1">#REF!</definedName>
    <definedName name="BEx94N7W5T3U7UOE97D6OVIBUCXS" localSheetId="11" hidden="1">#REF!</definedName>
    <definedName name="BEx94N7W5T3U7UOE97D6OVIBUCXS" hidden="1">#REF!</definedName>
    <definedName name="BEx953PB6S6ECMD8N0JSW0CBG0DA" localSheetId="7" hidden="1">#REF!</definedName>
    <definedName name="BEx953PB6S6ECMD8N0JSW0CBG0DA" localSheetId="9" hidden="1">#REF!</definedName>
    <definedName name="BEx953PB6S6ECMD8N0JSW0CBG0DA" localSheetId="10" hidden="1">#REF!</definedName>
    <definedName name="BEx953PB6S6ECMD8N0JSW0CBG0DA" localSheetId="11" hidden="1">#REF!</definedName>
    <definedName name="BEx953PB6S6ECMD8N0JSW0CBG0DA" hidden="1">#REF!</definedName>
    <definedName name="BEx955NIAWX5OLAHMTV6QFUZPR30" localSheetId="7" hidden="1">#REF!</definedName>
    <definedName name="BEx955NIAWX5OLAHMTV6QFUZPR30" localSheetId="9" hidden="1">#REF!</definedName>
    <definedName name="BEx955NIAWX5OLAHMTV6QFUZPR30" localSheetId="10" hidden="1">#REF!</definedName>
    <definedName name="BEx955NIAWX5OLAHMTV6QFUZPR30" localSheetId="11" hidden="1">#REF!</definedName>
    <definedName name="BEx955NIAWX5OLAHMTV6QFUZPR30" hidden="1">#REF!</definedName>
    <definedName name="BEx9581TYVI2M5TT4ISDAJV4W7Z6" localSheetId="7" hidden="1">#REF!</definedName>
    <definedName name="BEx9581TYVI2M5TT4ISDAJV4W7Z6" localSheetId="9" hidden="1">#REF!</definedName>
    <definedName name="BEx9581TYVI2M5TT4ISDAJV4W7Z6" localSheetId="10" hidden="1">#REF!</definedName>
    <definedName name="BEx9581TYVI2M5TT4ISDAJV4W7Z6" localSheetId="11" hidden="1">#REF!</definedName>
    <definedName name="BEx9581TYVI2M5TT4ISDAJV4W7Z6" hidden="1">#REF!</definedName>
    <definedName name="BEx95NHF4RVUE0YDOAFZEIVBYJXD" localSheetId="7" hidden="1">#REF!</definedName>
    <definedName name="BEx95NHF4RVUE0YDOAFZEIVBYJXD" localSheetId="9" hidden="1">#REF!</definedName>
    <definedName name="BEx95NHF4RVUE0YDOAFZEIVBYJXD" localSheetId="10" hidden="1">#REF!</definedName>
    <definedName name="BEx95NHF4RVUE0YDOAFZEIVBYJXD" localSheetId="11" hidden="1">#REF!</definedName>
    <definedName name="BEx95NHF4RVUE0YDOAFZEIVBYJXD" hidden="1">#REF!</definedName>
    <definedName name="BEx95QBZMG0E2KQ9BERJ861QLYN3" localSheetId="7" hidden="1">#REF!</definedName>
    <definedName name="BEx95QBZMG0E2KQ9BERJ861QLYN3" localSheetId="9" hidden="1">#REF!</definedName>
    <definedName name="BEx95QBZMG0E2KQ9BERJ861QLYN3" localSheetId="10" hidden="1">#REF!</definedName>
    <definedName name="BEx95QBZMG0E2KQ9BERJ861QLYN3" localSheetId="11" hidden="1">#REF!</definedName>
    <definedName name="BEx95QBZMG0E2KQ9BERJ861QLYN3" hidden="1">#REF!</definedName>
    <definedName name="BEx95QHBVDN795UNQJLRXG3RDU49" localSheetId="7" hidden="1">#REF!</definedName>
    <definedName name="BEx95QHBVDN795UNQJLRXG3RDU49" localSheetId="9" hidden="1">#REF!</definedName>
    <definedName name="BEx95QHBVDN795UNQJLRXG3RDU49" localSheetId="10" hidden="1">#REF!</definedName>
    <definedName name="BEx95QHBVDN795UNQJLRXG3RDU49" localSheetId="11" hidden="1">#REF!</definedName>
    <definedName name="BEx95QHBVDN795UNQJLRXG3RDU49" hidden="1">#REF!</definedName>
    <definedName name="BEx95TBVUWV7L7OMFMZDQEXGVHU6" localSheetId="7" hidden="1">#REF!</definedName>
    <definedName name="BEx95TBVUWV7L7OMFMZDQEXGVHU6" localSheetId="9" hidden="1">#REF!</definedName>
    <definedName name="BEx95TBVUWV7L7OMFMZDQEXGVHU6" localSheetId="10" hidden="1">#REF!</definedName>
    <definedName name="BEx95TBVUWV7L7OMFMZDQEXGVHU6" localSheetId="11" hidden="1">#REF!</definedName>
    <definedName name="BEx95TBVUWV7L7OMFMZDQEXGVHU6" hidden="1">#REF!</definedName>
    <definedName name="BEx95TXH048JPPZ7VXKTCAEE6GQS" localSheetId="7" hidden="1">#REF!</definedName>
    <definedName name="BEx95TXH048JPPZ7VXKTCAEE6GQS" localSheetId="9" hidden="1">#REF!</definedName>
    <definedName name="BEx95TXH048JPPZ7VXKTCAEE6GQS" localSheetId="10" hidden="1">#REF!</definedName>
    <definedName name="BEx95TXH048JPPZ7VXKTCAEE6GQS" localSheetId="11" hidden="1">#REF!</definedName>
    <definedName name="BEx95TXH048JPPZ7VXKTCAEE6GQS" hidden="1">#REF!</definedName>
    <definedName name="BEx95U89DZZSVO39TGS62CX8G9N4" localSheetId="7" hidden="1">#REF!</definedName>
    <definedName name="BEx95U89DZZSVO39TGS62CX8G9N4" localSheetId="9" hidden="1">#REF!</definedName>
    <definedName name="BEx95U89DZZSVO39TGS62CX8G9N4" localSheetId="10" hidden="1">#REF!</definedName>
    <definedName name="BEx95U89DZZSVO39TGS62CX8G9N4" localSheetId="11" hidden="1">#REF!</definedName>
    <definedName name="BEx95U89DZZSVO39TGS62CX8G9N4" hidden="1">#REF!</definedName>
    <definedName name="BEx9602K2GHNBUEUVT9ONRQU1GMD" localSheetId="7" hidden="1">#REF!</definedName>
    <definedName name="BEx9602K2GHNBUEUVT9ONRQU1GMD" localSheetId="9" hidden="1">#REF!</definedName>
    <definedName name="BEx9602K2GHNBUEUVT9ONRQU1GMD" localSheetId="10" hidden="1">#REF!</definedName>
    <definedName name="BEx9602K2GHNBUEUVT9ONRQU1GMD" localSheetId="11" hidden="1">#REF!</definedName>
    <definedName name="BEx9602K2GHNBUEUVT9ONRQU1GMD" hidden="1">#REF!</definedName>
    <definedName name="BEx962BL3Y4LA53EBYI64ZYMZE8U" localSheetId="7" hidden="1">#REF!</definedName>
    <definedName name="BEx962BL3Y4LA53EBYI64ZYMZE8U" localSheetId="9" hidden="1">#REF!</definedName>
    <definedName name="BEx962BL3Y4LA53EBYI64ZYMZE8U" localSheetId="10" hidden="1">#REF!</definedName>
    <definedName name="BEx962BL3Y4LA53EBYI64ZYMZE8U" localSheetId="11" hidden="1">#REF!</definedName>
    <definedName name="BEx962BL3Y4LA53EBYI64ZYMZE8U" hidden="1">#REF!</definedName>
    <definedName name="BEx96KR21O7H9R29TN0S45Y3QPUK" localSheetId="7" hidden="1">#REF!</definedName>
    <definedName name="BEx96KR21O7H9R29TN0S45Y3QPUK" localSheetId="9" hidden="1">#REF!</definedName>
    <definedName name="BEx96KR21O7H9R29TN0S45Y3QPUK" localSheetId="10" hidden="1">#REF!</definedName>
    <definedName name="BEx96KR21O7H9R29TN0S45Y3QPUK" localSheetId="11" hidden="1">#REF!</definedName>
    <definedName name="BEx96KR21O7H9R29TN0S45Y3QPUK" hidden="1">#REF!</definedName>
    <definedName name="BEx96KWJ7BHXX4IIM048C3O7S59S" localSheetId="7" hidden="1">'[17]10.08.5 - 2008 Capital - TDBU'!#REF!</definedName>
    <definedName name="BEx96KWJ7BHXX4IIM048C3O7S59S" localSheetId="9" hidden="1">'[17]10.08.5 - 2008 Capital - TDBU'!#REF!</definedName>
    <definedName name="BEx96KWJ7BHXX4IIM048C3O7S59S" localSheetId="10" hidden="1">'[17]10.08.5 - 2008 Capital - TDBU'!#REF!</definedName>
    <definedName name="BEx96KWJ7BHXX4IIM048C3O7S59S" localSheetId="11" hidden="1">'[17]10.08.5 - 2008 Capital - TDBU'!#REF!</definedName>
    <definedName name="BEx96KWJ7BHXX4IIM048C3O7S59S" hidden="1">'[17]10.08.5 - 2008 Capital - TDBU'!#REF!</definedName>
    <definedName name="BEx96SUFKHHFE8XQ6UUO6ILDOXHO" localSheetId="7" hidden="1">#REF!</definedName>
    <definedName name="BEx96SUFKHHFE8XQ6UUO6ILDOXHO" localSheetId="9" hidden="1">#REF!</definedName>
    <definedName name="BEx96SUFKHHFE8XQ6UUO6ILDOXHO" localSheetId="10" hidden="1">#REF!</definedName>
    <definedName name="BEx96SUFKHHFE8XQ6UUO6ILDOXHO" localSheetId="11" hidden="1">#REF!</definedName>
    <definedName name="BEx96SUFKHHFE8XQ6UUO6ILDOXHO" hidden="1">#REF!</definedName>
    <definedName name="BEx96UN4YWXBDEZ1U1ZUIPP41Z7I" localSheetId="7" hidden="1">#REF!</definedName>
    <definedName name="BEx96UN4YWXBDEZ1U1ZUIPP41Z7I" localSheetId="9" hidden="1">#REF!</definedName>
    <definedName name="BEx96UN4YWXBDEZ1U1ZUIPP41Z7I" localSheetId="10" hidden="1">#REF!</definedName>
    <definedName name="BEx96UN4YWXBDEZ1U1ZUIPP41Z7I" localSheetId="11" hidden="1">#REF!</definedName>
    <definedName name="BEx96UN4YWXBDEZ1U1ZUIPP41Z7I" hidden="1">#REF!</definedName>
    <definedName name="BEx970MYCPJ6DQ44TKLOIGZO5LHH" localSheetId="7" hidden="1">#REF!</definedName>
    <definedName name="BEx970MYCPJ6DQ44TKLOIGZO5LHH" localSheetId="9" hidden="1">#REF!</definedName>
    <definedName name="BEx970MYCPJ6DQ44TKLOIGZO5LHH" localSheetId="10" hidden="1">#REF!</definedName>
    <definedName name="BEx970MYCPJ6DQ44TKLOIGZO5LHH" localSheetId="11" hidden="1">#REF!</definedName>
    <definedName name="BEx970MYCPJ6DQ44TKLOIGZO5LHH" hidden="1">#REF!</definedName>
    <definedName name="BEx978KSD61YJH3S9DGO050R2EHA" localSheetId="7" hidden="1">#REF!</definedName>
    <definedName name="BEx978KSD61YJH3S9DGO050R2EHA" localSheetId="9" hidden="1">#REF!</definedName>
    <definedName name="BEx978KSD61YJH3S9DGO050R2EHA" localSheetId="10" hidden="1">#REF!</definedName>
    <definedName name="BEx978KSD61YJH3S9DGO050R2EHA" localSheetId="11" hidden="1">#REF!</definedName>
    <definedName name="BEx978KSD61YJH3S9DGO050R2EHA" hidden="1">#REF!</definedName>
    <definedName name="BEx97CBOZZVIAFCLYWXO84QIM5RH" localSheetId="7" hidden="1">#REF!</definedName>
    <definedName name="BEx97CBOZZVIAFCLYWXO84QIM5RH" localSheetId="9" hidden="1">#REF!</definedName>
    <definedName name="BEx97CBOZZVIAFCLYWXO84QIM5RH" localSheetId="10" hidden="1">#REF!</definedName>
    <definedName name="BEx97CBOZZVIAFCLYWXO84QIM5RH" localSheetId="11" hidden="1">#REF!</definedName>
    <definedName name="BEx97CBOZZVIAFCLYWXO84QIM5RH" hidden="1">#REF!</definedName>
    <definedName name="BEx97H9O1NAKAPK4MX4PKO34ICL5" localSheetId="7" hidden="1">#REF!</definedName>
    <definedName name="BEx97H9O1NAKAPK4MX4PKO34ICL5" localSheetId="9" hidden="1">#REF!</definedName>
    <definedName name="BEx97H9O1NAKAPK4MX4PKO34ICL5" localSheetId="10" hidden="1">#REF!</definedName>
    <definedName name="BEx97H9O1NAKAPK4MX4PKO34ICL5" localSheetId="11" hidden="1">#REF!</definedName>
    <definedName name="BEx97H9O1NAKAPK4MX4PKO34ICL5" hidden="1">#REF!</definedName>
    <definedName name="BEx97HVA5F2I0D6ID81KCUDEQOIH" localSheetId="7" hidden="1">#REF!</definedName>
    <definedName name="BEx97HVA5F2I0D6ID81KCUDEQOIH" localSheetId="9" hidden="1">#REF!</definedName>
    <definedName name="BEx97HVA5F2I0D6ID81KCUDEQOIH" localSheetId="10" hidden="1">#REF!</definedName>
    <definedName name="BEx97HVA5F2I0D6ID81KCUDEQOIH" localSheetId="11" hidden="1">#REF!</definedName>
    <definedName name="BEx97HVA5F2I0D6ID81KCUDEQOIH" hidden="1">#REF!</definedName>
    <definedName name="BEx97MNUZQ1Z0AO2FL7XQYVNCPR7" localSheetId="7" hidden="1">#REF!</definedName>
    <definedName name="BEx97MNUZQ1Z0AO2FL7XQYVNCPR7" localSheetId="9" hidden="1">#REF!</definedName>
    <definedName name="BEx97MNUZQ1Z0AO2FL7XQYVNCPR7" localSheetId="10" hidden="1">#REF!</definedName>
    <definedName name="BEx97MNUZQ1Z0AO2FL7XQYVNCPR7" localSheetId="11" hidden="1">#REF!</definedName>
    <definedName name="BEx97MNUZQ1Z0AO2FL7XQYVNCPR7" hidden="1">#REF!</definedName>
    <definedName name="BEx97NPQBACJVD9K1YXI08RTW9E2" localSheetId="7" hidden="1">#REF!</definedName>
    <definedName name="BEx97NPQBACJVD9K1YXI08RTW9E2" localSheetId="9" hidden="1">#REF!</definedName>
    <definedName name="BEx97NPQBACJVD9K1YXI08RTW9E2" localSheetId="10" hidden="1">#REF!</definedName>
    <definedName name="BEx97NPQBACJVD9K1YXI08RTW9E2" localSheetId="11" hidden="1">#REF!</definedName>
    <definedName name="BEx97NPQBACJVD9K1YXI08RTW9E2" hidden="1">#REF!</definedName>
    <definedName name="BEx97RWQLXS0OORDCN69IGA58CWU" localSheetId="7" hidden="1">#REF!</definedName>
    <definedName name="BEx97RWQLXS0OORDCN69IGA58CWU" localSheetId="9" hidden="1">#REF!</definedName>
    <definedName name="BEx97RWQLXS0OORDCN69IGA58CWU" localSheetId="10" hidden="1">#REF!</definedName>
    <definedName name="BEx97RWQLXS0OORDCN69IGA58CWU" localSheetId="11" hidden="1">#REF!</definedName>
    <definedName name="BEx97RWQLXS0OORDCN69IGA58CWU" hidden="1">#REF!</definedName>
    <definedName name="BEx97YNGGDFIXHTMGFL2IHAQX9MI" localSheetId="7" hidden="1">#REF!</definedName>
    <definedName name="BEx97YNGGDFIXHTMGFL2IHAQX9MI" localSheetId="9" hidden="1">#REF!</definedName>
    <definedName name="BEx97YNGGDFIXHTMGFL2IHAQX9MI" localSheetId="10" hidden="1">#REF!</definedName>
    <definedName name="BEx97YNGGDFIXHTMGFL2IHAQX9MI" localSheetId="11" hidden="1">#REF!</definedName>
    <definedName name="BEx97YNGGDFIXHTMGFL2IHAQX9MI" hidden="1">#REF!</definedName>
    <definedName name="BEx980QZQVMVK22H7FW8VJ1Y8HJR" localSheetId="7" hidden="1">#REF!</definedName>
    <definedName name="BEx980QZQVMVK22H7FW8VJ1Y8HJR" localSheetId="9" hidden="1">#REF!</definedName>
    <definedName name="BEx980QZQVMVK22H7FW8VJ1Y8HJR" localSheetId="10" hidden="1">#REF!</definedName>
    <definedName name="BEx980QZQVMVK22H7FW8VJ1Y8HJR" localSheetId="11" hidden="1">#REF!</definedName>
    <definedName name="BEx980QZQVMVK22H7FW8VJ1Y8HJR" hidden="1">#REF!</definedName>
    <definedName name="BEx981HW73BUZWT14TBTZHC0ZTJ4" localSheetId="7" hidden="1">#REF!</definedName>
    <definedName name="BEx981HW73BUZWT14TBTZHC0ZTJ4" localSheetId="9" hidden="1">#REF!</definedName>
    <definedName name="BEx981HW73BUZWT14TBTZHC0ZTJ4" localSheetId="10" hidden="1">#REF!</definedName>
    <definedName name="BEx981HW73BUZWT14TBTZHC0ZTJ4" localSheetId="11" hidden="1">#REF!</definedName>
    <definedName name="BEx981HW73BUZWT14TBTZHC0ZTJ4" hidden="1">#REF!</definedName>
    <definedName name="BEx9853EGK21LS9VVKSCCC6V43AN" localSheetId="7" hidden="1">#REF!</definedName>
    <definedName name="BEx9853EGK21LS9VVKSCCC6V43AN" localSheetId="9" hidden="1">#REF!</definedName>
    <definedName name="BEx9853EGK21LS9VVKSCCC6V43AN" localSheetId="10" hidden="1">#REF!</definedName>
    <definedName name="BEx9853EGK21LS9VVKSCCC6V43AN" localSheetId="11" hidden="1">#REF!</definedName>
    <definedName name="BEx9853EGK21LS9VVKSCCC6V43AN" hidden="1">#REF!</definedName>
    <definedName name="BEx985JLSPMNH380TKBDXAEFC980" localSheetId="7" hidden="1">#REF!</definedName>
    <definedName name="BEx985JLSPMNH380TKBDXAEFC980" localSheetId="9" hidden="1">#REF!</definedName>
    <definedName name="BEx985JLSPMNH380TKBDXAEFC980" localSheetId="10" hidden="1">#REF!</definedName>
    <definedName name="BEx985JLSPMNH380TKBDXAEFC980" localSheetId="11" hidden="1">#REF!</definedName>
    <definedName name="BEx985JLSPMNH380TKBDXAEFC980" hidden="1">#REF!</definedName>
    <definedName name="BEx9871KU0N99P0900EAK69VFYT2" localSheetId="7" hidden="1">#REF!</definedName>
    <definedName name="BEx9871KU0N99P0900EAK69VFYT2" localSheetId="9" hidden="1">#REF!</definedName>
    <definedName name="BEx9871KU0N99P0900EAK69VFYT2" localSheetId="10" hidden="1">#REF!</definedName>
    <definedName name="BEx9871KU0N99P0900EAK69VFYT2" localSheetId="11" hidden="1">#REF!</definedName>
    <definedName name="BEx9871KU0N99P0900EAK69VFYT2" hidden="1">#REF!</definedName>
    <definedName name="BEx98A6S6VO1UKBYLX05KBIT7SC0" localSheetId="7" hidden="1">#REF!</definedName>
    <definedName name="BEx98A6S6VO1UKBYLX05KBIT7SC0" localSheetId="9" hidden="1">#REF!</definedName>
    <definedName name="BEx98A6S6VO1UKBYLX05KBIT7SC0" localSheetId="10" hidden="1">#REF!</definedName>
    <definedName name="BEx98A6S6VO1UKBYLX05KBIT7SC0" localSheetId="11" hidden="1">#REF!</definedName>
    <definedName name="BEx98A6S6VO1UKBYLX05KBIT7SC0" hidden="1">#REF!</definedName>
    <definedName name="BEx98IFKNJFGZFLID1YTRFEG1SXY" localSheetId="7" hidden="1">#REF!</definedName>
    <definedName name="BEx98IFKNJFGZFLID1YTRFEG1SXY" localSheetId="9" hidden="1">#REF!</definedName>
    <definedName name="BEx98IFKNJFGZFLID1YTRFEG1SXY" localSheetId="10" hidden="1">#REF!</definedName>
    <definedName name="BEx98IFKNJFGZFLID1YTRFEG1SXY" localSheetId="11" hidden="1">#REF!</definedName>
    <definedName name="BEx98IFKNJFGZFLID1YTRFEG1SXY" hidden="1">#REF!</definedName>
    <definedName name="BEx98N2R8QZSZ6MEH3L7U7U7D9GD" localSheetId="7" hidden="1">#REF!</definedName>
    <definedName name="BEx98N2R8QZSZ6MEH3L7U7U7D9GD" localSheetId="9" hidden="1">#REF!</definedName>
    <definedName name="BEx98N2R8QZSZ6MEH3L7U7U7D9GD" localSheetId="10" hidden="1">#REF!</definedName>
    <definedName name="BEx98N2R8QZSZ6MEH3L7U7U7D9GD" localSheetId="11" hidden="1">#REF!</definedName>
    <definedName name="BEx98N2R8QZSZ6MEH3L7U7U7D9GD" hidden="1">#REF!</definedName>
    <definedName name="BEx9915UVD4G7RA3IMLFZ0LG3UA2" localSheetId="7" hidden="1">#REF!</definedName>
    <definedName name="BEx9915UVD4G7RA3IMLFZ0LG3UA2" localSheetId="9" hidden="1">#REF!</definedName>
    <definedName name="BEx9915UVD4G7RA3IMLFZ0LG3UA2" localSheetId="10" hidden="1">#REF!</definedName>
    <definedName name="BEx9915UVD4G7RA3IMLFZ0LG3UA2" localSheetId="11" hidden="1">#REF!</definedName>
    <definedName name="BEx9915UVD4G7RA3IMLFZ0LG3UA2" hidden="1">#REF!</definedName>
    <definedName name="BEx992CZON8AO7U7V88VN1JBO0MG" localSheetId="7" hidden="1">#REF!</definedName>
    <definedName name="BEx992CZON8AO7U7V88VN1JBO0MG" localSheetId="9" hidden="1">#REF!</definedName>
    <definedName name="BEx992CZON8AO7U7V88VN1JBO0MG" localSheetId="10" hidden="1">#REF!</definedName>
    <definedName name="BEx992CZON8AO7U7V88VN1JBO0MG" localSheetId="11" hidden="1">#REF!</definedName>
    <definedName name="BEx992CZON8AO7U7V88VN1JBO0MG" hidden="1">#REF!</definedName>
    <definedName name="BEx9952469XMFGSPXL7CMXHPJF90" localSheetId="7" hidden="1">#REF!</definedName>
    <definedName name="BEx9952469XMFGSPXL7CMXHPJF90" localSheetId="9" hidden="1">#REF!</definedName>
    <definedName name="BEx9952469XMFGSPXL7CMXHPJF90" localSheetId="10" hidden="1">#REF!</definedName>
    <definedName name="BEx9952469XMFGSPXL7CMXHPJF90" localSheetId="11" hidden="1">#REF!</definedName>
    <definedName name="BEx9952469XMFGSPXL7CMXHPJF90" hidden="1">#REF!</definedName>
    <definedName name="BEx996PK8YMHSV0CFJOHOX1OCXHG" localSheetId="7" hidden="1">#REF!</definedName>
    <definedName name="BEx996PK8YMHSV0CFJOHOX1OCXHG" localSheetId="9" hidden="1">#REF!</definedName>
    <definedName name="BEx996PK8YMHSV0CFJOHOX1OCXHG" localSheetId="10" hidden="1">#REF!</definedName>
    <definedName name="BEx996PK8YMHSV0CFJOHOX1OCXHG" localSheetId="11" hidden="1">#REF!</definedName>
    <definedName name="BEx996PK8YMHSV0CFJOHOX1OCXHG" hidden="1">#REF!</definedName>
    <definedName name="BEx99B77I7TUSHRR4HIZ9FU2EIUT" localSheetId="7" hidden="1">#REF!</definedName>
    <definedName name="BEx99B77I7TUSHRR4HIZ9FU2EIUT" localSheetId="9" hidden="1">#REF!</definedName>
    <definedName name="BEx99B77I7TUSHRR4HIZ9FU2EIUT" localSheetId="10" hidden="1">#REF!</definedName>
    <definedName name="BEx99B77I7TUSHRR4HIZ9FU2EIUT" localSheetId="11" hidden="1">#REF!</definedName>
    <definedName name="BEx99B77I7TUSHRR4HIZ9FU2EIUT" hidden="1">#REF!</definedName>
    <definedName name="BEx99Q6PH5F3OQKCCAAO75PYDEFN" localSheetId="7" hidden="1">#REF!</definedName>
    <definedName name="BEx99Q6PH5F3OQKCCAAO75PYDEFN" localSheetId="9" hidden="1">#REF!</definedName>
    <definedName name="BEx99Q6PH5F3OQKCCAAO75PYDEFN" localSheetId="10" hidden="1">#REF!</definedName>
    <definedName name="BEx99Q6PH5F3OQKCCAAO75PYDEFN" localSheetId="11" hidden="1">#REF!</definedName>
    <definedName name="BEx99Q6PH5F3OQKCCAAO75PYDEFN" hidden="1">#REF!</definedName>
    <definedName name="BEx99WBYT2D6UUC1PT7A40ENYID4" localSheetId="7" hidden="1">#REF!</definedName>
    <definedName name="BEx99WBYT2D6UUC1PT7A40ENYID4" localSheetId="9" hidden="1">#REF!</definedName>
    <definedName name="BEx99WBYT2D6UUC1PT7A40ENYID4" localSheetId="10" hidden="1">#REF!</definedName>
    <definedName name="BEx99WBYT2D6UUC1PT7A40ENYID4" localSheetId="11" hidden="1">#REF!</definedName>
    <definedName name="BEx99WBYT2D6UUC1PT7A40ENYID4" hidden="1">#REF!</definedName>
    <definedName name="BEx99XOGHOM28CNCYKQWYGL56W2S" localSheetId="7" hidden="1">#REF!</definedName>
    <definedName name="BEx99XOGHOM28CNCYKQWYGL56W2S" localSheetId="9" hidden="1">#REF!</definedName>
    <definedName name="BEx99XOGHOM28CNCYKQWYGL56W2S" localSheetId="10" hidden="1">#REF!</definedName>
    <definedName name="BEx99XOGHOM28CNCYKQWYGL56W2S" localSheetId="11" hidden="1">#REF!</definedName>
    <definedName name="BEx99XOGHOM28CNCYKQWYGL56W2S" hidden="1">#REF!</definedName>
    <definedName name="BEx99ZRZ4I7FHDPGRAT5VW7NVBPU" localSheetId="7" hidden="1">#REF!</definedName>
    <definedName name="BEx99ZRZ4I7FHDPGRAT5VW7NVBPU" localSheetId="9" hidden="1">#REF!</definedName>
    <definedName name="BEx99ZRZ4I7FHDPGRAT5VW7NVBPU" localSheetId="10" hidden="1">#REF!</definedName>
    <definedName name="BEx99ZRZ4I7FHDPGRAT5VW7NVBPU" localSheetId="11" hidden="1">#REF!</definedName>
    <definedName name="BEx99ZRZ4I7FHDPGRAT5VW7NVBPU" hidden="1">#REF!</definedName>
    <definedName name="BEx9AT5E3ZSHKSOL35O38L8HF9TH" localSheetId="7" hidden="1">#REF!</definedName>
    <definedName name="BEx9AT5E3ZSHKSOL35O38L8HF9TH" localSheetId="9" hidden="1">#REF!</definedName>
    <definedName name="BEx9AT5E3ZSHKSOL35O38L8HF9TH" localSheetId="10" hidden="1">#REF!</definedName>
    <definedName name="BEx9AT5E3ZSHKSOL35O38L8HF9TH" localSheetId="11" hidden="1">#REF!</definedName>
    <definedName name="BEx9AT5E3ZSHKSOL35O38L8HF9TH" hidden="1">#REF!</definedName>
    <definedName name="BEx9AV8W1FAWF5BHATYEN47X12JN" localSheetId="7" hidden="1">#REF!</definedName>
    <definedName name="BEx9AV8W1FAWF5BHATYEN47X12JN" localSheetId="9" hidden="1">#REF!</definedName>
    <definedName name="BEx9AV8W1FAWF5BHATYEN47X12JN" localSheetId="10" hidden="1">#REF!</definedName>
    <definedName name="BEx9AV8W1FAWF5BHATYEN47X12JN" localSheetId="11" hidden="1">#REF!</definedName>
    <definedName name="BEx9AV8W1FAWF5BHATYEN47X12JN" hidden="1">#REF!</definedName>
    <definedName name="BEx9B8A5186FNTQQNLIO5LK02ABI" localSheetId="7" hidden="1">#REF!</definedName>
    <definedName name="BEx9B8A5186FNTQQNLIO5LK02ABI" localSheetId="9" hidden="1">#REF!</definedName>
    <definedName name="BEx9B8A5186FNTQQNLIO5LK02ABI" localSheetId="10" hidden="1">#REF!</definedName>
    <definedName name="BEx9B8A5186FNTQQNLIO5LK02ABI" localSheetId="11" hidden="1">#REF!</definedName>
    <definedName name="BEx9B8A5186FNTQQNLIO5LK02ABI" hidden="1">#REF!</definedName>
    <definedName name="BEx9B8VR20E2CILU4CDQUQQ9ONXK" localSheetId="7" hidden="1">#REF!</definedName>
    <definedName name="BEx9B8VR20E2CILU4CDQUQQ9ONXK" localSheetId="9" hidden="1">#REF!</definedName>
    <definedName name="BEx9B8VR20E2CILU4CDQUQQ9ONXK" localSheetId="10" hidden="1">#REF!</definedName>
    <definedName name="BEx9B8VR20E2CILU4CDQUQQ9ONXK" localSheetId="11" hidden="1">#REF!</definedName>
    <definedName name="BEx9B8VR20E2CILU4CDQUQQ9ONXK" hidden="1">#REF!</definedName>
    <definedName name="BEx9B917BFT5XKMEOKSZYR2JDGKF" localSheetId="7" hidden="1">#REF!</definedName>
    <definedName name="BEx9B917BFT5XKMEOKSZYR2JDGKF" localSheetId="9" hidden="1">#REF!</definedName>
    <definedName name="BEx9B917BFT5XKMEOKSZYR2JDGKF" localSheetId="10" hidden="1">#REF!</definedName>
    <definedName name="BEx9B917BFT5XKMEOKSZYR2JDGKF" localSheetId="11" hidden="1">#REF!</definedName>
    <definedName name="BEx9B917BFT5XKMEOKSZYR2JDGKF" hidden="1">#REF!</definedName>
    <definedName name="BEx9B917EUP13X6FQ3NPQL76XM5V" localSheetId="7" hidden="1">#REF!</definedName>
    <definedName name="BEx9B917EUP13X6FQ3NPQL76XM5V" localSheetId="9" hidden="1">#REF!</definedName>
    <definedName name="BEx9B917EUP13X6FQ3NPQL76XM5V" localSheetId="10" hidden="1">#REF!</definedName>
    <definedName name="BEx9B917EUP13X6FQ3NPQL76XM5V" localSheetId="11" hidden="1">#REF!</definedName>
    <definedName name="BEx9B917EUP13X6FQ3NPQL76XM5V" hidden="1">#REF!</definedName>
    <definedName name="BEx9BAJ5WYEQ623HUT9NNCMP3RUG" localSheetId="7" hidden="1">#REF!</definedName>
    <definedName name="BEx9BAJ5WYEQ623HUT9NNCMP3RUG" localSheetId="9" hidden="1">#REF!</definedName>
    <definedName name="BEx9BAJ5WYEQ623HUT9NNCMP3RUG" localSheetId="10" hidden="1">#REF!</definedName>
    <definedName name="BEx9BAJ5WYEQ623HUT9NNCMP3RUG" localSheetId="11" hidden="1">#REF!</definedName>
    <definedName name="BEx9BAJ5WYEQ623HUT9NNCMP3RUG" hidden="1">#REF!</definedName>
    <definedName name="BEx9BURCKUDZU2MLNSZIIBVDAXBV" localSheetId="7" hidden="1">#REF!</definedName>
    <definedName name="BEx9BURCKUDZU2MLNSZIIBVDAXBV" localSheetId="9" hidden="1">#REF!</definedName>
    <definedName name="BEx9BURCKUDZU2MLNSZIIBVDAXBV" localSheetId="10" hidden="1">#REF!</definedName>
    <definedName name="BEx9BURCKUDZU2MLNSZIIBVDAXBV" localSheetId="11" hidden="1">#REF!</definedName>
    <definedName name="BEx9BURCKUDZU2MLNSZIIBVDAXBV" hidden="1">#REF!</definedName>
    <definedName name="BEx9BYNN9WBL0OZNO7QKTM7XA0XO" localSheetId="7" hidden="1">#REF!</definedName>
    <definedName name="BEx9BYNN9WBL0OZNO7QKTM7XA0XO" localSheetId="9" hidden="1">#REF!</definedName>
    <definedName name="BEx9BYNN9WBL0OZNO7QKTM7XA0XO" localSheetId="10" hidden="1">#REF!</definedName>
    <definedName name="BEx9BYNN9WBL0OZNO7QKTM7XA0XO" localSheetId="11" hidden="1">#REF!</definedName>
    <definedName name="BEx9BYNN9WBL0OZNO7QKTM7XA0XO" hidden="1">#REF!</definedName>
    <definedName name="BEx9BYSYW7QCPXS2NAVLFAU5Y2Z2" localSheetId="7" hidden="1">#REF!</definedName>
    <definedName name="BEx9BYSYW7QCPXS2NAVLFAU5Y2Z2" localSheetId="9" hidden="1">#REF!</definedName>
    <definedName name="BEx9BYSYW7QCPXS2NAVLFAU5Y2Z2" localSheetId="10" hidden="1">#REF!</definedName>
    <definedName name="BEx9BYSYW7QCPXS2NAVLFAU5Y2Z2" localSheetId="11" hidden="1">#REF!</definedName>
    <definedName name="BEx9BYSYW7QCPXS2NAVLFAU5Y2Z2" hidden="1">#REF!</definedName>
    <definedName name="BEx9C590HJ2O31IWJB73C1HR74AI" localSheetId="7" hidden="1">#REF!</definedName>
    <definedName name="BEx9C590HJ2O31IWJB73C1HR74AI" localSheetId="9" hidden="1">#REF!</definedName>
    <definedName name="BEx9C590HJ2O31IWJB73C1HR74AI" localSheetId="10" hidden="1">#REF!</definedName>
    <definedName name="BEx9C590HJ2O31IWJB73C1HR74AI" localSheetId="11" hidden="1">#REF!</definedName>
    <definedName name="BEx9C590HJ2O31IWJB73C1HR74AI" hidden="1">#REF!</definedName>
    <definedName name="BEx9CCQRMYYOGIOYTOM73VKDIPS1" localSheetId="7" hidden="1">#REF!</definedName>
    <definedName name="BEx9CCQRMYYOGIOYTOM73VKDIPS1" localSheetId="9" hidden="1">#REF!</definedName>
    <definedName name="BEx9CCQRMYYOGIOYTOM73VKDIPS1" localSheetId="10" hidden="1">#REF!</definedName>
    <definedName name="BEx9CCQRMYYOGIOYTOM73VKDIPS1" localSheetId="11" hidden="1">#REF!</definedName>
    <definedName name="BEx9CCQRMYYOGIOYTOM73VKDIPS1" hidden="1">#REF!</definedName>
    <definedName name="BEx9COA2U27AO1YZGMLP7B8DR22D" localSheetId="7" hidden="1">#REF!</definedName>
    <definedName name="BEx9COA2U27AO1YZGMLP7B8DR22D" localSheetId="9" hidden="1">#REF!</definedName>
    <definedName name="BEx9COA2U27AO1YZGMLP7B8DR22D" localSheetId="10" hidden="1">#REF!</definedName>
    <definedName name="BEx9COA2U27AO1YZGMLP7B8DR22D" localSheetId="11" hidden="1">#REF!</definedName>
    <definedName name="BEx9COA2U27AO1YZGMLP7B8DR22D" hidden="1">#REF!</definedName>
    <definedName name="BEx9D1BC9FT19KY0INAABNDBAMR1" localSheetId="7" hidden="1">#REF!</definedName>
    <definedName name="BEx9D1BC9FT19KY0INAABNDBAMR1" localSheetId="9" hidden="1">#REF!</definedName>
    <definedName name="BEx9D1BC9FT19KY0INAABNDBAMR1" localSheetId="10" hidden="1">#REF!</definedName>
    <definedName name="BEx9D1BC9FT19KY0INAABNDBAMR1" localSheetId="11" hidden="1">#REF!</definedName>
    <definedName name="BEx9D1BC9FT19KY0INAABNDBAMR1" hidden="1">#REF!</definedName>
    <definedName name="BEx9DN6ZMF18Q39MPMXSDJTZQNJ3" localSheetId="7" hidden="1">#REF!</definedName>
    <definedName name="BEx9DN6ZMF18Q39MPMXSDJTZQNJ3" localSheetId="9" hidden="1">#REF!</definedName>
    <definedName name="BEx9DN6ZMF18Q39MPMXSDJTZQNJ3" localSheetId="10" hidden="1">#REF!</definedName>
    <definedName name="BEx9DN6ZMF18Q39MPMXSDJTZQNJ3" localSheetId="11" hidden="1">#REF!</definedName>
    <definedName name="BEx9DN6ZMF18Q39MPMXSDJTZQNJ3" hidden="1">#REF!</definedName>
    <definedName name="BEx9DUU8DALPSCW66GTMQRPXZ6GL" localSheetId="7" hidden="1">#REF!</definedName>
    <definedName name="BEx9DUU8DALPSCW66GTMQRPXZ6GL" localSheetId="9" hidden="1">#REF!</definedName>
    <definedName name="BEx9DUU8DALPSCW66GTMQRPXZ6GL" localSheetId="10" hidden="1">#REF!</definedName>
    <definedName name="BEx9DUU8DALPSCW66GTMQRPXZ6GL" localSheetId="11" hidden="1">#REF!</definedName>
    <definedName name="BEx9DUU8DALPSCW66GTMQRPXZ6GL" hidden="1">#REF!</definedName>
    <definedName name="BEx9E14TDNSEMI784W0OTIEQMWN6" localSheetId="7" hidden="1">#REF!</definedName>
    <definedName name="BEx9E14TDNSEMI784W0OTIEQMWN6" localSheetId="9" hidden="1">#REF!</definedName>
    <definedName name="BEx9E14TDNSEMI784W0OTIEQMWN6" localSheetId="10" hidden="1">#REF!</definedName>
    <definedName name="BEx9E14TDNSEMI784W0OTIEQMWN6" localSheetId="11" hidden="1">#REF!</definedName>
    <definedName name="BEx9E14TDNSEMI784W0OTIEQMWN6" hidden="1">#REF!</definedName>
    <definedName name="BEx9E2BZ2B1R41FMGJCJ7JLGLUAJ" localSheetId="7" hidden="1">#REF!</definedName>
    <definedName name="BEx9E2BZ2B1R41FMGJCJ7JLGLUAJ" localSheetId="9" hidden="1">#REF!</definedName>
    <definedName name="BEx9E2BZ2B1R41FMGJCJ7JLGLUAJ" localSheetId="10" hidden="1">#REF!</definedName>
    <definedName name="BEx9E2BZ2B1R41FMGJCJ7JLGLUAJ" localSheetId="11" hidden="1">#REF!</definedName>
    <definedName name="BEx9E2BZ2B1R41FMGJCJ7JLGLUAJ" hidden="1">#REF!</definedName>
    <definedName name="BEx9E6DJDRR3E21QMZAPDC3O470U" localSheetId="7" hidden="1">#REF!</definedName>
    <definedName name="BEx9E6DJDRR3E21QMZAPDC3O470U" localSheetId="9" hidden="1">#REF!</definedName>
    <definedName name="BEx9E6DJDRR3E21QMZAPDC3O470U" localSheetId="10" hidden="1">#REF!</definedName>
    <definedName name="BEx9E6DJDRR3E21QMZAPDC3O470U" localSheetId="11" hidden="1">#REF!</definedName>
    <definedName name="BEx9E6DJDRR3E21QMZAPDC3O470U" hidden="1">#REF!</definedName>
    <definedName name="BEx9EG9KBJ77M8LEOR9ITOKN5KXY" localSheetId="7" hidden="1">#REF!</definedName>
    <definedName name="BEx9EG9KBJ77M8LEOR9ITOKN5KXY" localSheetId="9" hidden="1">#REF!</definedName>
    <definedName name="BEx9EG9KBJ77M8LEOR9ITOKN5KXY" localSheetId="10" hidden="1">#REF!</definedName>
    <definedName name="BEx9EG9KBJ77M8LEOR9ITOKN5KXY" localSheetId="11" hidden="1">#REF!</definedName>
    <definedName name="BEx9EG9KBJ77M8LEOR9ITOKN5KXY" hidden="1">#REF!</definedName>
    <definedName name="BEx9EMK6HAJJMVYZTN5AUIV7O1E6" localSheetId="7" hidden="1">#REF!</definedName>
    <definedName name="BEx9EMK6HAJJMVYZTN5AUIV7O1E6" localSheetId="9" hidden="1">#REF!</definedName>
    <definedName name="BEx9EMK6HAJJMVYZTN5AUIV7O1E6" localSheetId="10" hidden="1">#REF!</definedName>
    <definedName name="BEx9EMK6HAJJMVYZTN5AUIV7O1E6" localSheetId="11" hidden="1">#REF!</definedName>
    <definedName name="BEx9EMK6HAJJMVYZTN5AUIV7O1E6" hidden="1">#REF!</definedName>
    <definedName name="BEx9EQLVZHYQ1TPX7WH3SOWXCZLE" localSheetId="7" hidden="1">#REF!</definedName>
    <definedName name="BEx9EQLVZHYQ1TPX7WH3SOWXCZLE" localSheetId="9" hidden="1">#REF!</definedName>
    <definedName name="BEx9EQLVZHYQ1TPX7WH3SOWXCZLE" localSheetId="10" hidden="1">#REF!</definedName>
    <definedName name="BEx9EQLVZHYQ1TPX7WH3SOWXCZLE" localSheetId="11" hidden="1">#REF!</definedName>
    <definedName name="BEx9EQLVZHYQ1TPX7WH3SOWXCZLE" hidden="1">#REF!</definedName>
    <definedName name="BEx9ETLU0EK5LGEM1QCNYN2S8O5F" localSheetId="7" hidden="1">#REF!</definedName>
    <definedName name="BEx9ETLU0EK5LGEM1QCNYN2S8O5F" localSheetId="9" hidden="1">#REF!</definedName>
    <definedName name="BEx9ETLU0EK5LGEM1QCNYN2S8O5F" localSheetId="10" hidden="1">#REF!</definedName>
    <definedName name="BEx9ETLU0EK5LGEM1QCNYN2S8O5F" localSheetId="11" hidden="1">#REF!</definedName>
    <definedName name="BEx9ETLU0EK5LGEM1QCNYN2S8O5F" hidden="1">#REF!</definedName>
    <definedName name="BEx9F0Y2ESUNE3U7TQDLMPE9BO67" localSheetId="7" hidden="1">#REF!</definedName>
    <definedName name="BEx9F0Y2ESUNE3U7TQDLMPE9BO67" localSheetId="9" hidden="1">#REF!</definedName>
    <definedName name="BEx9F0Y2ESUNE3U7TQDLMPE9BO67" localSheetId="10" hidden="1">#REF!</definedName>
    <definedName name="BEx9F0Y2ESUNE3U7TQDLMPE9BO67" localSheetId="11" hidden="1">#REF!</definedName>
    <definedName name="BEx9F0Y2ESUNE3U7TQDLMPE9BO67" hidden="1">#REF!</definedName>
    <definedName name="BEx9F5W18ZGFOKGRE8PR6T1MO6GT" localSheetId="7" hidden="1">#REF!</definedName>
    <definedName name="BEx9F5W18ZGFOKGRE8PR6T1MO6GT" localSheetId="9" hidden="1">#REF!</definedName>
    <definedName name="BEx9F5W18ZGFOKGRE8PR6T1MO6GT" localSheetId="10" hidden="1">#REF!</definedName>
    <definedName name="BEx9F5W18ZGFOKGRE8PR6T1MO6GT" localSheetId="11" hidden="1">#REF!</definedName>
    <definedName name="BEx9F5W18ZGFOKGRE8PR6T1MO6GT" hidden="1">#REF!</definedName>
    <definedName name="BEx9F78N4HY0XFGBQ4UJRD52L1EI" localSheetId="7" hidden="1">#REF!</definedName>
    <definedName name="BEx9F78N4HY0XFGBQ4UJRD52L1EI" localSheetId="9" hidden="1">#REF!</definedName>
    <definedName name="BEx9F78N4HY0XFGBQ4UJRD52L1EI" localSheetId="10" hidden="1">#REF!</definedName>
    <definedName name="BEx9F78N4HY0XFGBQ4UJRD52L1EI" localSheetId="11" hidden="1">#REF!</definedName>
    <definedName name="BEx9F78N4HY0XFGBQ4UJRD52L1EI" hidden="1">#REF!</definedName>
    <definedName name="BEx9FF16LOQP5QIR4UHW5EIFGQB8" localSheetId="7" hidden="1">#REF!</definedName>
    <definedName name="BEx9FF16LOQP5QIR4UHW5EIFGQB8" localSheetId="9" hidden="1">#REF!</definedName>
    <definedName name="BEx9FF16LOQP5QIR4UHW5EIFGQB8" localSheetId="10" hidden="1">#REF!</definedName>
    <definedName name="BEx9FF16LOQP5QIR4UHW5EIFGQB8" localSheetId="11" hidden="1">#REF!</definedName>
    <definedName name="BEx9FF16LOQP5QIR4UHW5EIFGQB8" hidden="1">#REF!</definedName>
    <definedName name="BEx9FJTSRCZ3ZXT3QVBJT5NF8T7V" localSheetId="7" hidden="1">#REF!</definedName>
    <definedName name="BEx9FJTSRCZ3ZXT3QVBJT5NF8T7V" localSheetId="9" hidden="1">#REF!</definedName>
    <definedName name="BEx9FJTSRCZ3ZXT3QVBJT5NF8T7V" localSheetId="10" hidden="1">#REF!</definedName>
    <definedName name="BEx9FJTSRCZ3ZXT3QVBJT5NF8T7V" localSheetId="11" hidden="1">#REF!</definedName>
    <definedName name="BEx9FJTSRCZ3ZXT3QVBJT5NF8T7V" hidden="1">#REF!</definedName>
    <definedName name="BEx9FRBEEYPS5HLS3XT34AKZN94G" localSheetId="7" hidden="1">#REF!</definedName>
    <definedName name="BEx9FRBEEYPS5HLS3XT34AKZN94G" localSheetId="9" hidden="1">#REF!</definedName>
    <definedName name="BEx9FRBEEYPS5HLS3XT34AKZN94G" localSheetId="10" hidden="1">#REF!</definedName>
    <definedName name="BEx9FRBEEYPS5HLS3XT34AKZN94G" localSheetId="11" hidden="1">#REF!</definedName>
    <definedName name="BEx9FRBEEYPS5HLS3XT34AKZN94G" hidden="1">#REF!</definedName>
    <definedName name="BEx9GD1Q3X2QNEWIFN2YPBFX6LMO" localSheetId="7" hidden="1">#REF!</definedName>
    <definedName name="BEx9GD1Q3X2QNEWIFN2YPBFX6LMO" localSheetId="9" hidden="1">#REF!</definedName>
    <definedName name="BEx9GD1Q3X2QNEWIFN2YPBFX6LMO" localSheetId="10" hidden="1">#REF!</definedName>
    <definedName name="BEx9GD1Q3X2QNEWIFN2YPBFX6LMO" localSheetId="11" hidden="1">#REF!</definedName>
    <definedName name="BEx9GD1Q3X2QNEWIFN2YPBFX6LMO" hidden="1">#REF!</definedName>
    <definedName name="BEx9GDY4D8ZPQJCYFIMYM0V0C51Y" localSheetId="7" hidden="1">#REF!</definedName>
    <definedName name="BEx9GDY4D8ZPQJCYFIMYM0V0C51Y" localSheetId="9" hidden="1">#REF!</definedName>
    <definedName name="BEx9GDY4D8ZPQJCYFIMYM0V0C51Y" localSheetId="10" hidden="1">#REF!</definedName>
    <definedName name="BEx9GDY4D8ZPQJCYFIMYM0V0C51Y" localSheetId="11" hidden="1">#REF!</definedName>
    <definedName name="BEx9GDY4D8ZPQJCYFIMYM0V0C51Y" hidden="1">#REF!</definedName>
    <definedName name="BEx9GGY04V0ZWI6O9KZH4KSBB389" localSheetId="7" hidden="1">#REF!</definedName>
    <definedName name="BEx9GGY04V0ZWI6O9KZH4KSBB389" localSheetId="9" hidden="1">#REF!</definedName>
    <definedName name="BEx9GGY04V0ZWI6O9KZH4KSBB389" localSheetId="10" hidden="1">#REF!</definedName>
    <definedName name="BEx9GGY04V0ZWI6O9KZH4KSBB389" localSheetId="11" hidden="1">#REF!</definedName>
    <definedName name="BEx9GGY04V0ZWI6O9KZH4KSBB389" hidden="1">#REF!</definedName>
    <definedName name="BEx9GNOPB6OZ2RH3FCDNJR38RJOS" localSheetId="7" hidden="1">#REF!</definedName>
    <definedName name="BEx9GNOPB6OZ2RH3FCDNJR38RJOS" localSheetId="9" hidden="1">#REF!</definedName>
    <definedName name="BEx9GNOPB6OZ2RH3FCDNJR38RJOS" localSheetId="10" hidden="1">#REF!</definedName>
    <definedName name="BEx9GNOPB6OZ2RH3FCDNJR38RJOS" localSheetId="11" hidden="1">#REF!</definedName>
    <definedName name="BEx9GNOPB6OZ2RH3FCDNJR38RJOS" hidden="1">#REF!</definedName>
    <definedName name="BEx9GUQALUWCD30UKUQGSWW8KBQ7" localSheetId="7" hidden="1">#REF!</definedName>
    <definedName name="BEx9GUQALUWCD30UKUQGSWW8KBQ7" localSheetId="9" hidden="1">#REF!</definedName>
    <definedName name="BEx9GUQALUWCD30UKUQGSWW8KBQ7" localSheetId="10" hidden="1">#REF!</definedName>
    <definedName name="BEx9GUQALUWCD30UKUQGSWW8KBQ7" localSheetId="11" hidden="1">#REF!</definedName>
    <definedName name="BEx9GUQALUWCD30UKUQGSWW8KBQ7" hidden="1">#REF!</definedName>
    <definedName name="BEx9GY6BVFQGCLMOWVT6PIC9WP5X" localSheetId="7" hidden="1">#REF!</definedName>
    <definedName name="BEx9GY6BVFQGCLMOWVT6PIC9WP5X" localSheetId="9" hidden="1">#REF!</definedName>
    <definedName name="BEx9GY6BVFQGCLMOWVT6PIC9WP5X" localSheetId="10" hidden="1">#REF!</definedName>
    <definedName name="BEx9GY6BVFQGCLMOWVT6PIC9WP5X" localSheetId="11" hidden="1">#REF!</definedName>
    <definedName name="BEx9GY6BVFQGCLMOWVT6PIC9WP5X" hidden="1">#REF!</definedName>
    <definedName name="BEx9GZ2P3FDHKXEBXX2VS0BG2NP2" localSheetId="7" hidden="1">#REF!</definedName>
    <definedName name="BEx9GZ2P3FDHKXEBXX2VS0BG2NP2" localSheetId="9" hidden="1">#REF!</definedName>
    <definedName name="BEx9GZ2P3FDHKXEBXX2VS0BG2NP2" localSheetId="10" hidden="1">#REF!</definedName>
    <definedName name="BEx9GZ2P3FDHKXEBXX2VS0BG2NP2" localSheetId="11" hidden="1">#REF!</definedName>
    <definedName name="BEx9GZ2P3FDHKXEBXX2VS0BG2NP2" hidden="1">#REF!</definedName>
    <definedName name="BEx9H04IB14E1437FF2OIRRWBSD7" localSheetId="7" hidden="1">#REF!</definedName>
    <definedName name="BEx9H04IB14E1437FF2OIRRWBSD7" localSheetId="9" hidden="1">#REF!</definedName>
    <definedName name="BEx9H04IB14E1437FF2OIRRWBSD7" localSheetId="10" hidden="1">#REF!</definedName>
    <definedName name="BEx9H04IB14E1437FF2OIRRWBSD7" localSheetId="11" hidden="1">#REF!</definedName>
    <definedName name="BEx9H04IB14E1437FF2OIRRWBSD7" hidden="1">#REF!</definedName>
    <definedName name="BEx9H5O1KDZJCW91Q29VRPY5YS6P" localSheetId="7" hidden="1">#REF!</definedName>
    <definedName name="BEx9H5O1KDZJCW91Q29VRPY5YS6P" localSheetId="9" hidden="1">#REF!</definedName>
    <definedName name="BEx9H5O1KDZJCW91Q29VRPY5YS6P" localSheetId="10" hidden="1">#REF!</definedName>
    <definedName name="BEx9H5O1KDZJCW91Q29VRPY5YS6P" localSheetId="11" hidden="1">#REF!</definedName>
    <definedName name="BEx9H5O1KDZJCW91Q29VRPY5YS6P" hidden="1">#REF!</definedName>
    <definedName name="BEx9H645M2VLV3GR46GAUCXDZQ4K" localSheetId="7" hidden="1">#REF!</definedName>
    <definedName name="BEx9H645M2VLV3GR46GAUCXDZQ4K" localSheetId="9" hidden="1">#REF!</definedName>
    <definedName name="BEx9H645M2VLV3GR46GAUCXDZQ4K" localSheetId="10" hidden="1">#REF!</definedName>
    <definedName name="BEx9H645M2VLV3GR46GAUCXDZQ4K" localSheetId="11" hidden="1">#REF!</definedName>
    <definedName name="BEx9H645M2VLV3GR46GAUCXDZQ4K" hidden="1">#REF!</definedName>
    <definedName name="BEx9H8YR0E906F1JXZMBX3LNT004" localSheetId="7" hidden="1">#REF!</definedName>
    <definedName name="BEx9H8YR0E906F1JXZMBX3LNT004" localSheetId="9" hidden="1">#REF!</definedName>
    <definedName name="BEx9H8YR0E906F1JXZMBX3LNT004" localSheetId="10" hidden="1">#REF!</definedName>
    <definedName name="BEx9H8YR0E906F1JXZMBX3LNT004" localSheetId="11" hidden="1">#REF!</definedName>
    <definedName name="BEx9H8YR0E906F1JXZMBX3LNT004" hidden="1">#REF!</definedName>
    <definedName name="BEx9HVQR4IC0WPZ653S8B4V0A13M" localSheetId="7" hidden="1">'[17]10.08.5 - 2008 Capital - TDBU'!#REF!</definedName>
    <definedName name="BEx9HVQR4IC0WPZ653S8B4V0A13M" localSheetId="9" hidden="1">'[17]10.08.5 - 2008 Capital - TDBU'!#REF!</definedName>
    <definedName name="BEx9HVQR4IC0WPZ653S8B4V0A13M" localSheetId="10" hidden="1">'[17]10.08.5 - 2008 Capital - TDBU'!#REF!</definedName>
    <definedName name="BEx9HVQR4IC0WPZ653S8B4V0A13M" localSheetId="11" hidden="1">'[17]10.08.5 - 2008 Capital - TDBU'!#REF!</definedName>
    <definedName name="BEx9HVQR4IC0WPZ653S8B4V0A13M" hidden="1">'[17]10.08.5 - 2008 Capital - TDBU'!#REF!</definedName>
    <definedName name="BEx9I38IOO8BH8XCE1W3NL31U1L9" localSheetId="7" hidden="1">#REF!</definedName>
    <definedName name="BEx9I38IOO8BH8XCE1W3NL31U1L9" localSheetId="9" hidden="1">#REF!</definedName>
    <definedName name="BEx9I38IOO8BH8XCE1W3NL31U1L9" localSheetId="10" hidden="1">#REF!</definedName>
    <definedName name="BEx9I38IOO8BH8XCE1W3NL31U1L9" localSheetId="11" hidden="1">#REF!</definedName>
    <definedName name="BEx9I38IOO8BH8XCE1W3NL31U1L9" hidden="1">#REF!</definedName>
    <definedName name="BEx9I8XIG7E5NB48QQHXP23FIN60" localSheetId="7" hidden="1">#REF!</definedName>
    <definedName name="BEx9I8XIG7E5NB48QQHXP23FIN60" localSheetId="9" hidden="1">#REF!</definedName>
    <definedName name="BEx9I8XIG7E5NB48QQHXP23FIN60" localSheetId="10" hidden="1">#REF!</definedName>
    <definedName name="BEx9I8XIG7E5NB48QQHXP23FIN60" localSheetId="11" hidden="1">#REF!</definedName>
    <definedName name="BEx9I8XIG7E5NB48QQHXP23FIN60" hidden="1">#REF!</definedName>
    <definedName name="BEx9IHX7C0FG3M2R14H0SWIUGAOA" localSheetId="7" hidden="1">#REF!</definedName>
    <definedName name="BEx9IHX7C0FG3M2R14H0SWIUGAOA" localSheetId="9" hidden="1">#REF!</definedName>
    <definedName name="BEx9IHX7C0FG3M2R14H0SWIUGAOA" localSheetId="10" hidden="1">#REF!</definedName>
    <definedName name="BEx9IHX7C0FG3M2R14H0SWIUGAOA" localSheetId="11" hidden="1">#REF!</definedName>
    <definedName name="BEx9IHX7C0FG3M2R14H0SWIUGAOA" hidden="1">#REF!</definedName>
    <definedName name="BEx9IQRF01ATLVK0YE60ARKQJ68L" localSheetId="7" hidden="1">#REF!</definedName>
    <definedName name="BEx9IQRF01ATLVK0YE60ARKQJ68L" localSheetId="9" hidden="1">#REF!</definedName>
    <definedName name="BEx9IQRF01ATLVK0YE60ARKQJ68L" localSheetId="10" hidden="1">#REF!</definedName>
    <definedName name="BEx9IQRF01ATLVK0YE60ARKQJ68L" localSheetId="11" hidden="1">#REF!</definedName>
    <definedName name="BEx9IQRF01ATLVK0YE60ARKQJ68L" hidden="1">#REF!</definedName>
    <definedName name="BEx9IT5QNZWKM6YQ5WER0DC2PMMU" localSheetId="7" hidden="1">#REF!</definedName>
    <definedName name="BEx9IT5QNZWKM6YQ5WER0DC2PMMU" localSheetId="9" hidden="1">#REF!</definedName>
    <definedName name="BEx9IT5QNZWKM6YQ5WER0DC2PMMU" localSheetId="10" hidden="1">#REF!</definedName>
    <definedName name="BEx9IT5QNZWKM6YQ5WER0DC2PMMU" localSheetId="11" hidden="1">#REF!</definedName>
    <definedName name="BEx9IT5QNZWKM6YQ5WER0DC2PMMU" hidden="1">#REF!</definedName>
    <definedName name="BEx9ITRA6B7P81T57OO22V5XLX9P" localSheetId="7" hidden="1">#REF!</definedName>
    <definedName name="BEx9ITRA6B7P81T57OO22V5XLX9P" localSheetId="9" hidden="1">#REF!</definedName>
    <definedName name="BEx9ITRA6B7P81T57OO22V5XLX9P" localSheetId="10" hidden="1">#REF!</definedName>
    <definedName name="BEx9ITRA6B7P81T57OO22V5XLX9P" localSheetId="11" hidden="1">#REF!</definedName>
    <definedName name="BEx9ITRA6B7P81T57OO22V5XLX9P" hidden="1">#REF!</definedName>
    <definedName name="BEx9IW5MFLXTVCJHVUZTUH93AXOS" localSheetId="7" hidden="1">#REF!</definedName>
    <definedName name="BEx9IW5MFLXTVCJHVUZTUH93AXOS" localSheetId="9" hidden="1">#REF!</definedName>
    <definedName name="BEx9IW5MFLXTVCJHVUZTUH93AXOS" localSheetId="10" hidden="1">#REF!</definedName>
    <definedName name="BEx9IW5MFLXTVCJHVUZTUH93AXOS" localSheetId="11" hidden="1">#REF!</definedName>
    <definedName name="BEx9IW5MFLXTVCJHVUZTUH93AXOS" hidden="1">#REF!</definedName>
    <definedName name="BEx9IXCSPSZC80YZUPRCYTG326KV" localSheetId="7" hidden="1">#REF!</definedName>
    <definedName name="BEx9IXCSPSZC80YZUPRCYTG326KV" localSheetId="9" hidden="1">#REF!</definedName>
    <definedName name="BEx9IXCSPSZC80YZUPRCYTG326KV" localSheetId="10" hidden="1">#REF!</definedName>
    <definedName name="BEx9IXCSPSZC80YZUPRCYTG326KV" localSheetId="11" hidden="1">#REF!</definedName>
    <definedName name="BEx9IXCSPSZC80YZUPRCYTG326KV" hidden="1">#REF!</definedName>
    <definedName name="BEx9IZR39NHDGOM97H4E6F81RTQW" localSheetId="7" hidden="1">#REF!</definedName>
    <definedName name="BEx9IZR39NHDGOM97H4E6F81RTQW" localSheetId="9" hidden="1">#REF!</definedName>
    <definedName name="BEx9IZR39NHDGOM97H4E6F81RTQW" localSheetId="10" hidden="1">#REF!</definedName>
    <definedName name="BEx9IZR39NHDGOM97H4E6F81RTQW" localSheetId="11" hidden="1">#REF!</definedName>
    <definedName name="BEx9IZR39NHDGOM97H4E6F81RTQW" hidden="1">#REF!</definedName>
    <definedName name="BEx9J07CU8X78XP5E4QC8XZ6YRCG" localSheetId="7" hidden="1">#REF!</definedName>
    <definedName name="BEx9J07CU8X78XP5E4QC8XZ6YRCG" localSheetId="9" hidden="1">#REF!</definedName>
    <definedName name="BEx9J07CU8X78XP5E4QC8XZ6YRCG" localSheetId="10" hidden="1">#REF!</definedName>
    <definedName name="BEx9J07CU8X78XP5E4QC8XZ6YRCG" localSheetId="11" hidden="1">#REF!</definedName>
    <definedName name="BEx9J07CU8X78XP5E4QC8XZ6YRCG" hidden="1">#REF!</definedName>
    <definedName name="BEx9J6CH5E7YZPER7HXEIOIKGPCA" localSheetId="7" hidden="1">#REF!</definedName>
    <definedName name="BEx9J6CH5E7YZPER7HXEIOIKGPCA" localSheetId="9" hidden="1">#REF!</definedName>
    <definedName name="BEx9J6CH5E7YZPER7HXEIOIKGPCA" localSheetId="10" hidden="1">#REF!</definedName>
    <definedName name="BEx9J6CH5E7YZPER7HXEIOIKGPCA" localSheetId="11" hidden="1">#REF!</definedName>
    <definedName name="BEx9J6CH5E7YZPER7HXEIOIKGPCA" hidden="1">#REF!</definedName>
    <definedName name="BEx9JJTZKVUJAVPTRE0RAVTEH41G" localSheetId="7" hidden="1">#REF!</definedName>
    <definedName name="BEx9JJTZKVUJAVPTRE0RAVTEH41G" localSheetId="9" hidden="1">#REF!</definedName>
    <definedName name="BEx9JJTZKVUJAVPTRE0RAVTEH41G" localSheetId="10" hidden="1">#REF!</definedName>
    <definedName name="BEx9JJTZKVUJAVPTRE0RAVTEH41G" localSheetId="11" hidden="1">#REF!</definedName>
    <definedName name="BEx9JJTZKVUJAVPTRE0RAVTEH41G" hidden="1">#REF!</definedName>
    <definedName name="BEx9JLBYK239B3F841C7YG1GT7ST" localSheetId="7" hidden="1">#REF!</definedName>
    <definedName name="BEx9JLBYK239B3F841C7YG1GT7ST" localSheetId="9" hidden="1">#REF!</definedName>
    <definedName name="BEx9JLBYK239B3F841C7YG1GT7ST" localSheetId="10" hidden="1">#REF!</definedName>
    <definedName name="BEx9JLBYK239B3F841C7YG1GT7ST" localSheetId="11" hidden="1">#REF!</definedName>
    <definedName name="BEx9JLBYK239B3F841C7YG1GT7ST" hidden="1">#REF!</definedName>
    <definedName name="BEx9JQQ6BSIHSV0FS8QDIRPHMMLE" localSheetId="7" hidden="1">#REF!</definedName>
    <definedName name="BEx9JQQ6BSIHSV0FS8QDIRPHMMLE" localSheetId="9" hidden="1">#REF!</definedName>
    <definedName name="BEx9JQQ6BSIHSV0FS8QDIRPHMMLE" localSheetId="10" hidden="1">#REF!</definedName>
    <definedName name="BEx9JQQ6BSIHSV0FS8QDIRPHMMLE" localSheetId="11" hidden="1">#REF!</definedName>
    <definedName name="BEx9JQQ6BSIHSV0FS8QDIRPHMMLE" hidden="1">#REF!</definedName>
    <definedName name="BEx9KP7077LQ4Q2NWSIETHZ0VA05" localSheetId="7" hidden="1">#REF!</definedName>
    <definedName name="BEx9KP7077LQ4Q2NWSIETHZ0VA05" localSheetId="9" hidden="1">#REF!</definedName>
    <definedName name="BEx9KP7077LQ4Q2NWSIETHZ0VA05" localSheetId="10" hidden="1">#REF!</definedName>
    <definedName name="BEx9KP7077LQ4Q2NWSIETHZ0VA05" localSheetId="11" hidden="1">#REF!</definedName>
    <definedName name="BEx9KP7077LQ4Q2NWSIETHZ0VA05" hidden="1">#REF!</definedName>
    <definedName name="BExAW4IIW5D0MDY6TJ3G4FOLPYIR" localSheetId="7" hidden="1">#REF!</definedName>
    <definedName name="BExAW4IIW5D0MDY6TJ3G4FOLPYIR" localSheetId="9" hidden="1">#REF!</definedName>
    <definedName name="BExAW4IIW5D0MDY6TJ3G4FOLPYIR" localSheetId="10" hidden="1">#REF!</definedName>
    <definedName name="BExAW4IIW5D0MDY6TJ3G4FOLPYIR" localSheetId="11" hidden="1">#REF!</definedName>
    <definedName name="BExAW4IIW5D0MDY6TJ3G4FOLPYIR" hidden="1">#REF!</definedName>
    <definedName name="BExAW4TAPBZ18ES67GKFVYMS67N7" localSheetId="7" hidden="1">#REF!</definedName>
    <definedName name="BExAW4TAPBZ18ES67GKFVYMS67N7" localSheetId="9" hidden="1">#REF!</definedName>
    <definedName name="BExAW4TAPBZ18ES67GKFVYMS67N7" localSheetId="10" hidden="1">#REF!</definedName>
    <definedName name="BExAW4TAPBZ18ES67GKFVYMS67N7" localSheetId="11" hidden="1">#REF!</definedName>
    <definedName name="BExAW4TAPBZ18ES67GKFVYMS67N7" hidden="1">#REF!</definedName>
    <definedName name="BExAWOAN9I36Q6B2P1316PE3048X" localSheetId="7" hidden="1">#REF!</definedName>
    <definedName name="BExAWOAN9I36Q6B2P1316PE3048X" localSheetId="9" hidden="1">#REF!</definedName>
    <definedName name="BExAWOAN9I36Q6B2P1316PE3048X" localSheetId="10" hidden="1">#REF!</definedName>
    <definedName name="BExAWOAN9I36Q6B2P1316PE3048X" localSheetId="11" hidden="1">#REF!</definedName>
    <definedName name="BExAWOAN9I36Q6B2P1316PE3048X" hidden="1">#REF!</definedName>
    <definedName name="BExAWSSHUYAPXJEDC9JT9394SHQ5" localSheetId="7" hidden="1">#REF!</definedName>
    <definedName name="BExAWSSHUYAPXJEDC9JT9394SHQ5" localSheetId="9" hidden="1">#REF!</definedName>
    <definedName name="BExAWSSHUYAPXJEDC9JT9394SHQ5" localSheetId="10" hidden="1">#REF!</definedName>
    <definedName name="BExAWSSHUYAPXJEDC9JT9394SHQ5" localSheetId="11" hidden="1">#REF!</definedName>
    <definedName name="BExAWSSHUYAPXJEDC9JT9394SHQ5" hidden="1">#REF!</definedName>
    <definedName name="BExAX410NB4F2XOB84OR2197H8M5" localSheetId="7" hidden="1">#REF!</definedName>
    <definedName name="BExAX410NB4F2XOB84OR2197H8M5" localSheetId="9" hidden="1">#REF!</definedName>
    <definedName name="BExAX410NB4F2XOB84OR2197H8M5" localSheetId="10" hidden="1">#REF!</definedName>
    <definedName name="BExAX410NB4F2XOB84OR2197H8M5" localSheetId="11" hidden="1">#REF!</definedName>
    <definedName name="BExAX410NB4F2XOB84OR2197H8M5" hidden="1">#REF!</definedName>
    <definedName name="BExAX70W4OH6R7K3QT3YA9PA2APO" localSheetId="7" hidden="1">#REF!</definedName>
    <definedName name="BExAX70W4OH6R7K3QT3YA9PA2APO" localSheetId="9" hidden="1">#REF!</definedName>
    <definedName name="BExAX70W4OH6R7K3QT3YA9PA2APO" localSheetId="10" hidden="1">#REF!</definedName>
    <definedName name="BExAX70W4OH6R7K3QT3YA9PA2APO" localSheetId="11" hidden="1">#REF!</definedName>
    <definedName name="BExAX70W4OH6R7K3QT3YA9PA2APO" hidden="1">#REF!</definedName>
    <definedName name="BExAX8TNG8LQ5Q4904SAYQIPGBSV" localSheetId="7" hidden="1">#REF!</definedName>
    <definedName name="BExAX8TNG8LQ5Q4904SAYQIPGBSV" localSheetId="9" hidden="1">#REF!</definedName>
    <definedName name="BExAX8TNG8LQ5Q4904SAYQIPGBSV" localSheetId="10" hidden="1">#REF!</definedName>
    <definedName name="BExAX8TNG8LQ5Q4904SAYQIPGBSV" localSheetId="11" hidden="1">#REF!</definedName>
    <definedName name="BExAX8TNG8LQ5Q4904SAYQIPGBSV" hidden="1">#REF!</definedName>
    <definedName name="BExAXLK9UGB0UFRV7X4UPIUEJ3VZ" localSheetId="7" hidden="1">#REF!</definedName>
    <definedName name="BExAXLK9UGB0UFRV7X4UPIUEJ3VZ" localSheetId="9" hidden="1">#REF!</definedName>
    <definedName name="BExAXLK9UGB0UFRV7X4UPIUEJ3VZ" localSheetId="10" hidden="1">#REF!</definedName>
    <definedName name="BExAXLK9UGB0UFRV7X4UPIUEJ3VZ" localSheetId="11" hidden="1">#REF!</definedName>
    <definedName name="BExAXLK9UGB0UFRV7X4UPIUEJ3VZ" hidden="1">#REF!</definedName>
    <definedName name="BExAY0EAT2LXR5MFGM0DLIB45PLO" localSheetId="7" hidden="1">#REF!</definedName>
    <definedName name="BExAY0EAT2LXR5MFGM0DLIB45PLO" localSheetId="9" hidden="1">#REF!</definedName>
    <definedName name="BExAY0EAT2LXR5MFGM0DLIB45PLO" localSheetId="10" hidden="1">#REF!</definedName>
    <definedName name="BExAY0EAT2LXR5MFGM0DLIB45PLO" localSheetId="11" hidden="1">#REF!</definedName>
    <definedName name="BExAY0EAT2LXR5MFGM0DLIB45PLO" hidden="1">#REF!</definedName>
    <definedName name="BExAYE6LNIEBR9DSNI5JGNITGKIT" localSheetId="7" hidden="1">#REF!</definedName>
    <definedName name="BExAYE6LNIEBR9DSNI5JGNITGKIT" localSheetId="9" hidden="1">#REF!</definedName>
    <definedName name="BExAYE6LNIEBR9DSNI5JGNITGKIT" localSheetId="10" hidden="1">#REF!</definedName>
    <definedName name="BExAYE6LNIEBR9DSNI5JGNITGKIT" localSheetId="11" hidden="1">#REF!</definedName>
    <definedName name="BExAYE6LNIEBR9DSNI5JGNITGKIT" hidden="1">#REF!</definedName>
    <definedName name="BExAYHMLXGGO25P8HYB2S75DEB4F" localSheetId="7" hidden="1">#REF!</definedName>
    <definedName name="BExAYHMLXGGO25P8HYB2S75DEB4F" localSheetId="9" hidden="1">#REF!</definedName>
    <definedName name="BExAYHMLXGGO25P8HYB2S75DEB4F" localSheetId="10" hidden="1">#REF!</definedName>
    <definedName name="BExAYHMLXGGO25P8HYB2S75DEB4F" localSheetId="11" hidden="1">#REF!</definedName>
    <definedName name="BExAYHMLXGGO25P8HYB2S75DEB4F" hidden="1">#REF!</definedName>
    <definedName name="BExAYJQ9G4ZXJFPWD4VIWQU6WUFT" localSheetId="7" hidden="1">#REF!</definedName>
    <definedName name="BExAYJQ9G4ZXJFPWD4VIWQU6WUFT" localSheetId="9" hidden="1">#REF!</definedName>
    <definedName name="BExAYJQ9G4ZXJFPWD4VIWQU6WUFT" localSheetId="10" hidden="1">#REF!</definedName>
    <definedName name="BExAYJQ9G4ZXJFPWD4VIWQU6WUFT" localSheetId="11" hidden="1">#REF!</definedName>
    <definedName name="BExAYJQ9G4ZXJFPWD4VIWQU6WUFT" hidden="1">#REF!</definedName>
    <definedName name="BExAYKXAUWGDOPG952TEJ2UKZKWN" localSheetId="7" hidden="1">#REF!</definedName>
    <definedName name="BExAYKXAUWGDOPG952TEJ2UKZKWN" localSheetId="9" hidden="1">#REF!</definedName>
    <definedName name="BExAYKXAUWGDOPG952TEJ2UKZKWN" localSheetId="10" hidden="1">#REF!</definedName>
    <definedName name="BExAYKXAUWGDOPG952TEJ2UKZKWN" localSheetId="11" hidden="1">#REF!</definedName>
    <definedName name="BExAYKXAUWGDOPG952TEJ2UKZKWN" hidden="1">#REF!</definedName>
    <definedName name="BExAYP9TDTI2MBP6EYE0H39CPMXN" localSheetId="7" hidden="1">#REF!</definedName>
    <definedName name="BExAYP9TDTI2MBP6EYE0H39CPMXN" localSheetId="9" hidden="1">#REF!</definedName>
    <definedName name="BExAYP9TDTI2MBP6EYE0H39CPMXN" localSheetId="10" hidden="1">#REF!</definedName>
    <definedName name="BExAYP9TDTI2MBP6EYE0H39CPMXN" localSheetId="11" hidden="1">#REF!</definedName>
    <definedName name="BExAYP9TDTI2MBP6EYE0H39CPMXN" hidden="1">#REF!</definedName>
    <definedName name="BExAYPPWJPWDKU59O051WMGB7O0J" localSheetId="7" hidden="1">#REF!</definedName>
    <definedName name="BExAYPPWJPWDKU59O051WMGB7O0J" localSheetId="9" hidden="1">#REF!</definedName>
    <definedName name="BExAYPPWJPWDKU59O051WMGB7O0J" localSheetId="10" hidden="1">#REF!</definedName>
    <definedName name="BExAYPPWJPWDKU59O051WMGB7O0J" localSheetId="11" hidden="1">#REF!</definedName>
    <definedName name="BExAYPPWJPWDKU59O051WMGB7O0J" hidden="1">#REF!</definedName>
    <definedName name="BExAYR2JZCJBUH6F1LZC2A7JIVRJ" localSheetId="7" hidden="1">#REF!</definedName>
    <definedName name="BExAYR2JZCJBUH6F1LZC2A7JIVRJ" localSheetId="9" hidden="1">#REF!</definedName>
    <definedName name="BExAYR2JZCJBUH6F1LZC2A7JIVRJ" localSheetId="10" hidden="1">#REF!</definedName>
    <definedName name="BExAYR2JZCJBUH6F1LZC2A7JIVRJ" localSheetId="11" hidden="1">#REF!</definedName>
    <definedName name="BExAYR2JZCJBUH6F1LZC2A7JIVRJ" hidden="1">#REF!</definedName>
    <definedName name="BExAYTGVRD3DLKO75RFPMBKCIWB8" localSheetId="7" hidden="1">#REF!</definedName>
    <definedName name="BExAYTGVRD3DLKO75RFPMBKCIWB8" localSheetId="9" hidden="1">#REF!</definedName>
    <definedName name="BExAYTGVRD3DLKO75RFPMBKCIWB8" localSheetId="10" hidden="1">#REF!</definedName>
    <definedName name="BExAYTGVRD3DLKO75RFPMBKCIWB8" localSheetId="11" hidden="1">#REF!</definedName>
    <definedName name="BExAYTGVRD3DLKO75RFPMBKCIWB8" hidden="1">#REF!</definedName>
    <definedName name="BExAYUYTMF7YSRG951CIIWKZM0T5" localSheetId="7" hidden="1">#REF!</definedName>
    <definedName name="BExAYUYTMF7YSRG951CIIWKZM0T5" localSheetId="9" hidden="1">#REF!</definedName>
    <definedName name="BExAYUYTMF7YSRG951CIIWKZM0T5" localSheetId="10" hidden="1">#REF!</definedName>
    <definedName name="BExAYUYTMF7YSRG951CIIWKZM0T5" localSheetId="11" hidden="1">#REF!</definedName>
    <definedName name="BExAYUYTMF7YSRG951CIIWKZM0T5" hidden="1">#REF!</definedName>
    <definedName name="BExAYY9H9COOT46HJLPVDLTO12UL" localSheetId="7" hidden="1">#REF!</definedName>
    <definedName name="BExAYY9H9COOT46HJLPVDLTO12UL" localSheetId="9" hidden="1">#REF!</definedName>
    <definedName name="BExAYY9H9COOT46HJLPVDLTO12UL" localSheetId="10" hidden="1">#REF!</definedName>
    <definedName name="BExAYY9H9COOT46HJLPVDLTO12UL" localSheetId="11" hidden="1">#REF!</definedName>
    <definedName name="BExAYY9H9COOT46HJLPVDLTO12UL" hidden="1">#REF!</definedName>
    <definedName name="BExAZCNEGB4JYHC8CZ51KTN890US" localSheetId="7" hidden="1">#REF!</definedName>
    <definedName name="BExAZCNEGB4JYHC8CZ51KTN890US" localSheetId="9" hidden="1">#REF!</definedName>
    <definedName name="BExAZCNEGB4JYHC8CZ51KTN890US" localSheetId="10" hidden="1">#REF!</definedName>
    <definedName name="BExAZCNEGB4JYHC8CZ51KTN890US" localSheetId="11" hidden="1">#REF!</definedName>
    <definedName name="BExAZCNEGB4JYHC8CZ51KTN890US" hidden="1">#REF!</definedName>
    <definedName name="BExAZFCI302YFYRDJYQDWQQL0Q0O" localSheetId="7" hidden="1">#REF!</definedName>
    <definedName name="BExAZFCI302YFYRDJYQDWQQL0Q0O" localSheetId="9" hidden="1">#REF!</definedName>
    <definedName name="BExAZFCI302YFYRDJYQDWQQL0Q0O" localSheetId="10" hidden="1">#REF!</definedName>
    <definedName name="BExAZFCI302YFYRDJYQDWQQL0Q0O" localSheetId="11" hidden="1">#REF!</definedName>
    <definedName name="BExAZFCI302YFYRDJYQDWQQL0Q0O" hidden="1">#REF!</definedName>
    <definedName name="BExAZLHLST9OP89R1HJMC1POQG8H" localSheetId="7" hidden="1">#REF!</definedName>
    <definedName name="BExAZLHLST9OP89R1HJMC1POQG8H" localSheetId="9" hidden="1">#REF!</definedName>
    <definedName name="BExAZLHLST9OP89R1HJMC1POQG8H" localSheetId="10" hidden="1">#REF!</definedName>
    <definedName name="BExAZLHLST9OP89R1HJMC1POQG8H" localSheetId="11" hidden="1">#REF!</definedName>
    <definedName name="BExAZLHLST9OP89R1HJMC1POQG8H" hidden="1">#REF!</definedName>
    <definedName name="BExAZMDYMIAA7RX1BMCKU1VLBRGY" localSheetId="7" hidden="1">#REF!</definedName>
    <definedName name="BExAZMDYMIAA7RX1BMCKU1VLBRGY" localSheetId="9" hidden="1">#REF!</definedName>
    <definedName name="BExAZMDYMIAA7RX1BMCKU1VLBRGY" localSheetId="10" hidden="1">#REF!</definedName>
    <definedName name="BExAZMDYMIAA7RX1BMCKU1VLBRGY" localSheetId="11" hidden="1">#REF!</definedName>
    <definedName name="BExAZMDYMIAA7RX1BMCKU1VLBRGY" hidden="1">#REF!</definedName>
    <definedName name="BExAZNL6BHI8DCQWXOX4I2P839UX" localSheetId="7" hidden="1">#REF!</definedName>
    <definedName name="BExAZNL6BHI8DCQWXOX4I2P839UX" localSheetId="9" hidden="1">#REF!</definedName>
    <definedName name="BExAZNL6BHI8DCQWXOX4I2P839UX" localSheetId="10" hidden="1">#REF!</definedName>
    <definedName name="BExAZNL6BHI8DCQWXOX4I2P839UX" localSheetId="11" hidden="1">#REF!</definedName>
    <definedName name="BExAZNL6BHI8DCQWXOX4I2P839UX" hidden="1">#REF!</definedName>
    <definedName name="BExAZRMWSONMCG9KDUM4KAQ7BONM" localSheetId="7" hidden="1">#REF!</definedName>
    <definedName name="BExAZRMWSONMCG9KDUM4KAQ7BONM" localSheetId="9" hidden="1">#REF!</definedName>
    <definedName name="BExAZRMWSONMCG9KDUM4KAQ7BONM" localSheetId="10" hidden="1">#REF!</definedName>
    <definedName name="BExAZRMWSONMCG9KDUM4KAQ7BONM" localSheetId="11" hidden="1">#REF!</definedName>
    <definedName name="BExAZRMWSONMCG9KDUM4KAQ7BONM" hidden="1">#REF!</definedName>
    <definedName name="BExAZTFG4SJRG4TW6JXRF7N08JFI" localSheetId="7" hidden="1">#REF!</definedName>
    <definedName name="BExAZTFG4SJRG4TW6JXRF7N08JFI" localSheetId="9" hidden="1">#REF!</definedName>
    <definedName name="BExAZTFG4SJRG4TW6JXRF7N08JFI" localSheetId="10" hidden="1">#REF!</definedName>
    <definedName name="BExAZTFG4SJRG4TW6JXRF7N08JFI" localSheetId="11" hidden="1">#REF!</definedName>
    <definedName name="BExAZTFG4SJRG4TW6JXRF7N08JFI" hidden="1">#REF!</definedName>
    <definedName name="BExAZUS4A8OHDZK0MWAOCCCKTH73" localSheetId="7" hidden="1">#REF!</definedName>
    <definedName name="BExAZUS4A8OHDZK0MWAOCCCKTH73" localSheetId="9" hidden="1">#REF!</definedName>
    <definedName name="BExAZUS4A8OHDZK0MWAOCCCKTH73" localSheetId="10" hidden="1">#REF!</definedName>
    <definedName name="BExAZUS4A8OHDZK0MWAOCCCKTH73" localSheetId="11" hidden="1">#REF!</definedName>
    <definedName name="BExAZUS4A8OHDZK0MWAOCCCKTH73" hidden="1">#REF!</definedName>
    <definedName name="BExAZX6FECVK3E07KXM2XPYKGM6U" localSheetId="7" hidden="1">#REF!</definedName>
    <definedName name="BExAZX6FECVK3E07KXM2XPYKGM6U" localSheetId="9" hidden="1">#REF!</definedName>
    <definedName name="BExAZX6FECVK3E07KXM2XPYKGM6U" localSheetId="10" hidden="1">#REF!</definedName>
    <definedName name="BExAZX6FECVK3E07KXM2XPYKGM6U" localSheetId="11" hidden="1">#REF!</definedName>
    <definedName name="BExAZX6FECVK3E07KXM2XPYKGM6U" hidden="1">#REF!</definedName>
    <definedName name="BExAZXXGBA3DZ26LBRJCSRIMDYY6" localSheetId="7" hidden="1">'[17]10.08.5 - 2008 Capital - TDBU'!#REF!</definedName>
    <definedName name="BExAZXXGBA3DZ26LBRJCSRIMDYY6" localSheetId="9" hidden="1">'[17]10.08.5 - 2008 Capital - TDBU'!#REF!</definedName>
    <definedName name="BExAZXXGBA3DZ26LBRJCSRIMDYY6" localSheetId="10" hidden="1">'[17]10.08.5 - 2008 Capital - TDBU'!#REF!</definedName>
    <definedName name="BExAZXXGBA3DZ26LBRJCSRIMDYY6" localSheetId="11" hidden="1">'[17]10.08.5 - 2008 Capital - TDBU'!#REF!</definedName>
    <definedName name="BExAZXXGBA3DZ26LBRJCSRIMDYY6" hidden="1">'[17]10.08.5 - 2008 Capital - TDBU'!#REF!</definedName>
    <definedName name="BExB012NJ8GASTNNPBRRFTLHIOC9" localSheetId="7" hidden="1">#REF!</definedName>
    <definedName name="BExB012NJ8GASTNNPBRRFTLHIOC9" localSheetId="9" hidden="1">#REF!</definedName>
    <definedName name="BExB012NJ8GASTNNPBRRFTLHIOC9" localSheetId="10" hidden="1">#REF!</definedName>
    <definedName name="BExB012NJ8GASTNNPBRRFTLHIOC9" localSheetId="11" hidden="1">#REF!</definedName>
    <definedName name="BExB012NJ8GASTNNPBRRFTLHIOC9" hidden="1">#REF!</definedName>
    <definedName name="BExB072HHXVMUC0VYNGG48GRSH5Q" localSheetId="7" hidden="1">#REF!</definedName>
    <definedName name="BExB072HHXVMUC0VYNGG48GRSH5Q" localSheetId="9" hidden="1">#REF!</definedName>
    <definedName name="BExB072HHXVMUC0VYNGG48GRSH5Q" localSheetId="10" hidden="1">#REF!</definedName>
    <definedName name="BExB072HHXVMUC0VYNGG48GRSH5Q" localSheetId="11" hidden="1">#REF!</definedName>
    <definedName name="BExB072HHXVMUC0VYNGG48GRSH5Q" hidden="1">#REF!</definedName>
    <definedName name="BExB0FRDEYDEUEAB1W8KD6D965XA" localSheetId="7" hidden="1">#REF!</definedName>
    <definedName name="BExB0FRDEYDEUEAB1W8KD6D965XA" localSheetId="9" hidden="1">#REF!</definedName>
    <definedName name="BExB0FRDEYDEUEAB1W8KD6D965XA" localSheetId="10" hidden="1">#REF!</definedName>
    <definedName name="BExB0FRDEYDEUEAB1W8KD6D965XA" localSheetId="11" hidden="1">#REF!</definedName>
    <definedName name="BExB0FRDEYDEUEAB1W8KD6D965XA" hidden="1">#REF!</definedName>
    <definedName name="BExB0KPCN7YJORQAYUCF4YKIKPMC" localSheetId="7" hidden="1">#REF!</definedName>
    <definedName name="BExB0KPCN7YJORQAYUCF4YKIKPMC" localSheetId="9" hidden="1">#REF!</definedName>
    <definedName name="BExB0KPCN7YJORQAYUCF4YKIKPMC" localSheetId="10" hidden="1">#REF!</definedName>
    <definedName name="BExB0KPCN7YJORQAYUCF4YKIKPMC" localSheetId="11" hidden="1">#REF!</definedName>
    <definedName name="BExB0KPCN7YJORQAYUCF4YKIKPMC" hidden="1">#REF!</definedName>
    <definedName name="BExB0WE4PI3NOBXXVO9CTEN4DIU2" localSheetId="7" hidden="1">#REF!</definedName>
    <definedName name="BExB0WE4PI3NOBXXVO9CTEN4DIU2" localSheetId="9" hidden="1">#REF!</definedName>
    <definedName name="BExB0WE4PI3NOBXXVO9CTEN4DIU2" localSheetId="10" hidden="1">#REF!</definedName>
    <definedName name="BExB0WE4PI3NOBXXVO9CTEN4DIU2" localSheetId="11" hidden="1">#REF!</definedName>
    <definedName name="BExB0WE4PI3NOBXXVO9CTEN4DIU2" hidden="1">#REF!</definedName>
    <definedName name="BExB0ZJIGMTDV9JC5IILPRZ5BXNJ" localSheetId="7" hidden="1">#REF!</definedName>
    <definedName name="BExB0ZJIGMTDV9JC5IILPRZ5BXNJ" localSheetId="9" hidden="1">#REF!</definedName>
    <definedName name="BExB0ZJIGMTDV9JC5IILPRZ5BXNJ" localSheetId="10" hidden="1">#REF!</definedName>
    <definedName name="BExB0ZJIGMTDV9JC5IILPRZ5BXNJ" localSheetId="11" hidden="1">#REF!</definedName>
    <definedName name="BExB0ZJIGMTDV9JC5IILPRZ5BXNJ" hidden="1">#REF!</definedName>
    <definedName name="BExB10QNIVITUYS55OAEKK3VLJFE" localSheetId="7" hidden="1">#REF!</definedName>
    <definedName name="BExB10QNIVITUYS55OAEKK3VLJFE" localSheetId="9" hidden="1">#REF!</definedName>
    <definedName name="BExB10QNIVITUYS55OAEKK3VLJFE" localSheetId="10" hidden="1">#REF!</definedName>
    <definedName name="BExB10QNIVITUYS55OAEKK3VLJFE" localSheetId="11" hidden="1">#REF!</definedName>
    <definedName name="BExB10QNIVITUYS55OAEKK3VLJFE" hidden="1">#REF!</definedName>
    <definedName name="BExB14HG3PSHTJ4S9G0Y803UWLWP" localSheetId="7" hidden="1">#REF!</definedName>
    <definedName name="BExB14HG3PSHTJ4S9G0Y803UWLWP" localSheetId="9" hidden="1">#REF!</definedName>
    <definedName name="BExB14HG3PSHTJ4S9G0Y803UWLWP" localSheetId="10" hidden="1">#REF!</definedName>
    <definedName name="BExB14HG3PSHTJ4S9G0Y803UWLWP" localSheetId="11" hidden="1">#REF!</definedName>
    <definedName name="BExB14HG3PSHTJ4S9G0Y803UWLWP" hidden="1">#REF!</definedName>
    <definedName name="BExB15ZDRY4CIJ911DONP0KCY9KU" localSheetId="7" hidden="1">#REF!</definedName>
    <definedName name="BExB15ZDRY4CIJ911DONP0KCY9KU" localSheetId="9" hidden="1">#REF!</definedName>
    <definedName name="BExB15ZDRY4CIJ911DONP0KCY9KU" localSheetId="10" hidden="1">#REF!</definedName>
    <definedName name="BExB15ZDRY4CIJ911DONP0KCY9KU" localSheetId="11" hidden="1">#REF!</definedName>
    <definedName name="BExB15ZDRY4CIJ911DONP0KCY9KU" hidden="1">#REF!</definedName>
    <definedName name="BExB16VQY0O0RLZYJFU3OFEONVTE" localSheetId="7" hidden="1">#REF!</definedName>
    <definedName name="BExB16VQY0O0RLZYJFU3OFEONVTE" localSheetId="9" hidden="1">#REF!</definedName>
    <definedName name="BExB16VQY0O0RLZYJFU3OFEONVTE" localSheetId="10" hidden="1">#REF!</definedName>
    <definedName name="BExB16VQY0O0RLZYJFU3OFEONVTE" localSheetId="11" hidden="1">#REF!</definedName>
    <definedName name="BExB16VQY0O0RLZYJFU3OFEONVTE" hidden="1">#REF!</definedName>
    <definedName name="BExB1C4HDPDZBISSQ3JREULJJZ7K" localSheetId="7" hidden="1">#REF!</definedName>
    <definedName name="BExB1C4HDPDZBISSQ3JREULJJZ7K" localSheetId="9" hidden="1">#REF!</definedName>
    <definedName name="BExB1C4HDPDZBISSQ3JREULJJZ7K" localSheetId="10" hidden="1">#REF!</definedName>
    <definedName name="BExB1C4HDPDZBISSQ3JREULJJZ7K" localSheetId="11" hidden="1">#REF!</definedName>
    <definedName name="BExB1C4HDPDZBISSQ3JREULJJZ7K" hidden="1">#REF!</definedName>
    <definedName name="BExB1FKNY2UO4W5FUGFHJOA2WFGG" localSheetId="7" hidden="1">#REF!</definedName>
    <definedName name="BExB1FKNY2UO4W5FUGFHJOA2WFGG" localSheetId="9" hidden="1">#REF!</definedName>
    <definedName name="BExB1FKNY2UO4W5FUGFHJOA2WFGG" localSheetId="10" hidden="1">#REF!</definedName>
    <definedName name="BExB1FKNY2UO4W5FUGFHJOA2WFGG" localSheetId="11" hidden="1">#REF!</definedName>
    <definedName name="BExB1FKNY2UO4W5FUGFHJOA2WFGG" hidden="1">#REF!</definedName>
    <definedName name="BExB1GMD0PIDGTFBGQOPRWQSP9I4" localSheetId="7" hidden="1">#REF!</definedName>
    <definedName name="BExB1GMD0PIDGTFBGQOPRWQSP9I4" localSheetId="9" hidden="1">#REF!</definedName>
    <definedName name="BExB1GMD0PIDGTFBGQOPRWQSP9I4" localSheetId="10" hidden="1">#REF!</definedName>
    <definedName name="BExB1GMD0PIDGTFBGQOPRWQSP9I4" localSheetId="11" hidden="1">#REF!</definedName>
    <definedName name="BExB1GMD0PIDGTFBGQOPRWQSP9I4" hidden="1">#REF!</definedName>
    <definedName name="BExB1Q29OO6LNFNT1EQLA3KYE7MX" localSheetId="7" hidden="1">#REF!</definedName>
    <definedName name="BExB1Q29OO6LNFNT1EQLA3KYE7MX" localSheetId="9" hidden="1">#REF!</definedName>
    <definedName name="BExB1Q29OO6LNFNT1EQLA3KYE7MX" localSheetId="10" hidden="1">#REF!</definedName>
    <definedName name="BExB1Q29OO6LNFNT1EQLA3KYE7MX" localSheetId="11" hidden="1">#REF!</definedName>
    <definedName name="BExB1Q29OO6LNFNT1EQLA3KYE7MX" hidden="1">#REF!</definedName>
    <definedName name="BExB1TNRV5EBWZEHYLHI76T0FVA7" localSheetId="7" hidden="1">#REF!</definedName>
    <definedName name="BExB1TNRV5EBWZEHYLHI76T0FVA7" localSheetId="9" hidden="1">#REF!</definedName>
    <definedName name="BExB1TNRV5EBWZEHYLHI76T0FVA7" localSheetId="10" hidden="1">#REF!</definedName>
    <definedName name="BExB1TNRV5EBWZEHYLHI76T0FVA7" localSheetId="11" hidden="1">#REF!</definedName>
    <definedName name="BExB1TNRV5EBWZEHYLHI76T0FVA7" hidden="1">#REF!</definedName>
    <definedName name="BExB1WI6M8I0EEP1ANUQZCFY24EV" localSheetId="7" hidden="1">#REF!</definedName>
    <definedName name="BExB1WI6M8I0EEP1ANUQZCFY24EV" localSheetId="9" hidden="1">#REF!</definedName>
    <definedName name="BExB1WI6M8I0EEP1ANUQZCFY24EV" localSheetId="10" hidden="1">#REF!</definedName>
    <definedName name="BExB1WI6M8I0EEP1ANUQZCFY24EV" localSheetId="11" hidden="1">#REF!</definedName>
    <definedName name="BExB1WI6M8I0EEP1ANUQZCFY24EV" hidden="1">#REF!</definedName>
    <definedName name="BExB203OWC9QZA3BYOKQ18L4FUJE" localSheetId="7" hidden="1">#REF!</definedName>
    <definedName name="BExB203OWC9QZA3BYOKQ18L4FUJE" localSheetId="9" hidden="1">#REF!</definedName>
    <definedName name="BExB203OWC9QZA3BYOKQ18L4FUJE" localSheetId="10" hidden="1">#REF!</definedName>
    <definedName name="BExB203OWC9QZA3BYOKQ18L4FUJE" localSheetId="11" hidden="1">#REF!</definedName>
    <definedName name="BExB203OWC9QZA3BYOKQ18L4FUJE" hidden="1">#REF!</definedName>
    <definedName name="BExB215I6XJMAXZ5JDHT0R7K0CS1" localSheetId="7" hidden="1">#REF!</definedName>
    <definedName name="BExB215I6XJMAXZ5JDHT0R7K0CS1" localSheetId="9" hidden="1">#REF!</definedName>
    <definedName name="BExB215I6XJMAXZ5JDHT0R7K0CS1" localSheetId="10" hidden="1">#REF!</definedName>
    <definedName name="BExB215I6XJMAXZ5JDHT0R7K0CS1" localSheetId="11" hidden="1">#REF!</definedName>
    <definedName name="BExB215I6XJMAXZ5JDHT0R7K0CS1" hidden="1">#REF!</definedName>
    <definedName name="BExB2CJHTU7C591BR4WRL5L2F2K6" localSheetId="7" hidden="1">#REF!</definedName>
    <definedName name="BExB2CJHTU7C591BR4WRL5L2F2K6" localSheetId="9" hidden="1">#REF!</definedName>
    <definedName name="BExB2CJHTU7C591BR4WRL5L2F2K6" localSheetId="10" hidden="1">#REF!</definedName>
    <definedName name="BExB2CJHTU7C591BR4WRL5L2F2K6" localSheetId="11" hidden="1">#REF!</definedName>
    <definedName name="BExB2CJHTU7C591BR4WRL5L2F2K6" hidden="1">#REF!</definedName>
    <definedName name="BExB2K1AV4PGNS1O6C7D7AO411AX" localSheetId="7" hidden="1">#REF!</definedName>
    <definedName name="BExB2K1AV4PGNS1O6C7D7AO411AX" localSheetId="9" hidden="1">#REF!</definedName>
    <definedName name="BExB2K1AV4PGNS1O6C7D7AO411AX" localSheetId="10" hidden="1">#REF!</definedName>
    <definedName name="BExB2K1AV4PGNS1O6C7D7AO411AX" localSheetId="11" hidden="1">#REF!</definedName>
    <definedName name="BExB2K1AV4PGNS1O6C7D7AO411AX" hidden="1">#REF!</definedName>
    <definedName name="BExB2O2UYHKI324YE324E1N7FVIB" localSheetId="7" hidden="1">#REF!</definedName>
    <definedName name="BExB2O2UYHKI324YE324E1N7FVIB" localSheetId="9" hidden="1">#REF!</definedName>
    <definedName name="BExB2O2UYHKI324YE324E1N7FVIB" localSheetId="10" hidden="1">#REF!</definedName>
    <definedName name="BExB2O2UYHKI324YE324E1N7FVIB" localSheetId="11" hidden="1">#REF!</definedName>
    <definedName name="BExB2O2UYHKI324YE324E1N7FVIB" hidden="1">#REF!</definedName>
    <definedName name="BExB2Q0VJ0MU2URO3JOVUAVHEI3V" localSheetId="7" hidden="1">#REF!</definedName>
    <definedName name="BExB2Q0VJ0MU2URO3JOVUAVHEI3V" localSheetId="9" hidden="1">#REF!</definedName>
    <definedName name="BExB2Q0VJ0MU2URO3JOVUAVHEI3V" localSheetId="10" hidden="1">#REF!</definedName>
    <definedName name="BExB2Q0VJ0MU2URO3JOVUAVHEI3V" localSheetId="11" hidden="1">#REF!</definedName>
    <definedName name="BExB2Q0VJ0MU2URO3JOVUAVHEI3V" hidden="1">#REF!</definedName>
    <definedName name="BExB2TBL7K5D70TOLTXT6SAAJQS9" localSheetId="7" hidden="1">#REF!</definedName>
    <definedName name="BExB2TBL7K5D70TOLTXT6SAAJQS9" localSheetId="9" hidden="1">#REF!</definedName>
    <definedName name="BExB2TBL7K5D70TOLTXT6SAAJQS9" localSheetId="10" hidden="1">#REF!</definedName>
    <definedName name="BExB2TBL7K5D70TOLTXT6SAAJQS9" localSheetId="11" hidden="1">#REF!</definedName>
    <definedName name="BExB2TBL7K5D70TOLTXT6SAAJQS9" hidden="1">#REF!</definedName>
    <definedName name="BExB2WRQ815O1VGMGAGDGQHTTUIN" localSheetId="7" hidden="1">#REF!</definedName>
    <definedName name="BExB2WRQ815O1VGMGAGDGQHTTUIN" localSheetId="9" hidden="1">#REF!</definedName>
    <definedName name="BExB2WRQ815O1VGMGAGDGQHTTUIN" localSheetId="10" hidden="1">#REF!</definedName>
    <definedName name="BExB2WRQ815O1VGMGAGDGQHTTUIN" localSheetId="11" hidden="1">#REF!</definedName>
    <definedName name="BExB2WRQ815O1VGMGAGDGQHTTUIN" hidden="1">#REF!</definedName>
    <definedName name="BExB30IP1DNKNQ6PZ5ERUGR5MK4Z" localSheetId="7" hidden="1">#REF!</definedName>
    <definedName name="BExB30IP1DNKNQ6PZ5ERUGR5MK4Z" localSheetId="9" hidden="1">#REF!</definedName>
    <definedName name="BExB30IP1DNKNQ6PZ5ERUGR5MK4Z" localSheetId="10" hidden="1">#REF!</definedName>
    <definedName name="BExB30IP1DNKNQ6PZ5ERUGR5MK4Z" localSheetId="11" hidden="1">#REF!</definedName>
    <definedName name="BExB30IP1DNKNQ6PZ5ERUGR5MK4Z" hidden="1">#REF!</definedName>
    <definedName name="BExB30YTF8EK04RZ190LBP9R44TW" localSheetId="7" hidden="1">#REF!</definedName>
    <definedName name="BExB30YTF8EK04RZ190LBP9R44TW" localSheetId="9" hidden="1">#REF!</definedName>
    <definedName name="BExB30YTF8EK04RZ190LBP9R44TW" localSheetId="10" hidden="1">#REF!</definedName>
    <definedName name="BExB30YTF8EK04RZ190LBP9R44TW" localSheetId="11" hidden="1">#REF!</definedName>
    <definedName name="BExB30YTF8EK04RZ190LBP9R44TW" hidden="1">#REF!</definedName>
    <definedName name="BExB31PVM8TBKT8GI5VYI71JWZ0D" localSheetId="7" hidden="1">#REF!</definedName>
    <definedName name="BExB31PVM8TBKT8GI5VYI71JWZ0D" localSheetId="9" hidden="1">#REF!</definedName>
    <definedName name="BExB31PVM8TBKT8GI5VYI71JWZ0D" localSheetId="10" hidden="1">#REF!</definedName>
    <definedName name="BExB31PVM8TBKT8GI5VYI71JWZ0D" localSheetId="11" hidden="1">#REF!</definedName>
    <definedName name="BExB31PVM8TBKT8GI5VYI71JWZ0D" hidden="1">#REF!</definedName>
    <definedName name="BExB37UZ7KOLOBAPDS5EM5MJTPFJ" localSheetId="7" hidden="1">#REF!</definedName>
    <definedName name="BExB37UZ7KOLOBAPDS5EM5MJTPFJ" localSheetId="9" hidden="1">#REF!</definedName>
    <definedName name="BExB37UZ7KOLOBAPDS5EM5MJTPFJ" localSheetId="10" hidden="1">#REF!</definedName>
    <definedName name="BExB37UZ7KOLOBAPDS5EM5MJTPFJ" localSheetId="11" hidden="1">#REF!</definedName>
    <definedName name="BExB37UZ7KOLOBAPDS5EM5MJTPFJ" hidden="1">#REF!</definedName>
    <definedName name="BExB3S8NRKFKQZGZDLCF1J5OPNQX" localSheetId="7" hidden="1">#REF!</definedName>
    <definedName name="BExB3S8NRKFKQZGZDLCF1J5OPNQX" localSheetId="9" hidden="1">#REF!</definedName>
    <definedName name="BExB3S8NRKFKQZGZDLCF1J5OPNQX" localSheetId="10" hidden="1">#REF!</definedName>
    <definedName name="BExB3S8NRKFKQZGZDLCF1J5OPNQX" localSheetId="11" hidden="1">#REF!</definedName>
    <definedName name="BExB3S8NRKFKQZGZDLCF1J5OPNQX" hidden="1">#REF!</definedName>
    <definedName name="BExB4016U17W1T4ZWNG5SJCGWE9P" localSheetId="7" hidden="1">#REF!</definedName>
    <definedName name="BExB4016U17W1T4ZWNG5SJCGWE9P" localSheetId="9" hidden="1">#REF!</definedName>
    <definedName name="BExB4016U17W1T4ZWNG5SJCGWE9P" localSheetId="10" hidden="1">#REF!</definedName>
    <definedName name="BExB4016U17W1T4ZWNG5SJCGWE9P" localSheetId="11" hidden="1">#REF!</definedName>
    <definedName name="BExB4016U17W1T4ZWNG5SJCGWE9P" hidden="1">#REF!</definedName>
    <definedName name="BExB442RX0T3L6HUL6X5T21CENW6" localSheetId="7" hidden="1">#REF!</definedName>
    <definedName name="BExB442RX0T3L6HUL6X5T21CENW6" localSheetId="9" hidden="1">#REF!</definedName>
    <definedName name="BExB442RX0T3L6HUL6X5T21CENW6" localSheetId="10" hidden="1">#REF!</definedName>
    <definedName name="BExB442RX0T3L6HUL6X5T21CENW6" localSheetId="11" hidden="1">#REF!</definedName>
    <definedName name="BExB442RX0T3L6HUL6X5T21CENW6" hidden="1">#REF!</definedName>
    <definedName name="BExB472MUJSUYK7SI8BX1ZGQL0NK" localSheetId="7" hidden="1">#REF!</definedName>
    <definedName name="BExB472MUJSUYK7SI8BX1ZGQL0NK" localSheetId="9" hidden="1">#REF!</definedName>
    <definedName name="BExB472MUJSUYK7SI8BX1ZGQL0NK" localSheetId="10" hidden="1">#REF!</definedName>
    <definedName name="BExB472MUJSUYK7SI8BX1ZGQL0NK" localSheetId="11" hidden="1">#REF!</definedName>
    <definedName name="BExB472MUJSUYK7SI8BX1ZGQL0NK" hidden="1">#REF!</definedName>
    <definedName name="BExB4ADD0L7417CII901XTFKXD1J" localSheetId="7" hidden="1">#REF!</definedName>
    <definedName name="BExB4ADD0L7417CII901XTFKXD1J" localSheetId="9" hidden="1">#REF!</definedName>
    <definedName name="BExB4ADD0L7417CII901XTFKXD1J" localSheetId="10" hidden="1">#REF!</definedName>
    <definedName name="BExB4ADD0L7417CII901XTFKXD1J" localSheetId="11" hidden="1">#REF!</definedName>
    <definedName name="BExB4ADD0L7417CII901XTFKXD1J" hidden="1">#REF!</definedName>
    <definedName name="BExB4DO1V1NL2AVK5YE1RSL5RYHL" localSheetId="7" hidden="1">#REF!</definedName>
    <definedName name="BExB4DO1V1NL2AVK5YE1RSL5RYHL" localSheetId="9" hidden="1">#REF!</definedName>
    <definedName name="BExB4DO1V1NL2AVK5YE1RSL5RYHL" localSheetId="10" hidden="1">#REF!</definedName>
    <definedName name="BExB4DO1V1NL2AVK5YE1RSL5RYHL" localSheetId="11" hidden="1">#REF!</definedName>
    <definedName name="BExB4DO1V1NL2AVK5YE1RSL5RYHL" hidden="1">#REF!</definedName>
    <definedName name="BExB4DYU06HCGRIPBSWRCXK804UM" localSheetId="7" hidden="1">#REF!</definedName>
    <definedName name="BExB4DYU06HCGRIPBSWRCXK804UM" localSheetId="9" hidden="1">#REF!</definedName>
    <definedName name="BExB4DYU06HCGRIPBSWRCXK804UM" localSheetId="10" hidden="1">#REF!</definedName>
    <definedName name="BExB4DYU06HCGRIPBSWRCXK804UM" localSheetId="11" hidden="1">#REF!</definedName>
    <definedName name="BExB4DYU06HCGRIPBSWRCXK804UM" hidden="1">#REF!</definedName>
    <definedName name="BExB4XW9A16UWK9TUIA84W8X2ZEA" localSheetId="7" hidden="1">#REF!</definedName>
    <definedName name="BExB4XW9A16UWK9TUIA84W8X2ZEA" localSheetId="9" hidden="1">#REF!</definedName>
    <definedName name="BExB4XW9A16UWK9TUIA84W8X2ZEA" localSheetId="10" hidden="1">#REF!</definedName>
    <definedName name="BExB4XW9A16UWK9TUIA84W8X2ZEA" localSheetId="11" hidden="1">#REF!</definedName>
    <definedName name="BExB4XW9A16UWK9TUIA84W8X2ZEA" hidden="1">#REF!</definedName>
    <definedName name="BExB4Z3EZBGYYI33U0KQ8NEIH8PY" localSheetId="7" hidden="1">#REF!</definedName>
    <definedName name="BExB4Z3EZBGYYI33U0KQ8NEIH8PY" localSheetId="9" hidden="1">#REF!</definedName>
    <definedName name="BExB4Z3EZBGYYI33U0KQ8NEIH8PY" localSheetId="10" hidden="1">#REF!</definedName>
    <definedName name="BExB4Z3EZBGYYI33U0KQ8NEIH8PY" localSheetId="11" hidden="1">#REF!</definedName>
    <definedName name="BExB4Z3EZBGYYI33U0KQ8NEIH8PY" hidden="1">#REF!</definedName>
    <definedName name="BExB55368XW7UX657ZSPC6BFE92S" localSheetId="7" hidden="1">#REF!</definedName>
    <definedName name="BExB55368XW7UX657ZSPC6BFE92S" localSheetId="9" hidden="1">#REF!</definedName>
    <definedName name="BExB55368XW7UX657ZSPC6BFE92S" localSheetId="10" hidden="1">#REF!</definedName>
    <definedName name="BExB55368XW7UX657ZSPC6BFE92S" localSheetId="11" hidden="1">#REF!</definedName>
    <definedName name="BExB55368XW7UX657ZSPC6BFE92S" hidden="1">#REF!</definedName>
    <definedName name="BExB57MZEPL2SA2ONPK66YFLZWJU" localSheetId="7" hidden="1">#REF!</definedName>
    <definedName name="BExB57MZEPL2SA2ONPK66YFLZWJU" localSheetId="9" hidden="1">#REF!</definedName>
    <definedName name="BExB57MZEPL2SA2ONPK66YFLZWJU" localSheetId="10" hidden="1">#REF!</definedName>
    <definedName name="BExB57MZEPL2SA2ONPK66YFLZWJU" localSheetId="11" hidden="1">#REF!</definedName>
    <definedName name="BExB57MZEPL2SA2ONPK66YFLZWJU" hidden="1">#REF!</definedName>
    <definedName name="BExB5833OAOJ22VK1YK47FHUSVK2" localSheetId="7" hidden="1">#REF!</definedName>
    <definedName name="BExB5833OAOJ22VK1YK47FHUSVK2" localSheetId="9" hidden="1">#REF!</definedName>
    <definedName name="BExB5833OAOJ22VK1YK47FHUSVK2" localSheetId="10" hidden="1">#REF!</definedName>
    <definedName name="BExB5833OAOJ22VK1YK47FHUSVK2" localSheetId="11" hidden="1">#REF!</definedName>
    <definedName name="BExB5833OAOJ22VK1YK47FHUSVK2" hidden="1">#REF!</definedName>
    <definedName name="BExB58JDIHS42JZT9DJJMKA8QFCO" localSheetId="7" hidden="1">#REF!</definedName>
    <definedName name="BExB58JDIHS42JZT9DJJMKA8QFCO" localSheetId="9" hidden="1">#REF!</definedName>
    <definedName name="BExB58JDIHS42JZT9DJJMKA8QFCO" localSheetId="10" hidden="1">#REF!</definedName>
    <definedName name="BExB58JDIHS42JZT9DJJMKA8QFCO" localSheetId="11" hidden="1">#REF!</definedName>
    <definedName name="BExB58JDIHS42JZT9DJJMKA8QFCO" hidden="1">#REF!</definedName>
    <definedName name="BExB58U5FQC5JWV9CGC83HLLZUZI" localSheetId="7" hidden="1">#REF!</definedName>
    <definedName name="BExB58U5FQC5JWV9CGC83HLLZUZI" localSheetId="9" hidden="1">#REF!</definedName>
    <definedName name="BExB58U5FQC5JWV9CGC83HLLZUZI" localSheetId="10" hidden="1">#REF!</definedName>
    <definedName name="BExB58U5FQC5JWV9CGC83HLLZUZI" localSheetId="11" hidden="1">#REF!</definedName>
    <definedName name="BExB58U5FQC5JWV9CGC83HLLZUZI" hidden="1">#REF!</definedName>
    <definedName name="BExB5EDO9XUKHF74X3HAU2WPPHZH" localSheetId="7" hidden="1">#REF!</definedName>
    <definedName name="BExB5EDO9XUKHF74X3HAU2WPPHZH" localSheetId="9" hidden="1">#REF!</definedName>
    <definedName name="BExB5EDO9XUKHF74X3HAU2WPPHZH" localSheetId="10" hidden="1">#REF!</definedName>
    <definedName name="BExB5EDO9XUKHF74X3HAU2WPPHZH" localSheetId="11" hidden="1">#REF!</definedName>
    <definedName name="BExB5EDO9XUKHF74X3HAU2WPPHZH" hidden="1">#REF!</definedName>
    <definedName name="BExB5G6EH68AYEP1UT0GHUEL3SLN" localSheetId="7" hidden="1">#REF!</definedName>
    <definedName name="BExB5G6EH68AYEP1UT0GHUEL3SLN" localSheetId="9" hidden="1">#REF!</definedName>
    <definedName name="BExB5G6EH68AYEP1UT0GHUEL3SLN" localSheetId="10" hidden="1">#REF!</definedName>
    <definedName name="BExB5G6EH68AYEP1UT0GHUEL3SLN" localSheetId="11" hidden="1">#REF!</definedName>
    <definedName name="BExB5G6EH68AYEP1UT0GHUEL3SLN" hidden="1">#REF!</definedName>
    <definedName name="BExB5IFAFRG56RCEOOXLOQHCNSLB" localSheetId="7" hidden="1">#REF!</definedName>
    <definedName name="BExB5IFAFRG56RCEOOXLOQHCNSLB" localSheetId="9" hidden="1">#REF!</definedName>
    <definedName name="BExB5IFAFRG56RCEOOXLOQHCNSLB" localSheetId="10" hidden="1">#REF!</definedName>
    <definedName name="BExB5IFAFRG56RCEOOXLOQHCNSLB" localSheetId="11" hidden="1">#REF!</definedName>
    <definedName name="BExB5IFAFRG56RCEOOXLOQHCNSLB" hidden="1">#REF!</definedName>
    <definedName name="BExB5QYVEZWFE5DQVHAM760EV05X" localSheetId="7" hidden="1">#REF!</definedName>
    <definedName name="BExB5QYVEZWFE5DQVHAM760EV05X" localSheetId="9" hidden="1">#REF!</definedName>
    <definedName name="BExB5QYVEZWFE5DQVHAM760EV05X" localSheetId="10" hidden="1">#REF!</definedName>
    <definedName name="BExB5QYVEZWFE5DQVHAM760EV05X" localSheetId="11" hidden="1">#REF!</definedName>
    <definedName name="BExB5QYVEZWFE5DQVHAM760EV05X" hidden="1">#REF!</definedName>
    <definedName name="BExB5U9IRH14EMOE0YGIE3WIVLFS" localSheetId="7" hidden="1">#REF!</definedName>
    <definedName name="BExB5U9IRH14EMOE0YGIE3WIVLFS" localSheetId="9" hidden="1">#REF!</definedName>
    <definedName name="BExB5U9IRH14EMOE0YGIE3WIVLFS" localSheetId="10" hidden="1">#REF!</definedName>
    <definedName name="BExB5U9IRH14EMOE0YGIE3WIVLFS" localSheetId="11" hidden="1">#REF!</definedName>
    <definedName name="BExB5U9IRH14EMOE0YGIE3WIVLFS" hidden="1">#REF!</definedName>
    <definedName name="BExB5VWYMOV6BAIH7XUBBVPU7MMD" localSheetId="7" hidden="1">#REF!</definedName>
    <definedName name="BExB5VWYMOV6BAIH7XUBBVPU7MMD" localSheetId="9" hidden="1">#REF!</definedName>
    <definedName name="BExB5VWYMOV6BAIH7XUBBVPU7MMD" localSheetId="10" hidden="1">#REF!</definedName>
    <definedName name="BExB5VWYMOV6BAIH7XUBBVPU7MMD" localSheetId="11" hidden="1">#REF!</definedName>
    <definedName name="BExB5VWYMOV6BAIH7XUBBVPU7MMD" hidden="1">#REF!</definedName>
    <definedName name="BExB610DZWIJP1B72U9QM42COH2B" localSheetId="7" hidden="1">#REF!</definedName>
    <definedName name="BExB610DZWIJP1B72U9QM42COH2B" localSheetId="9" hidden="1">#REF!</definedName>
    <definedName name="BExB610DZWIJP1B72U9QM42COH2B" localSheetId="10" hidden="1">#REF!</definedName>
    <definedName name="BExB610DZWIJP1B72U9QM42COH2B" localSheetId="11" hidden="1">#REF!</definedName>
    <definedName name="BExB610DZWIJP1B72U9QM42COH2B" hidden="1">#REF!</definedName>
    <definedName name="BExB6C3FUAKK9ML5T767NMWGA9YB" localSheetId="7" hidden="1">#REF!</definedName>
    <definedName name="BExB6C3FUAKK9ML5T767NMWGA9YB" localSheetId="9" hidden="1">#REF!</definedName>
    <definedName name="BExB6C3FUAKK9ML5T767NMWGA9YB" localSheetId="10" hidden="1">#REF!</definedName>
    <definedName name="BExB6C3FUAKK9ML5T767NMWGA9YB" localSheetId="11" hidden="1">#REF!</definedName>
    <definedName name="BExB6C3FUAKK9ML5T767NMWGA9YB" hidden="1">#REF!</definedName>
    <definedName name="BExB6C8X6JYRLKZKK17VE3QUNL3D" localSheetId="7" hidden="1">#REF!</definedName>
    <definedName name="BExB6C8X6JYRLKZKK17VE3QUNL3D" localSheetId="9" hidden="1">#REF!</definedName>
    <definedName name="BExB6C8X6JYRLKZKK17VE3QUNL3D" localSheetId="10" hidden="1">#REF!</definedName>
    <definedName name="BExB6C8X6JYRLKZKK17VE3QUNL3D" localSheetId="11" hidden="1">#REF!</definedName>
    <definedName name="BExB6C8X6JYRLKZKK17VE3QUNL3D" hidden="1">#REF!</definedName>
    <definedName name="BExB6HN3QRFPXM71MDUK21BKM7PF" localSheetId="7" hidden="1">#REF!</definedName>
    <definedName name="BExB6HN3QRFPXM71MDUK21BKM7PF" localSheetId="9" hidden="1">#REF!</definedName>
    <definedName name="BExB6HN3QRFPXM71MDUK21BKM7PF" localSheetId="10" hidden="1">#REF!</definedName>
    <definedName name="BExB6HN3QRFPXM71MDUK21BKM7PF" localSheetId="11" hidden="1">#REF!</definedName>
    <definedName name="BExB6HN3QRFPXM71MDUK21BKM7PF" hidden="1">#REF!</definedName>
    <definedName name="BExB6IZMHCZ3LB7N73KD90YB1HBZ" localSheetId="7" hidden="1">#REF!</definedName>
    <definedName name="BExB6IZMHCZ3LB7N73KD90YB1HBZ" localSheetId="9" hidden="1">#REF!</definedName>
    <definedName name="BExB6IZMHCZ3LB7N73KD90YB1HBZ" localSheetId="10" hidden="1">#REF!</definedName>
    <definedName name="BExB6IZMHCZ3LB7N73KD90YB1HBZ" localSheetId="11" hidden="1">#REF!</definedName>
    <definedName name="BExB6IZMHCZ3LB7N73KD90YB1HBZ" hidden="1">#REF!</definedName>
    <definedName name="BExB6RZAN4TW4BIS93TJP3MTSF2V" localSheetId="7" hidden="1">#REF!</definedName>
    <definedName name="BExB6RZAN4TW4BIS93TJP3MTSF2V" localSheetId="9" hidden="1">#REF!</definedName>
    <definedName name="BExB6RZAN4TW4BIS93TJP3MTSF2V" localSheetId="10" hidden="1">#REF!</definedName>
    <definedName name="BExB6RZAN4TW4BIS93TJP3MTSF2V" localSheetId="11" hidden="1">#REF!</definedName>
    <definedName name="BExB6RZAN4TW4BIS93TJP3MTSF2V" hidden="1">#REF!</definedName>
    <definedName name="BExB6SKVVBQPHZ4Y692I5525S418" localSheetId="7" hidden="1">#REF!</definedName>
    <definedName name="BExB6SKVVBQPHZ4Y692I5525S418" localSheetId="9" hidden="1">#REF!</definedName>
    <definedName name="BExB6SKVVBQPHZ4Y692I5525S418" localSheetId="10" hidden="1">#REF!</definedName>
    <definedName name="BExB6SKVVBQPHZ4Y692I5525S418" localSheetId="11" hidden="1">#REF!</definedName>
    <definedName name="BExB6SKVVBQPHZ4Y692I5525S418" hidden="1">#REF!</definedName>
    <definedName name="BExB719SGNX4Y8NE6JEXC555K596" localSheetId="7" hidden="1">#REF!</definedName>
    <definedName name="BExB719SGNX4Y8NE6JEXC555K596" localSheetId="9" hidden="1">#REF!</definedName>
    <definedName name="BExB719SGNX4Y8NE6JEXC555K596" localSheetId="10" hidden="1">#REF!</definedName>
    <definedName name="BExB719SGNX4Y8NE6JEXC555K596" localSheetId="11" hidden="1">#REF!</definedName>
    <definedName name="BExB719SGNX4Y8NE6JEXC555K596" hidden="1">#REF!</definedName>
    <definedName name="BExB7265DCHKS7V2OWRBXCZTEIW9" localSheetId="7" hidden="1">#REF!</definedName>
    <definedName name="BExB7265DCHKS7V2OWRBXCZTEIW9" localSheetId="9" hidden="1">#REF!</definedName>
    <definedName name="BExB7265DCHKS7V2OWRBXCZTEIW9" localSheetId="10" hidden="1">#REF!</definedName>
    <definedName name="BExB7265DCHKS7V2OWRBXCZTEIW9" localSheetId="11" hidden="1">#REF!</definedName>
    <definedName name="BExB7265DCHKS7V2OWRBXCZTEIW9" hidden="1">#REF!</definedName>
    <definedName name="BExB73DAG0L10ZK0L6HQWV9BISN7" localSheetId="7" hidden="1">#REF!</definedName>
    <definedName name="BExB73DAG0L10ZK0L6HQWV9BISN7" localSheetId="9" hidden="1">#REF!</definedName>
    <definedName name="BExB73DAG0L10ZK0L6HQWV9BISN7" localSheetId="10" hidden="1">#REF!</definedName>
    <definedName name="BExB73DAG0L10ZK0L6HQWV9BISN7" localSheetId="11" hidden="1">#REF!</definedName>
    <definedName name="BExB73DAG0L10ZK0L6HQWV9BISN7" hidden="1">#REF!</definedName>
    <definedName name="BExB74PS5P9G0P09Y6DZSCX0FLTJ" localSheetId="7" hidden="1">#REF!</definedName>
    <definedName name="BExB74PS5P9G0P09Y6DZSCX0FLTJ" localSheetId="9" hidden="1">#REF!</definedName>
    <definedName name="BExB74PS5P9G0P09Y6DZSCX0FLTJ" localSheetId="10" hidden="1">#REF!</definedName>
    <definedName name="BExB74PS5P9G0P09Y6DZSCX0FLTJ" localSheetId="11" hidden="1">#REF!</definedName>
    <definedName name="BExB74PS5P9G0P09Y6DZSCX0FLTJ" hidden="1">#REF!</definedName>
    <definedName name="BExB77KDAUB9VYWBDJP50RIW7Y73" localSheetId="7" hidden="1">#REF!</definedName>
    <definedName name="BExB77KDAUB9VYWBDJP50RIW7Y73" localSheetId="9" hidden="1">#REF!</definedName>
    <definedName name="BExB77KDAUB9VYWBDJP50RIW7Y73" localSheetId="10" hidden="1">#REF!</definedName>
    <definedName name="BExB77KDAUB9VYWBDJP50RIW7Y73" localSheetId="11" hidden="1">#REF!</definedName>
    <definedName name="BExB77KDAUB9VYWBDJP50RIW7Y73" hidden="1">#REF!</definedName>
    <definedName name="BExB78RH79J0MIF7H8CAZ0CFE88Q" localSheetId="7" hidden="1">#REF!</definedName>
    <definedName name="BExB78RH79J0MIF7H8CAZ0CFE88Q" localSheetId="9" hidden="1">#REF!</definedName>
    <definedName name="BExB78RH79J0MIF7H8CAZ0CFE88Q" localSheetId="10" hidden="1">#REF!</definedName>
    <definedName name="BExB78RH79J0MIF7H8CAZ0CFE88Q" localSheetId="11" hidden="1">#REF!</definedName>
    <definedName name="BExB78RH79J0MIF7H8CAZ0CFE88Q" hidden="1">#REF!</definedName>
    <definedName name="BExB7ELT09HGDVO5BJC1ZY9D09GZ" localSheetId="7" hidden="1">#REF!</definedName>
    <definedName name="BExB7ELT09HGDVO5BJC1ZY9D09GZ" localSheetId="9" hidden="1">#REF!</definedName>
    <definedName name="BExB7ELT09HGDVO5BJC1ZY9D09GZ" localSheetId="10" hidden="1">#REF!</definedName>
    <definedName name="BExB7ELT09HGDVO5BJC1ZY9D09GZ" localSheetId="11" hidden="1">#REF!</definedName>
    <definedName name="BExB7ELT09HGDVO5BJC1ZY9D09GZ" hidden="1">#REF!</definedName>
    <definedName name="BExB7PZU5KVXW0MOS9BQNVV0U4WD" localSheetId="7" hidden="1">#REF!</definedName>
    <definedName name="BExB7PZU5KVXW0MOS9BQNVV0U4WD" localSheetId="9" hidden="1">#REF!</definedName>
    <definedName name="BExB7PZU5KVXW0MOS9BQNVV0U4WD" localSheetId="10" hidden="1">#REF!</definedName>
    <definedName name="BExB7PZU5KVXW0MOS9BQNVV0U4WD" localSheetId="11" hidden="1">#REF!</definedName>
    <definedName name="BExB7PZU5KVXW0MOS9BQNVV0U4WD" hidden="1">#REF!</definedName>
    <definedName name="BExB7R1PBLH2KKT4OJI4ESYMV3B3" localSheetId="7" hidden="1">#REF!</definedName>
    <definedName name="BExB7R1PBLH2KKT4OJI4ESYMV3B3" localSheetId="9" hidden="1">#REF!</definedName>
    <definedName name="BExB7R1PBLH2KKT4OJI4ESYMV3B3" localSheetId="10" hidden="1">#REF!</definedName>
    <definedName name="BExB7R1PBLH2KKT4OJI4ESYMV3B3" localSheetId="11" hidden="1">#REF!</definedName>
    <definedName name="BExB7R1PBLH2KKT4OJI4ESYMV3B3" hidden="1">#REF!</definedName>
    <definedName name="BExB7SUFBKOZJWAZHJSNHTBMUZE4" localSheetId="7" hidden="1">#REF!</definedName>
    <definedName name="BExB7SUFBKOZJWAZHJSNHTBMUZE4" localSheetId="9" hidden="1">#REF!</definedName>
    <definedName name="BExB7SUFBKOZJWAZHJSNHTBMUZE4" localSheetId="10" hidden="1">#REF!</definedName>
    <definedName name="BExB7SUFBKOZJWAZHJSNHTBMUZE4" localSheetId="11" hidden="1">#REF!</definedName>
    <definedName name="BExB7SUFBKOZJWAZHJSNHTBMUZE4" hidden="1">#REF!</definedName>
    <definedName name="BExB806PAXX70XUTA3ZI7OORD78R" localSheetId="7" hidden="1">#REF!</definedName>
    <definedName name="BExB806PAXX70XUTA3ZI7OORD78R" localSheetId="9" hidden="1">#REF!</definedName>
    <definedName name="BExB806PAXX70XUTA3ZI7OORD78R" localSheetId="10" hidden="1">#REF!</definedName>
    <definedName name="BExB806PAXX70XUTA3ZI7OORD78R" localSheetId="11" hidden="1">#REF!</definedName>
    <definedName name="BExB806PAXX70XUTA3ZI7OORD78R" hidden="1">#REF!</definedName>
    <definedName name="BExB88FBDZ0MSRCK5MB3E06QBO1N" localSheetId="7" hidden="1">#REF!</definedName>
    <definedName name="BExB88FBDZ0MSRCK5MB3E06QBO1N" localSheetId="9" hidden="1">#REF!</definedName>
    <definedName name="BExB88FBDZ0MSRCK5MB3E06QBO1N" localSheetId="10" hidden="1">#REF!</definedName>
    <definedName name="BExB88FBDZ0MSRCK5MB3E06QBO1N" localSheetId="11" hidden="1">#REF!</definedName>
    <definedName name="BExB88FBDZ0MSRCK5MB3E06QBO1N" hidden="1">#REF!</definedName>
    <definedName name="BExB89H5ZI7PL41B4CQN2OSUPK7A" localSheetId="7" hidden="1">#REF!</definedName>
    <definedName name="BExB89H5ZI7PL41B4CQN2OSUPK7A" localSheetId="9" hidden="1">#REF!</definedName>
    <definedName name="BExB89H5ZI7PL41B4CQN2OSUPK7A" localSheetId="10" hidden="1">#REF!</definedName>
    <definedName name="BExB89H5ZI7PL41B4CQN2OSUPK7A" localSheetId="11" hidden="1">#REF!</definedName>
    <definedName name="BExB89H5ZI7PL41B4CQN2OSUPK7A" hidden="1">#REF!</definedName>
    <definedName name="BExB8HF4UBVZKQCSRFRUQL2EE6VL" localSheetId="7" hidden="1">#REF!</definedName>
    <definedName name="BExB8HF4UBVZKQCSRFRUQL2EE6VL" localSheetId="9" hidden="1">#REF!</definedName>
    <definedName name="BExB8HF4UBVZKQCSRFRUQL2EE6VL" localSheetId="10" hidden="1">#REF!</definedName>
    <definedName name="BExB8HF4UBVZKQCSRFRUQL2EE6VL" localSheetId="11" hidden="1">#REF!</definedName>
    <definedName name="BExB8HF4UBVZKQCSRFRUQL2EE6VL" hidden="1">#REF!</definedName>
    <definedName name="BExB8HKHKZ1ORJZUYGG2M4VSCC39" localSheetId="7" hidden="1">#REF!</definedName>
    <definedName name="BExB8HKHKZ1ORJZUYGG2M4VSCC39" localSheetId="9" hidden="1">#REF!</definedName>
    <definedName name="BExB8HKHKZ1ORJZUYGG2M4VSCC39" localSheetId="10" hidden="1">#REF!</definedName>
    <definedName name="BExB8HKHKZ1ORJZUYGG2M4VSCC39" localSheetId="11" hidden="1">#REF!</definedName>
    <definedName name="BExB8HKHKZ1ORJZUYGG2M4VSCC39" hidden="1">#REF!</definedName>
    <definedName name="BExB8PIBXT2X11LCOX7RIO57ITDV" localSheetId="7" hidden="1">#REF!</definedName>
    <definedName name="BExB8PIBXT2X11LCOX7RIO57ITDV" localSheetId="9" hidden="1">#REF!</definedName>
    <definedName name="BExB8PIBXT2X11LCOX7RIO57ITDV" localSheetId="10" hidden="1">#REF!</definedName>
    <definedName name="BExB8PIBXT2X11LCOX7RIO57ITDV" localSheetId="11" hidden="1">#REF!</definedName>
    <definedName name="BExB8PIBXT2X11LCOX7RIO57ITDV" hidden="1">#REF!</definedName>
    <definedName name="BExB8QPH8DC5BESEVPSMBCWVN6PO" localSheetId="7" hidden="1">#REF!</definedName>
    <definedName name="BExB8QPH8DC5BESEVPSMBCWVN6PO" localSheetId="9" hidden="1">#REF!</definedName>
    <definedName name="BExB8QPH8DC5BESEVPSMBCWVN6PO" localSheetId="10" hidden="1">#REF!</definedName>
    <definedName name="BExB8QPH8DC5BESEVPSMBCWVN6PO" localSheetId="11" hidden="1">#REF!</definedName>
    <definedName name="BExB8QPH8DC5BESEVPSMBCWVN6PO" hidden="1">#REF!</definedName>
    <definedName name="BExB8U5N0D85YR8APKN3PPKG0FWP" localSheetId="7" hidden="1">#REF!</definedName>
    <definedName name="BExB8U5N0D85YR8APKN3PPKG0FWP" localSheetId="9" hidden="1">#REF!</definedName>
    <definedName name="BExB8U5N0D85YR8APKN3PPKG0FWP" localSheetId="10" hidden="1">#REF!</definedName>
    <definedName name="BExB8U5N0D85YR8APKN3PPKG0FWP" localSheetId="11" hidden="1">#REF!</definedName>
    <definedName name="BExB8U5N0D85YR8APKN3PPKG0FWP" hidden="1">#REF!</definedName>
    <definedName name="BExB91I17P2IIQ85B7OF9X01BBL0" localSheetId="7" hidden="1">#REF!</definedName>
    <definedName name="BExB91I17P2IIQ85B7OF9X01BBL0" localSheetId="9" hidden="1">#REF!</definedName>
    <definedName name="BExB91I17P2IIQ85B7OF9X01BBL0" localSheetId="10" hidden="1">#REF!</definedName>
    <definedName name="BExB91I17P2IIQ85B7OF9X01BBL0" localSheetId="11" hidden="1">#REF!</definedName>
    <definedName name="BExB91I17P2IIQ85B7OF9X01BBL0" hidden="1">#REF!</definedName>
    <definedName name="BExB9DHI5I2TJ2LXYPM98EE81L27" localSheetId="7" hidden="1">#REF!</definedName>
    <definedName name="BExB9DHI5I2TJ2LXYPM98EE81L27" localSheetId="9" hidden="1">#REF!</definedName>
    <definedName name="BExB9DHI5I2TJ2LXYPM98EE81L27" localSheetId="10" hidden="1">#REF!</definedName>
    <definedName name="BExB9DHI5I2TJ2LXYPM98EE81L27" localSheetId="11" hidden="1">#REF!</definedName>
    <definedName name="BExB9DHI5I2TJ2LXYPM98EE81L27" hidden="1">#REF!</definedName>
    <definedName name="BExB9IVQ5K36625BTKIXXB3R8NKE" localSheetId="7" hidden="1">#REF!</definedName>
    <definedName name="BExB9IVQ5K36625BTKIXXB3R8NKE" localSheetId="9" hidden="1">#REF!</definedName>
    <definedName name="BExB9IVQ5K36625BTKIXXB3R8NKE" localSheetId="10" hidden="1">#REF!</definedName>
    <definedName name="BExB9IVQ5K36625BTKIXXB3R8NKE" localSheetId="11" hidden="1">#REF!</definedName>
    <definedName name="BExB9IVQ5K36625BTKIXXB3R8NKE" hidden="1">#REF!</definedName>
    <definedName name="BExB9Q2MZZHBGW8QQKVEYIMJBPIE" localSheetId="7" hidden="1">#REF!</definedName>
    <definedName name="BExB9Q2MZZHBGW8QQKVEYIMJBPIE" localSheetId="9" hidden="1">#REF!</definedName>
    <definedName name="BExB9Q2MZZHBGW8QQKVEYIMJBPIE" localSheetId="10" hidden="1">#REF!</definedName>
    <definedName name="BExB9Q2MZZHBGW8QQKVEYIMJBPIE" localSheetId="11" hidden="1">#REF!</definedName>
    <definedName name="BExB9Q2MZZHBGW8QQKVEYIMJBPIE" hidden="1">#REF!</definedName>
    <definedName name="BExB9UVAU97XX5IFJV05VHTKS512" localSheetId="7" hidden="1">#REF!</definedName>
    <definedName name="BExB9UVAU97XX5IFJV05VHTKS512" localSheetId="9" hidden="1">#REF!</definedName>
    <definedName name="BExB9UVAU97XX5IFJV05VHTKS512" localSheetId="10" hidden="1">#REF!</definedName>
    <definedName name="BExB9UVAU97XX5IFJV05VHTKS512" localSheetId="11" hidden="1">#REF!</definedName>
    <definedName name="BExB9UVAU97XX5IFJV05VHTKS512" hidden="1">#REF!</definedName>
    <definedName name="BExB9WTBZ1ZNJ5PYDE80FJ9A5MQS" localSheetId="7" hidden="1">#REF!</definedName>
    <definedName name="BExB9WTBZ1ZNJ5PYDE80FJ9A5MQS" localSheetId="9" hidden="1">#REF!</definedName>
    <definedName name="BExB9WTBZ1ZNJ5PYDE80FJ9A5MQS" localSheetId="10" hidden="1">#REF!</definedName>
    <definedName name="BExB9WTBZ1ZNJ5PYDE80FJ9A5MQS" localSheetId="11" hidden="1">#REF!</definedName>
    <definedName name="BExB9WTBZ1ZNJ5PYDE80FJ9A5MQS" hidden="1">#REF!</definedName>
    <definedName name="BExBA1GON0EZRJ20UYPILAPLNQWM" localSheetId="7" hidden="1">#REF!</definedName>
    <definedName name="BExBA1GON0EZRJ20UYPILAPLNQWM" localSheetId="9" hidden="1">#REF!</definedName>
    <definedName name="BExBA1GON0EZRJ20UYPILAPLNQWM" localSheetId="10" hidden="1">#REF!</definedName>
    <definedName name="BExBA1GON0EZRJ20UYPILAPLNQWM" localSheetId="11" hidden="1">#REF!</definedName>
    <definedName name="BExBA1GON0EZRJ20UYPILAPLNQWM" hidden="1">#REF!</definedName>
    <definedName name="BExBA1RFNTGEN0TO2IRNXT6F3QKR" localSheetId="7" hidden="1">#REF!</definedName>
    <definedName name="BExBA1RFNTGEN0TO2IRNXT6F3QKR" localSheetId="9" hidden="1">#REF!</definedName>
    <definedName name="BExBA1RFNTGEN0TO2IRNXT6F3QKR" localSheetId="10" hidden="1">#REF!</definedName>
    <definedName name="BExBA1RFNTGEN0TO2IRNXT6F3QKR" localSheetId="11" hidden="1">#REF!</definedName>
    <definedName name="BExBA1RFNTGEN0TO2IRNXT6F3QKR" hidden="1">#REF!</definedName>
    <definedName name="BExBA69ASGYRZW1G1DYIS9QRRTBN" localSheetId="7" hidden="1">#REF!</definedName>
    <definedName name="BExBA69ASGYRZW1G1DYIS9QRRTBN" localSheetId="9" hidden="1">#REF!</definedName>
    <definedName name="BExBA69ASGYRZW1G1DYIS9QRRTBN" localSheetId="10" hidden="1">#REF!</definedName>
    <definedName name="BExBA69ASGYRZW1G1DYIS9QRRTBN" localSheetId="11" hidden="1">#REF!</definedName>
    <definedName name="BExBA69ASGYRZW1G1DYIS9QRRTBN" hidden="1">#REF!</definedName>
    <definedName name="BExBA6K42582A14WFFWQ3Q8QQWB6" localSheetId="7" hidden="1">#REF!</definedName>
    <definedName name="BExBA6K42582A14WFFWQ3Q8QQWB6" localSheetId="9" hidden="1">#REF!</definedName>
    <definedName name="BExBA6K42582A14WFFWQ3Q8QQWB6" localSheetId="10" hidden="1">#REF!</definedName>
    <definedName name="BExBA6K42582A14WFFWQ3Q8QQWB6" localSheetId="11" hidden="1">#REF!</definedName>
    <definedName name="BExBA6K42582A14WFFWQ3Q8QQWB6" hidden="1">#REF!</definedName>
    <definedName name="BExBA6PL9AA5J2L0KPL378AA2VZ4" localSheetId="7" hidden="1">#REF!</definedName>
    <definedName name="BExBA6PL9AA5J2L0KPL378AA2VZ4" localSheetId="9" hidden="1">#REF!</definedName>
    <definedName name="BExBA6PL9AA5J2L0KPL378AA2VZ4" localSheetId="10" hidden="1">#REF!</definedName>
    <definedName name="BExBA6PL9AA5J2L0KPL378AA2VZ4" localSheetId="11" hidden="1">#REF!</definedName>
    <definedName name="BExBA6PL9AA5J2L0KPL378AA2VZ4" hidden="1">#REF!</definedName>
    <definedName name="BExBA8I5D4R8R2PYQ1K16TWGTOEP" localSheetId="7" hidden="1">#REF!</definedName>
    <definedName name="BExBA8I5D4R8R2PYQ1K16TWGTOEP" localSheetId="9" hidden="1">#REF!</definedName>
    <definedName name="BExBA8I5D4R8R2PYQ1K16TWGTOEP" localSheetId="10" hidden="1">#REF!</definedName>
    <definedName name="BExBA8I5D4R8R2PYQ1K16TWGTOEP" localSheetId="11" hidden="1">#REF!</definedName>
    <definedName name="BExBA8I5D4R8R2PYQ1K16TWGTOEP" hidden="1">#REF!</definedName>
    <definedName name="BExBA8NMWNC4ESE854DLVFP3K8UR" localSheetId="7" hidden="1">#REF!</definedName>
    <definedName name="BExBA8NMWNC4ESE854DLVFP3K8UR" localSheetId="9" hidden="1">#REF!</definedName>
    <definedName name="BExBA8NMWNC4ESE854DLVFP3K8UR" localSheetId="10" hidden="1">#REF!</definedName>
    <definedName name="BExBA8NMWNC4ESE854DLVFP3K8UR" localSheetId="11" hidden="1">#REF!</definedName>
    <definedName name="BExBA8NMWNC4ESE854DLVFP3K8UR" hidden="1">#REF!</definedName>
    <definedName name="BExBA93PE0DGUUTA7LLSIGBIXWE5" localSheetId="7" hidden="1">#REF!</definedName>
    <definedName name="BExBA93PE0DGUUTA7LLSIGBIXWE5" localSheetId="9" hidden="1">#REF!</definedName>
    <definedName name="BExBA93PE0DGUUTA7LLSIGBIXWE5" localSheetId="10" hidden="1">#REF!</definedName>
    <definedName name="BExBA93PE0DGUUTA7LLSIGBIXWE5" localSheetId="11" hidden="1">#REF!</definedName>
    <definedName name="BExBA93PE0DGUUTA7LLSIGBIXWE5" hidden="1">#REF!</definedName>
    <definedName name="BExBAAWGR2BBXC8GXEYNQ9TYNUN8" localSheetId="7" hidden="1">#REF!</definedName>
    <definedName name="BExBAAWGR2BBXC8GXEYNQ9TYNUN8" localSheetId="9" hidden="1">#REF!</definedName>
    <definedName name="BExBAAWGR2BBXC8GXEYNQ9TYNUN8" localSheetId="10" hidden="1">#REF!</definedName>
    <definedName name="BExBAAWGR2BBXC8GXEYNQ9TYNUN8" localSheetId="11" hidden="1">#REF!</definedName>
    <definedName name="BExBAAWGR2BBXC8GXEYNQ9TYNUN8" hidden="1">#REF!</definedName>
    <definedName name="BExBAG5D16CADDC0MWOKCY7JZQO0" localSheetId="7" hidden="1">#REF!</definedName>
    <definedName name="BExBAG5D16CADDC0MWOKCY7JZQO0" localSheetId="9" hidden="1">#REF!</definedName>
    <definedName name="BExBAG5D16CADDC0MWOKCY7JZQO0" localSheetId="10" hidden="1">#REF!</definedName>
    <definedName name="BExBAG5D16CADDC0MWOKCY7JZQO0" localSheetId="11" hidden="1">#REF!</definedName>
    <definedName name="BExBAG5D16CADDC0MWOKCY7JZQO0" hidden="1">#REF!</definedName>
    <definedName name="BExBAHY3NCFFKJ0L0RWLV9Q2XEA7" localSheetId="7" hidden="1">#REF!</definedName>
    <definedName name="BExBAHY3NCFFKJ0L0RWLV9Q2XEA7" localSheetId="9" hidden="1">#REF!</definedName>
    <definedName name="BExBAHY3NCFFKJ0L0RWLV9Q2XEA7" localSheetId="10" hidden="1">#REF!</definedName>
    <definedName name="BExBAHY3NCFFKJ0L0RWLV9Q2XEA7" localSheetId="11" hidden="1">#REF!</definedName>
    <definedName name="BExBAHY3NCFFKJ0L0RWLV9Q2XEA7" hidden="1">#REF!</definedName>
    <definedName name="BExBAI8X0FKDQJ6YZJQDTTG4ZCWY" localSheetId="7" hidden="1">#REF!</definedName>
    <definedName name="BExBAI8X0FKDQJ6YZJQDTTG4ZCWY" localSheetId="9" hidden="1">#REF!</definedName>
    <definedName name="BExBAI8X0FKDQJ6YZJQDTTG4ZCWY" localSheetId="10" hidden="1">#REF!</definedName>
    <definedName name="BExBAI8X0FKDQJ6YZJQDTTG4ZCWY" localSheetId="11" hidden="1">#REF!</definedName>
    <definedName name="BExBAI8X0FKDQJ6YZJQDTTG4ZCWY" hidden="1">#REF!</definedName>
    <definedName name="BExBAKN7XIBAXCF9PCNVS038PCQO" localSheetId="7" hidden="1">#REF!</definedName>
    <definedName name="BExBAKN7XIBAXCF9PCNVS038PCQO" localSheetId="9" hidden="1">#REF!</definedName>
    <definedName name="BExBAKN7XIBAXCF9PCNVS038PCQO" localSheetId="10" hidden="1">#REF!</definedName>
    <definedName name="BExBAKN7XIBAXCF9PCNVS038PCQO" localSheetId="11" hidden="1">#REF!</definedName>
    <definedName name="BExBAKN7XIBAXCF9PCNVS038PCQO" hidden="1">#REF!</definedName>
    <definedName name="BExBAKXZ7PBW3DDKKA5MWC1ZUC7O" localSheetId="7" hidden="1">#REF!</definedName>
    <definedName name="BExBAKXZ7PBW3DDKKA5MWC1ZUC7O" localSheetId="9" hidden="1">#REF!</definedName>
    <definedName name="BExBAKXZ7PBW3DDKKA5MWC1ZUC7O" localSheetId="10" hidden="1">#REF!</definedName>
    <definedName name="BExBAKXZ7PBW3DDKKA5MWC1ZUC7O" localSheetId="11" hidden="1">#REF!</definedName>
    <definedName name="BExBAKXZ7PBW3DDKKA5MWC1ZUC7O" hidden="1">#REF!</definedName>
    <definedName name="BExBAO8NLXZXHO6KCIECSFCH3RR0" localSheetId="7" hidden="1">#REF!</definedName>
    <definedName name="BExBAO8NLXZXHO6KCIECSFCH3RR0" localSheetId="9" hidden="1">#REF!</definedName>
    <definedName name="BExBAO8NLXZXHO6KCIECSFCH3RR0" localSheetId="10" hidden="1">#REF!</definedName>
    <definedName name="BExBAO8NLXZXHO6KCIECSFCH3RR0" localSheetId="11" hidden="1">#REF!</definedName>
    <definedName name="BExBAO8NLXZXHO6KCIECSFCH3RR0" hidden="1">#REF!</definedName>
    <definedName name="BExBAOOT1KBSIEISN1ADL4RMY879" localSheetId="7" hidden="1">#REF!</definedName>
    <definedName name="BExBAOOT1KBSIEISN1ADL4RMY879" localSheetId="9" hidden="1">#REF!</definedName>
    <definedName name="BExBAOOT1KBSIEISN1ADL4RMY879" localSheetId="10" hidden="1">#REF!</definedName>
    <definedName name="BExBAOOT1KBSIEISN1ADL4RMY879" localSheetId="11" hidden="1">#REF!</definedName>
    <definedName name="BExBAOOT1KBSIEISN1ADL4RMY879" hidden="1">#REF!</definedName>
    <definedName name="BExBAVKX8Q09370X1GCZWJ4E91YJ" localSheetId="7" hidden="1">#REF!</definedName>
    <definedName name="BExBAVKX8Q09370X1GCZWJ4E91YJ" localSheetId="9" hidden="1">#REF!</definedName>
    <definedName name="BExBAVKX8Q09370X1GCZWJ4E91YJ" localSheetId="10" hidden="1">#REF!</definedName>
    <definedName name="BExBAVKX8Q09370X1GCZWJ4E91YJ" localSheetId="11" hidden="1">#REF!</definedName>
    <definedName name="BExBAVKX8Q09370X1GCZWJ4E91YJ" hidden="1">#REF!</definedName>
    <definedName name="BExBAX2X2ENJYO4QTR5VAIQ86L7B" localSheetId="7" hidden="1">#REF!</definedName>
    <definedName name="BExBAX2X2ENJYO4QTR5VAIQ86L7B" localSheetId="9" hidden="1">#REF!</definedName>
    <definedName name="BExBAX2X2ENJYO4QTR5VAIQ86L7B" localSheetId="10" hidden="1">#REF!</definedName>
    <definedName name="BExBAX2X2ENJYO4QTR5VAIQ86L7B" localSheetId="11" hidden="1">#REF!</definedName>
    <definedName name="BExBAX2X2ENJYO4QTR5VAIQ86L7B" hidden="1">#REF!</definedName>
    <definedName name="BExBAZ13D3F1DVJQ6YJ8JGUYEYJE" localSheetId="7" hidden="1">#REF!</definedName>
    <definedName name="BExBAZ13D3F1DVJQ6YJ8JGUYEYJE" localSheetId="9" hidden="1">#REF!</definedName>
    <definedName name="BExBAZ13D3F1DVJQ6YJ8JGUYEYJE" localSheetId="10" hidden="1">#REF!</definedName>
    <definedName name="BExBAZ13D3F1DVJQ6YJ8JGUYEYJE" localSheetId="11" hidden="1">#REF!</definedName>
    <definedName name="BExBAZ13D3F1DVJQ6YJ8JGUYEYJE" hidden="1">#REF!</definedName>
    <definedName name="BExBBTG649R9I0CT042JLL8LXV18" localSheetId="7" hidden="1">#REF!</definedName>
    <definedName name="BExBBTG649R9I0CT042JLL8LXV18" localSheetId="9" hidden="1">#REF!</definedName>
    <definedName name="BExBBTG649R9I0CT042JLL8LXV18" localSheetId="10" hidden="1">#REF!</definedName>
    <definedName name="BExBBTG649R9I0CT042JLL8LXV18" localSheetId="11" hidden="1">#REF!</definedName>
    <definedName name="BExBBTG649R9I0CT042JLL8LXV18" hidden="1">#REF!</definedName>
    <definedName name="BExBBUCJQRR74Q7GPWDEZXYK2KJL" localSheetId="7" hidden="1">#REF!</definedName>
    <definedName name="BExBBUCJQRR74Q7GPWDEZXYK2KJL" localSheetId="9" hidden="1">#REF!</definedName>
    <definedName name="BExBBUCJQRR74Q7GPWDEZXYK2KJL" localSheetId="10" hidden="1">#REF!</definedName>
    <definedName name="BExBBUCJQRR74Q7GPWDEZXYK2KJL" localSheetId="11" hidden="1">#REF!</definedName>
    <definedName name="BExBBUCJQRR74Q7GPWDEZXYK2KJL" hidden="1">#REF!</definedName>
    <definedName name="BExBBV8XVMD9CKZY711T0BN7H3PM" localSheetId="7" hidden="1">#REF!</definedName>
    <definedName name="BExBBV8XVMD9CKZY711T0BN7H3PM" localSheetId="9" hidden="1">#REF!</definedName>
    <definedName name="BExBBV8XVMD9CKZY711T0BN7H3PM" localSheetId="10" hidden="1">#REF!</definedName>
    <definedName name="BExBBV8XVMD9CKZY711T0BN7H3PM" localSheetId="11" hidden="1">#REF!</definedName>
    <definedName name="BExBBV8XVMD9CKZY711T0BN7H3PM" hidden="1">#REF!</definedName>
    <definedName name="BExBC5L31H53WLFYF54SQM4A7EU4" localSheetId="7" hidden="1">#REF!</definedName>
    <definedName name="BExBC5L31H53WLFYF54SQM4A7EU4" localSheetId="9" hidden="1">#REF!</definedName>
    <definedName name="BExBC5L31H53WLFYF54SQM4A7EU4" localSheetId="10" hidden="1">#REF!</definedName>
    <definedName name="BExBC5L31H53WLFYF54SQM4A7EU4" localSheetId="11" hidden="1">#REF!</definedName>
    <definedName name="BExBC5L31H53WLFYF54SQM4A7EU4" hidden="1">#REF!</definedName>
    <definedName name="BExBC78HXWXHO3XAB6E8NVTBGLJS" localSheetId="7" hidden="1">#REF!</definedName>
    <definedName name="BExBC78HXWXHO3XAB6E8NVTBGLJS" localSheetId="9" hidden="1">#REF!</definedName>
    <definedName name="BExBC78HXWXHO3XAB6E8NVTBGLJS" localSheetId="10" hidden="1">#REF!</definedName>
    <definedName name="BExBC78HXWXHO3XAB6E8NVTBGLJS" localSheetId="11" hidden="1">#REF!</definedName>
    <definedName name="BExBC78HXWXHO3XAB6E8NVTBGLJS" hidden="1">#REF!</definedName>
    <definedName name="BExBCATYYZZEDHH6VTB2O2HIRMIR" localSheetId="7" hidden="1">#REF!</definedName>
    <definedName name="BExBCATYYZZEDHH6VTB2O2HIRMIR" localSheetId="9" hidden="1">#REF!</definedName>
    <definedName name="BExBCATYYZZEDHH6VTB2O2HIRMIR" localSheetId="10" hidden="1">#REF!</definedName>
    <definedName name="BExBCATYYZZEDHH6VTB2O2HIRMIR" localSheetId="11" hidden="1">#REF!</definedName>
    <definedName name="BExBCATYYZZEDHH6VTB2O2HIRMIR" hidden="1">#REF!</definedName>
    <definedName name="BExBCKKJTIRKC1RZJRTK65HHLX4W" localSheetId="7" hidden="1">#REF!</definedName>
    <definedName name="BExBCKKJTIRKC1RZJRTK65HHLX4W" localSheetId="9" hidden="1">#REF!</definedName>
    <definedName name="BExBCKKJTIRKC1RZJRTK65HHLX4W" localSheetId="10" hidden="1">#REF!</definedName>
    <definedName name="BExBCKKJTIRKC1RZJRTK65HHLX4W" localSheetId="11" hidden="1">#REF!</definedName>
    <definedName name="BExBCKKJTIRKC1RZJRTK65HHLX4W" hidden="1">#REF!</definedName>
    <definedName name="BExBCLMEPAN3XXX174TU8SS0627Q" localSheetId="7" hidden="1">#REF!</definedName>
    <definedName name="BExBCLMEPAN3XXX174TU8SS0627Q" localSheetId="9" hidden="1">#REF!</definedName>
    <definedName name="BExBCLMEPAN3XXX174TU8SS0627Q" localSheetId="10" hidden="1">#REF!</definedName>
    <definedName name="BExBCLMEPAN3XXX174TU8SS0627Q" localSheetId="11" hidden="1">#REF!</definedName>
    <definedName name="BExBCLMEPAN3XXX174TU8SS0627Q" hidden="1">#REF!</definedName>
    <definedName name="BExBCRBEYR2KZ8FAQFZ2NHY13WIY" localSheetId="7" hidden="1">#REF!</definedName>
    <definedName name="BExBCRBEYR2KZ8FAQFZ2NHY13WIY" localSheetId="9" hidden="1">#REF!</definedName>
    <definedName name="BExBCRBEYR2KZ8FAQFZ2NHY13WIY" localSheetId="10" hidden="1">#REF!</definedName>
    <definedName name="BExBCRBEYR2KZ8FAQFZ2NHY13WIY" localSheetId="11" hidden="1">#REF!</definedName>
    <definedName name="BExBCRBEYR2KZ8FAQFZ2NHY13WIY" hidden="1">#REF!</definedName>
    <definedName name="BExBD05M2XLZ3FDJC1J5FM7IICZB" localSheetId="7" hidden="1">'[17]10.08.2 - 2008 Expense'!#REF!</definedName>
    <definedName name="BExBD05M2XLZ3FDJC1J5FM7IICZB" localSheetId="9" hidden="1">'[17]10.08.2 - 2008 Expense'!#REF!</definedName>
    <definedName name="BExBD05M2XLZ3FDJC1J5FM7IICZB" localSheetId="10" hidden="1">'[17]10.08.2 - 2008 Expense'!#REF!</definedName>
    <definedName name="BExBD05M2XLZ3FDJC1J5FM7IICZB" localSheetId="11" hidden="1">'[17]10.08.2 - 2008 Expense'!#REF!</definedName>
    <definedName name="BExBD05M2XLZ3FDJC1J5FM7IICZB" hidden="1">'[17]10.08.2 - 2008 Expense'!#REF!</definedName>
    <definedName name="BExBD4I559NXSV6J07Q343TKYMVJ" localSheetId="7" hidden="1">#REF!</definedName>
    <definedName name="BExBD4I559NXSV6J07Q343TKYMVJ" localSheetId="9" hidden="1">#REF!</definedName>
    <definedName name="BExBD4I559NXSV6J07Q343TKYMVJ" localSheetId="10" hidden="1">#REF!</definedName>
    <definedName name="BExBD4I559NXSV6J07Q343TKYMVJ" localSheetId="11" hidden="1">#REF!</definedName>
    <definedName name="BExBD4I559NXSV6J07Q343TKYMVJ" hidden="1">#REF!</definedName>
    <definedName name="BExBDBZQLTX3OGFYGULQFK5WEZU5" localSheetId="7" hidden="1">#REF!</definedName>
    <definedName name="BExBDBZQLTX3OGFYGULQFK5WEZU5" localSheetId="9" hidden="1">#REF!</definedName>
    <definedName name="BExBDBZQLTX3OGFYGULQFK5WEZU5" localSheetId="10" hidden="1">#REF!</definedName>
    <definedName name="BExBDBZQLTX3OGFYGULQFK5WEZU5" localSheetId="11" hidden="1">#REF!</definedName>
    <definedName name="BExBDBZQLTX3OGFYGULQFK5WEZU5" hidden="1">#REF!</definedName>
    <definedName name="BExBDJS9TUEU8Z84IV59E5V4T8K6" localSheetId="7" hidden="1">#REF!</definedName>
    <definedName name="BExBDJS9TUEU8Z84IV59E5V4T8K6" localSheetId="9" hidden="1">#REF!</definedName>
    <definedName name="BExBDJS9TUEU8Z84IV59E5V4T8K6" localSheetId="10" hidden="1">#REF!</definedName>
    <definedName name="BExBDJS9TUEU8Z84IV59E5V4T8K6" localSheetId="11" hidden="1">#REF!</definedName>
    <definedName name="BExBDJS9TUEU8Z84IV59E5V4T8K6" hidden="1">#REF!</definedName>
    <definedName name="BExBDKOMSVH4XMH52CFJ3F028I9R" localSheetId="7" hidden="1">#REF!</definedName>
    <definedName name="BExBDKOMSVH4XMH52CFJ3F028I9R" localSheetId="9" hidden="1">#REF!</definedName>
    <definedName name="BExBDKOMSVH4XMH52CFJ3F028I9R" localSheetId="10" hidden="1">#REF!</definedName>
    <definedName name="BExBDKOMSVH4XMH52CFJ3F028I9R" localSheetId="11" hidden="1">#REF!</definedName>
    <definedName name="BExBDKOMSVH4XMH52CFJ3F028I9R" hidden="1">#REF!</definedName>
    <definedName name="BExBDSRXVZQ0W5WXQMP5XD00GRRL" localSheetId="7" hidden="1">#REF!</definedName>
    <definedName name="BExBDSRXVZQ0W5WXQMP5XD00GRRL" localSheetId="9" hidden="1">#REF!</definedName>
    <definedName name="BExBDSRXVZQ0W5WXQMP5XD00GRRL" localSheetId="10" hidden="1">#REF!</definedName>
    <definedName name="BExBDSRXVZQ0W5WXQMP5XD00GRRL" localSheetId="11" hidden="1">#REF!</definedName>
    <definedName name="BExBDSRXVZQ0W5WXQMP5XD00GRRL" hidden="1">#REF!</definedName>
    <definedName name="BExBDT87JCZT4EZQQ1HEUN7ZAMNT" localSheetId="7" hidden="1">#REF!</definedName>
    <definedName name="BExBDT87JCZT4EZQQ1HEUN7ZAMNT" localSheetId="9" hidden="1">#REF!</definedName>
    <definedName name="BExBDT87JCZT4EZQQ1HEUN7ZAMNT" localSheetId="10" hidden="1">#REF!</definedName>
    <definedName name="BExBDT87JCZT4EZQQ1HEUN7ZAMNT" localSheetId="11" hidden="1">#REF!</definedName>
    <definedName name="BExBDT87JCZT4EZQQ1HEUN7ZAMNT" hidden="1">#REF!</definedName>
    <definedName name="BExBDUVGK3E1J4JY9ZYTS7V14BLY" localSheetId="7" hidden="1">#REF!</definedName>
    <definedName name="BExBDUVGK3E1J4JY9ZYTS7V14BLY" localSheetId="9" hidden="1">#REF!</definedName>
    <definedName name="BExBDUVGK3E1J4JY9ZYTS7V14BLY" localSheetId="10" hidden="1">#REF!</definedName>
    <definedName name="BExBDUVGK3E1J4JY9ZYTS7V14BLY" localSheetId="11" hidden="1">#REF!</definedName>
    <definedName name="BExBDUVGK3E1J4JY9ZYTS7V14BLY" hidden="1">#REF!</definedName>
    <definedName name="BExBDVH3DOL955WK34ZBD4XWH6OI" localSheetId="7" hidden="1">'[17]10.08.5 - 2008 Capital - TDBU'!#REF!</definedName>
    <definedName name="BExBDVH3DOL955WK34ZBD4XWH6OI" localSheetId="9" hidden="1">'[17]10.08.5 - 2008 Capital - TDBU'!#REF!</definedName>
    <definedName name="BExBDVH3DOL955WK34ZBD4XWH6OI" localSheetId="10" hidden="1">'[17]10.08.5 - 2008 Capital - TDBU'!#REF!</definedName>
    <definedName name="BExBDVH3DOL955WK34ZBD4XWH6OI" localSheetId="11" hidden="1">'[17]10.08.5 - 2008 Capital - TDBU'!#REF!</definedName>
    <definedName name="BExBDVH3DOL955WK34ZBD4XWH6OI" hidden="1">'[17]10.08.5 - 2008 Capital - TDBU'!#REF!</definedName>
    <definedName name="BExBE162OSBKD30I7T1DKKPT3I9I" localSheetId="7" hidden="1">#REF!</definedName>
    <definedName name="BExBE162OSBKD30I7T1DKKPT3I9I" localSheetId="9" hidden="1">#REF!</definedName>
    <definedName name="BExBE162OSBKD30I7T1DKKPT3I9I" localSheetId="10" hidden="1">#REF!</definedName>
    <definedName name="BExBE162OSBKD30I7T1DKKPT3I9I" localSheetId="11" hidden="1">#REF!</definedName>
    <definedName name="BExBE162OSBKD30I7T1DKKPT3I9I" hidden="1">#REF!</definedName>
    <definedName name="BExBE5YPUY1T7N7DHMMIGGXK8TMP" localSheetId="7" hidden="1">#REF!</definedName>
    <definedName name="BExBE5YPUY1T7N7DHMMIGGXK8TMP" localSheetId="9" hidden="1">#REF!</definedName>
    <definedName name="BExBE5YPUY1T7N7DHMMIGGXK8TMP" localSheetId="10" hidden="1">#REF!</definedName>
    <definedName name="BExBE5YPUY1T7N7DHMMIGGXK8TMP" localSheetId="11" hidden="1">#REF!</definedName>
    <definedName name="BExBE5YPUY1T7N7DHMMIGGXK8TMP" hidden="1">#REF!</definedName>
    <definedName name="BExBE827OBMEXJZS59TKFQS6FC0Z" localSheetId="7" hidden="1">#REF!</definedName>
    <definedName name="BExBE827OBMEXJZS59TKFQS6FC0Z" localSheetId="9" hidden="1">#REF!</definedName>
    <definedName name="BExBE827OBMEXJZS59TKFQS6FC0Z" localSheetId="10" hidden="1">#REF!</definedName>
    <definedName name="BExBE827OBMEXJZS59TKFQS6FC0Z" localSheetId="11" hidden="1">#REF!</definedName>
    <definedName name="BExBE827OBMEXJZS59TKFQS6FC0Z" hidden="1">#REF!</definedName>
    <definedName name="BExBEC9ATLQZF86W1M3APSM4HEOH" localSheetId="7" hidden="1">#REF!</definedName>
    <definedName name="BExBEC9ATLQZF86W1M3APSM4HEOH" localSheetId="9" hidden="1">#REF!</definedName>
    <definedName name="BExBEC9ATLQZF86W1M3APSM4HEOH" localSheetId="10" hidden="1">#REF!</definedName>
    <definedName name="BExBEC9ATLQZF86W1M3APSM4HEOH" localSheetId="11" hidden="1">#REF!</definedName>
    <definedName name="BExBEC9ATLQZF86W1M3APSM4HEOH" hidden="1">#REF!</definedName>
    <definedName name="BExBEHCOWXYAJ0G8WL2C0YAEM0A3" localSheetId="7" hidden="1">#REF!</definedName>
    <definedName name="BExBEHCOWXYAJ0G8WL2C0YAEM0A3" localSheetId="9" hidden="1">#REF!</definedName>
    <definedName name="BExBEHCOWXYAJ0G8WL2C0YAEM0A3" localSheetId="10" hidden="1">#REF!</definedName>
    <definedName name="BExBEHCOWXYAJ0G8WL2C0YAEM0A3" localSheetId="11" hidden="1">#REF!</definedName>
    <definedName name="BExBEHCOWXYAJ0G8WL2C0YAEM0A3" hidden="1">#REF!</definedName>
    <definedName name="BExBEIUMJGTX2SBNU3E8Z2XPR27P" localSheetId="7" hidden="1">#REF!</definedName>
    <definedName name="BExBEIUMJGTX2SBNU3E8Z2XPR27P" localSheetId="9" hidden="1">#REF!</definedName>
    <definedName name="BExBEIUMJGTX2SBNU3E8Z2XPR27P" localSheetId="10" hidden="1">#REF!</definedName>
    <definedName name="BExBEIUMJGTX2SBNU3E8Z2XPR27P" localSheetId="11" hidden="1">#REF!</definedName>
    <definedName name="BExBEIUMJGTX2SBNU3E8Z2XPR27P" hidden="1">#REF!</definedName>
    <definedName name="BExBEYFQJE9YK12A6JBMRFKEC7RN" localSheetId="7" hidden="1">#REF!</definedName>
    <definedName name="BExBEYFQJE9YK12A6JBMRFKEC7RN" localSheetId="9" hidden="1">#REF!</definedName>
    <definedName name="BExBEYFQJE9YK12A6JBMRFKEC7RN" localSheetId="10" hidden="1">#REF!</definedName>
    <definedName name="BExBEYFQJE9YK12A6JBMRFKEC7RN" localSheetId="11" hidden="1">#REF!</definedName>
    <definedName name="BExBEYFQJE9YK12A6JBMRFKEC7RN" hidden="1">#REF!</definedName>
    <definedName name="BExBG1ED81J2O4A2S5F5Y3BPHMCR" localSheetId="7" hidden="1">#REF!</definedName>
    <definedName name="BExBG1ED81J2O4A2S5F5Y3BPHMCR" localSheetId="9" hidden="1">#REF!</definedName>
    <definedName name="BExBG1ED81J2O4A2S5F5Y3BPHMCR" localSheetId="10" hidden="1">#REF!</definedName>
    <definedName name="BExBG1ED81J2O4A2S5F5Y3BPHMCR" localSheetId="11" hidden="1">#REF!</definedName>
    <definedName name="BExBG1ED81J2O4A2S5F5Y3BPHMCR" hidden="1">#REF!</definedName>
    <definedName name="BExCRHX1OTQXWVM4RKG8IHHYCVFP" localSheetId="7" hidden="1">#REF!</definedName>
    <definedName name="BExCRHX1OTQXWVM4RKG8IHHYCVFP" localSheetId="9" hidden="1">#REF!</definedName>
    <definedName name="BExCRHX1OTQXWVM4RKG8IHHYCVFP" localSheetId="10" hidden="1">#REF!</definedName>
    <definedName name="BExCRHX1OTQXWVM4RKG8IHHYCVFP" localSheetId="11" hidden="1">#REF!</definedName>
    <definedName name="BExCRHX1OTQXWVM4RKG8IHHYCVFP" hidden="1">#REF!</definedName>
    <definedName name="BExCRLIHS7466WFJ3RPIUGGXYESZ" localSheetId="7" hidden="1">#REF!</definedName>
    <definedName name="BExCRLIHS7466WFJ3RPIUGGXYESZ" localSheetId="9" hidden="1">#REF!</definedName>
    <definedName name="BExCRLIHS7466WFJ3RPIUGGXYESZ" localSheetId="10" hidden="1">#REF!</definedName>
    <definedName name="BExCRLIHS7466WFJ3RPIUGGXYESZ" localSheetId="11" hidden="1">#REF!</definedName>
    <definedName name="BExCRLIHS7466WFJ3RPIUGGXYESZ" hidden="1">#REF!</definedName>
    <definedName name="BExCS1EDDUEAEWHVYXHIP9I1WCJH" localSheetId="7" hidden="1">#REF!</definedName>
    <definedName name="BExCS1EDDUEAEWHVYXHIP9I1WCJH" localSheetId="9" hidden="1">#REF!</definedName>
    <definedName name="BExCS1EDDUEAEWHVYXHIP9I1WCJH" localSheetId="10" hidden="1">#REF!</definedName>
    <definedName name="BExCS1EDDUEAEWHVYXHIP9I1WCJH" localSheetId="11" hidden="1">#REF!</definedName>
    <definedName name="BExCS1EDDUEAEWHVYXHIP9I1WCJH" hidden="1">#REF!</definedName>
    <definedName name="BExCS6SLRCBH006GNRE27HFRHP40" localSheetId="7" hidden="1">#REF!</definedName>
    <definedName name="BExCS6SLRCBH006GNRE27HFRHP40" localSheetId="9" hidden="1">#REF!</definedName>
    <definedName name="BExCS6SLRCBH006GNRE27HFRHP40" localSheetId="10" hidden="1">#REF!</definedName>
    <definedName name="BExCS6SLRCBH006GNRE27HFRHP40" localSheetId="11" hidden="1">#REF!</definedName>
    <definedName name="BExCS6SLRCBH006GNRE27HFRHP40" hidden="1">#REF!</definedName>
    <definedName name="BExCS7ZPMHFJ4UJDAL8CQOLSZ13B" localSheetId="7" hidden="1">#REF!</definedName>
    <definedName name="BExCS7ZPMHFJ4UJDAL8CQOLSZ13B" localSheetId="9" hidden="1">#REF!</definedName>
    <definedName name="BExCS7ZPMHFJ4UJDAL8CQOLSZ13B" localSheetId="10" hidden="1">#REF!</definedName>
    <definedName name="BExCS7ZPMHFJ4UJDAL8CQOLSZ13B" localSheetId="11" hidden="1">#REF!</definedName>
    <definedName name="BExCS7ZPMHFJ4UJDAL8CQOLSZ13B" hidden="1">#REF!</definedName>
    <definedName name="BExCS8W4NJUZH9S1CYB6XSDLEPBW" localSheetId="7" hidden="1">#REF!</definedName>
    <definedName name="BExCS8W4NJUZH9S1CYB6XSDLEPBW" localSheetId="9" hidden="1">#REF!</definedName>
    <definedName name="BExCS8W4NJUZH9S1CYB6XSDLEPBW" localSheetId="10" hidden="1">#REF!</definedName>
    <definedName name="BExCS8W4NJUZH9S1CYB6XSDLEPBW" localSheetId="11" hidden="1">#REF!</definedName>
    <definedName name="BExCS8W4NJUZH9S1CYB6XSDLEPBW" hidden="1">#REF!</definedName>
    <definedName name="BExCSAE1M6G20R41J0Y24YNN0YC1" localSheetId="7" hidden="1">#REF!</definedName>
    <definedName name="BExCSAE1M6G20R41J0Y24YNN0YC1" localSheetId="9" hidden="1">#REF!</definedName>
    <definedName name="BExCSAE1M6G20R41J0Y24YNN0YC1" localSheetId="10" hidden="1">#REF!</definedName>
    <definedName name="BExCSAE1M6G20R41J0Y24YNN0YC1" localSheetId="11" hidden="1">#REF!</definedName>
    <definedName name="BExCSAE1M6G20R41J0Y24YNN0YC1" hidden="1">#REF!</definedName>
    <definedName name="BExCSAOUZOYKHN7HV511TO8VDJ02" localSheetId="7" hidden="1">#REF!</definedName>
    <definedName name="BExCSAOUZOYKHN7HV511TO8VDJ02" localSheetId="9" hidden="1">#REF!</definedName>
    <definedName name="BExCSAOUZOYKHN7HV511TO8VDJ02" localSheetId="10" hidden="1">#REF!</definedName>
    <definedName name="BExCSAOUZOYKHN7HV511TO8VDJ02" localSheetId="11" hidden="1">#REF!</definedName>
    <definedName name="BExCSAOUZOYKHN7HV511TO8VDJ02" hidden="1">#REF!</definedName>
    <definedName name="BExCSGOMZRUX4W3XE4LX5XXH5F2L" localSheetId="7" hidden="1">#REF!</definedName>
    <definedName name="BExCSGOMZRUX4W3XE4LX5XXH5F2L" localSheetId="9" hidden="1">#REF!</definedName>
    <definedName name="BExCSGOMZRUX4W3XE4LX5XXH5F2L" localSheetId="10" hidden="1">#REF!</definedName>
    <definedName name="BExCSGOMZRUX4W3XE4LX5XXH5F2L" localSheetId="11" hidden="1">#REF!</definedName>
    <definedName name="BExCSGOMZRUX4W3XE4LX5XXH5F2L" hidden="1">#REF!</definedName>
    <definedName name="BExCSMOFTXSUEC1T46LR1UPYRCX5" localSheetId="7" hidden="1">#REF!</definedName>
    <definedName name="BExCSMOFTXSUEC1T46LR1UPYRCX5" localSheetId="9" hidden="1">#REF!</definedName>
    <definedName name="BExCSMOFTXSUEC1T46LR1UPYRCX5" localSheetId="10" hidden="1">#REF!</definedName>
    <definedName name="BExCSMOFTXSUEC1T46LR1UPYRCX5" localSheetId="11" hidden="1">#REF!</definedName>
    <definedName name="BExCSMOFTXSUEC1T46LR1UPYRCX5" hidden="1">#REF!</definedName>
    <definedName name="BExCSMTPZZ9RQU93PT4098LW6KAZ" localSheetId="7" hidden="1">#REF!</definedName>
    <definedName name="BExCSMTPZZ9RQU93PT4098LW6KAZ" localSheetId="9" hidden="1">#REF!</definedName>
    <definedName name="BExCSMTPZZ9RQU93PT4098LW6KAZ" localSheetId="10" hidden="1">#REF!</definedName>
    <definedName name="BExCSMTPZZ9RQU93PT4098LW6KAZ" localSheetId="11" hidden="1">#REF!</definedName>
    <definedName name="BExCSMTPZZ9RQU93PT4098LW6KAZ" hidden="1">#REF!</definedName>
    <definedName name="BExCSSDG3TM6TPKS19E9QYJEELZ6" localSheetId="7" hidden="1">#REF!</definedName>
    <definedName name="BExCSSDG3TM6TPKS19E9QYJEELZ6" localSheetId="9" hidden="1">#REF!</definedName>
    <definedName name="BExCSSDG3TM6TPKS19E9QYJEELZ6" localSheetId="10" hidden="1">#REF!</definedName>
    <definedName name="BExCSSDG3TM6TPKS19E9QYJEELZ6" localSheetId="11" hidden="1">#REF!</definedName>
    <definedName name="BExCSSDG3TM6TPKS19E9QYJEELZ6" hidden="1">#REF!</definedName>
    <definedName name="BExCSZV7U67UWXL2HKJNM5W1E4OO" localSheetId="7" hidden="1">#REF!</definedName>
    <definedName name="BExCSZV7U67UWXL2HKJNM5W1E4OO" localSheetId="9" hidden="1">#REF!</definedName>
    <definedName name="BExCSZV7U67UWXL2HKJNM5W1E4OO" localSheetId="10" hidden="1">#REF!</definedName>
    <definedName name="BExCSZV7U67UWXL2HKJNM5W1E4OO" localSheetId="11" hidden="1">#REF!</definedName>
    <definedName name="BExCSZV7U67UWXL2HKJNM5W1E4OO" hidden="1">#REF!</definedName>
    <definedName name="BExCT4NSDT61OCH04Y2QIFIOP75H" localSheetId="7" hidden="1">#REF!</definedName>
    <definedName name="BExCT4NSDT61OCH04Y2QIFIOP75H" localSheetId="9" hidden="1">#REF!</definedName>
    <definedName name="BExCT4NSDT61OCH04Y2QIFIOP75H" localSheetId="10" hidden="1">#REF!</definedName>
    <definedName name="BExCT4NSDT61OCH04Y2QIFIOP75H" localSheetId="11" hidden="1">#REF!</definedName>
    <definedName name="BExCT4NSDT61OCH04Y2QIFIOP75H" hidden="1">#REF!</definedName>
    <definedName name="BExCTDNIGAFFV0FMRGUS25TGONCJ" localSheetId="7" hidden="1">#REF!</definedName>
    <definedName name="BExCTDNIGAFFV0FMRGUS25TGONCJ" localSheetId="9" hidden="1">#REF!</definedName>
    <definedName name="BExCTDNIGAFFV0FMRGUS25TGONCJ" localSheetId="10" hidden="1">#REF!</definedName>
    <definedName name="BExCTDNIGAFFV0FMRGUS25TGONCJ" localSheetId="11" hidden="1">#REF!</definedName>
    <definedName name="BExCTDNIGAFFV0FMRGUS25TGONCJ" hidden="1">#REF!</definedName>
    <definedName name="BExCTNE23PLYUM60ZCQ942C1KG81" localSheetId="7" hidden="1">#REF!</definedName>
    <definedName name="BExCTNE23PLYUM60ZCQ942C1KG81" localSheetId="9" hidden="1">#REF!</definedName>
    <definedName name="BExCTNE23PLYUM60ZCQ942C1KG81" localSheetId="10" hidden="1">#REF!</definedName>
    <definedName name="BExCTNE23PLYUM60ZCQ942C1KG81" localSheetId="11" hidden="1">#REF!</definedName>
    <definedName name="BExCTNE23PLYUM60ZCQ942C1KG81" hidden="1">#REF!</definedName>
    <definedName name="BExCTW8G3VCZ55S09HTUGXKB1P2M" localSheetId="7" hidden="1">#REF!</definedName>
    <definedName name="BExCTW8G3VCZ55S09HTUGXKB1P2M" localSheetId="9" hidden="1">#REF!</definedName>
    <definedName name="BExCTW8G3VCZ55S09HTUGXKB1P2M" localSheetId="10" hidden="1">#REF!</definedName>
    <definedName name="BExCTW8G3VCZ55S09HTUGXKB1P2M" localSheetId="11" hidden="1">#REF!</definedName>
    <definedName name="BExCTW8G3VCZ55S09HTUGXKB1P2M" hidden="1">#REF!</definedName>
    <definedName name="BExCTWJ9A4QCQ9OZN28V6HYAACMI" localSheetId="7" hidden="1">#REF!</definedName>
    <definedName name="BExCTWJ9A4QCQ9OZN28V6HYAACMI" localSheetId="9" hidden="1">#REF!</definedName>
    <definedName name="BExCTWJ9A4QCQ9OZN28V6HYAACMI" localSheetId="10" hidden="1">#REF!</definedName>
    <definedName name="BExCTWJ9A4QCQ9OZN28V6HYAACMI" localSheetId="11" hidden="1">#REF!</definedName>
    <definedName name="BExCTWJ9A4QCQ9OZN28V6HYAACMI" hidden="1">#REF!</definedName>
    <definedName name="BExCTYS2KX0QANOLT8LGZ9WV3S3T" localSheetId="7" hidden="1">#REF!</definedName>
    <definedName name="BExCTYS2KX0QANOLT8LGZ9WV3S3T" localSheetId="9" hidden="1">#REF!</definedName>
    <definedName name="BExCTYS2KX0QANOLT8LGZ9WV3S3T" localSheetId="10" hidden="1">#REF!</definedName>
    <definedName name="BExCTYS2KX0QANOLT8LGZ9WV3S3T" localSheetId="11" hidden="1">#REF!</definedName>
    <definedName name="BExCTYS2KX0QANOLT8LGZ9WV3S3T" hidden="1">#REF!</definedName>
    <definedName name="BExCTZZ9JNES4EDHW97NP0EGQALX" localSheetId="7" hidden="1">#REF!</definedName>
    <definedName name="BExCTZZ9JNES4EDHW97NP0EGQALX" localSheetId="9" hidden="1">#REF!</definedName>
    <definedName name="BExCTZZ9JNES4EDHW97NP0EGQALX" localSheetId="10" hidden="1">#REF!</definedName>
    <definedName name="BExCTZZ9JNES4EDHW97NP0EGQALX" localSheetId="11" hidden="1">#REF!</definedName>
    <definedName name="BExCTZZ9JNES4EDHW97NP0EGQALX" hidden="1">#REF!</definedName>
    <definedName name="BExCU0A1V6NMZQ9ASYJ8QIVQ5UR2" localSheetId="7" hidden="1">#REF!</definedName>
    <definedName name="BExCU0A1V6NMZQ9ASYJ8QIVQ5UR2" localSheetId="9" hidden="1">#REF!</definedName>
    <definedName name="BExCU0A1V6NMZQ9ASYJ8QIVQ5UR2" localSheetId="10" hidden="1">#REF!</definedName>
    <definedName name="BExCU0A1V6NMZQ9ASYJ8QIVQ5UR2" localSheetId="11" hidden="1">#REF!</definedName>
    <definedName name="BExCU0A1V6NMZQ9ASYJ8QIVQ5UR2" hidden="1">#REF!</definedName>
    <definedName name="BExCU2834920JBHSPCRC4UF80OLL" localSheetId="7" hidden="1">#REF!</definedName>
    <definedName name="BExCU2834920JBHSPCRC4UF80OLL" localSheetId="9" hidden="1">#REF!</definedName>
    <definedName name="BExCU2834920JBHSPCRC4UF80OLL" localSheetId="10" hidden="1">#REF!</definedName>
    <definedName name="BExCU2834920JBHSPCRC4UF80OLL" localSheetId="11" hidden="1">#REF!</definedName>
    <definedName name="BExCU2834920JBHSPCRC4UF80OLL" hidden="1">#REF!</definedName>
    <definedName name="BExCU8O54I3P3WRYWY1CRP3S78QY" localSheetId="7" hidden="1">#REF!</definedName>
    <definedName name="BExCU8O54I3P3WRYWY1CRP3S78QY" localSheetId="9" hidden="1">#REF!</definedName>
    <definedName name="BExCU8O54I3P3WRYWY1CRP3S78QY" localSheetId="10" hidden="1">#REF!</definedName>
    <definedName name="BExCU8O54I3P3WRYWY1CRP3S78QY" localSheetId="11" hidden="1">#REF!</definedName>
    <definedName name="BExCU8O54I3P3WRYWY1CRP3S78QY" hidden="1">#REF!</definedName>
    <definedName name="BExCUBILFA1EYYEOFEX37L275Z4P" localSheetId="7" hidden="1">#REF!</definedName>
    <definedName name="BExCUBILFA1EYYEOFEX37L275Z4P" localSheetId="9" hidden="1">#REF!</definedName>
    <definedName name="BExCUBILFA1EYYEOFEX37L275Z4P" localSheetId="10" hidden="1">#REF!</definedName>
    <definedName name="BExCUBILFA1EYYEOFEX37L275Z4P" localSheetId="11" hidden="1">#REF!</definedName>
    <definedName name="BExCUBILFA1EYYEOFEX37L275Z4P" hidden="1">#REF!</definedName>
    <definedName name="BExCUDRJO23YOKT8GPWOVQ4XEHF5" localSheetId="7" hidden="1">#REF!</definedName>
    <definedName name="BExCUDRJO23YOKT8GPWOVQ4XEHF5" localSheetId="9" hidden="1">#REF!</definedName>
    <definedName name="BExCUDRJO23YOKT8GPWOVQ4XEHF5" localSheetId="10" hidden="1">#REF!</definedName>
    <definedName name="BExCUDRJO23YOKT8GPWOVQ4XEHF5" localSheetId="11" hidden="1">#REF!</definedName>
    <definedName name="BExCUDRJO23YOKT8GPWOVQ4XEHF5" hidden="1">#REF!</definedName>
    <definedName name="BExCUPAXFR16YMWL30ME3F3BSRDZ" localSheetId="7" hidden="1">#REF!</definedName>
    <definedName name="BExCUPAXFR16YMWL30ME3F3BSRDZ" localSheetId="9" hidden="1">#REF!</definedName>
    <definedName name="BExCUPAXFR16YMWL30ME3F3BSRDZ" localSheetId="10" hidden="1">#REF!</definedName>
    <definedName name="BExCUPAXFR16YMWL30ME3F3BSRDZ" localSheetId="11" hidden="1">#REF!</definedName>
    <definedName name="BExCUPAXFR16YMWL30ME3F3BSRDZ" hidden="1">#REF!</definedName>
    <definedName name="BExCUR94DHCE47PUUWEMT5QZOYR2" localSheetId="7" hidden="1">#REF!</definedName>
    <definedName name="BExCUR94DHCE47PUUWEMT5QZOYR2" localSheetId="9" hidden="1">#REF!</definedName>
    <definedName name="BExCUR94DHCE47PUUWEMT5QZOYR2" localSheetId="10" hidden="1">#REF!</definedName>
    <definedName name="BExCUR94DHCE47PUUWEMT5QZOYR2" localSheetId="11" hidden="1">#REF!</definedName>
    <definedName name="BExCUR94DHCE47PUUWEMT5QZOYR2" hidden="1">#REF!</definedName>
    <definedName name="BExCUT768Y9WTBMX7GXYUGHWIXZD" localSheetId="7" hidden="1">'[17]10.08.2 - 2008 Expense'!#REF!</definedName>
    <definedName name="BExCUT768Y9WTBMX7GXYUGHWIXZD" localSheetId="9" hidden="1">'[17]10.08.2 - 2008 Expense'!#REF!</definedName>
    <definedName name="BExCUT768Y9WTBMX7GXYUGHWIXZD" localSheetId="10" hidden="1">'[17]10.08.2 - 2008 Expense'!#REF!</definedName>
    <definedName name="BExCUT768Y9WTBMX7GXYUGHWIXZD" localSheetId="11" hidden="1">'[17]10.08.2 - 2008 Expense'!#REF!</definedName>
    <definedName name="BExCUT768Y9WTBMX7GXYUGHWIXZD" hidden="1">'[17]10.08.2 - 2008 Expense'!#REF!</definedName>
    <definedName name="BExCUW1QXVMEP3B9SFPNEEWCG9I0" localSheetId="7" hidden="1">'[17]10.08.5 - 2008 Capital - TDBU'!#REF!</definedName>
    <definedName name="BExCUW1QXVMEP3B9SFPNEEWCG9I0" localSheetId="9" hidden="1">'[17]10.08.5 - 2008 Capital - TDBU'!#REF!</definedName>
    <definedName name="BExCUW1QXVMEP3B9SFPNEEWCG9I0" localSheetId="10" hidden="1">'[17]10.08.5 - 2008 Capital - TDBU'!#REF!</definedName>
    <definedName name="BExCUW1QXVMEP3B9SFPNEEWCG9I0" localSheetId="11" hidden="1">'[17]10.08.5 - 2008 Capital - TDBU'!#REF!</definedName>
    <definedName name="BExCUW1QXVMEP3B9SFPNEEWCG9I0" hidden="1">'[17]10.08.5 - 2008 Capital - TDBU'!#REF!</definedName>
    <definedName name="BExCUWN57J3KE1LMYFY8FAMDD57T" localSheetId="7" hidden="1">#REF!</definedName>
    <definedName name="BExCUWN57J3KE1LMYFY8FAMDD57T" localSheetId="9" hidden="1">#REF!</definedName>
    <definedName name="BExCUWN57J3KE1LMYFY8FAMDD57T" localSheetId="10" hidden="1">#REF!</definedName>
    <definedName name="BExCUWN57J3KE1LMYFY8FAMDD57T" localSheetId="11" hidden="1">#REF!</definedName>
    <definedName name="BExCUWN57J3KE1LMYFY8FAMDD57T" hidden="1">#REF!</definedName>
    <definedName name="BExCV4VXZA9HAYPSLTWYK66MGS3Y" localSheetId="7" hidden="1">#REF!</definedName>
    <definedName name="BExCV4VXZA9HAYPSLTWYK66MGS3Y" localSheetId="9" hidden="1">#REF!</definedName>
    <definedName name="BExCV4VXZA9HAYPSLTWYK66MGS3Y" localSheetId="10" hidden="1">#REF!</definedName>
    <definedName name="BExCV4VXZA9HAYPSLTWYK66MGS3Y" localSheetId="11" hidden="1">#REF!</definedName>
    <definedName name="BExCV4VXZA9HAYPSLTWYK66MGS3Y" hidden="1">#REF!</definedName>
    <definedName name="BExCV634L7SVHGB0UDDTRRQ2Q72H" localSheetId="7" hidden="1">#REF!</definedName>
    <definedName name="BExCV634L7SVHGB0UDDTRRQ2Q72H" localSheetId="9" hidden="1">#REF!</definedName>
    <definedName name="BExCV634L7SVHGB0UDDTRRQ2Q72H" localSheetId="10" hidden="1">#REF!</definedName>
    <definedName name="BExCV634L7SVHGB0UDDTRRQ2Q72H" localSheetId="11" hidden="1">#REF!</definedName>
    <definedName name="BExCV634L7SVHGB0UDDTRRQ2Q72H" hidden="1">#REF!</definedName>
    <definedName name="BExCVA4UIZYJL3LZ7EQQOM9CIPAD" localSheetId="7" hidden="1">#REF!</definedName>
    <definedName name="BExCVA4UIZYJL3LZ7EQQOM9CIPAD" localSheetId="9" hidden="1">#REF!</definedName>
    <definedName name="BExCVA4UIZYJL3LZ7EQQOM9CIPAD" localSheetId="10" hidden="1">#REF!</definedName>
    <definedName name="BExCVA4UIZYJL3LZ7EQQOM9CIPAD" localSheetId="11" hidden="1">#REF!</definedName>
    <definedName name="BExCVA4UIZYJL3LZ7EQQOM9CIPAD" hidden="1">#REF!</definedName>
    <definedName name="BExCVBMRUN39FYTXYMM2N12EFLG1" localSheetId="7" hidden="1">#REF!</definedName>
    <definedName name="BExCVBMRUN39FYTXYMM2N12EFLG1" localSheetId="9" hidden="1">#REF!</definedName>
    <definedName name="BExCVBMRUN39FYTXYMM2N12EFLG1" localSheetId="10" hidden="1">#REF!</definedName>
    <definedName name="BExCVBMRUN39FYTXYMM2N12EFLG1" localSheetId="11" hidden="1">#REF!</definedName>
    <definedName name="BExCVBMRUN39FYTXYMM2N12EFLG1" hidden="1">#REF!</definedName>
    <definedName name="BExCVBXGSXT9FWJRG62PX9S1RK83" localSheetId="7" hidden="1">#REF!</definedName>
    <definedName name="BExCVBXGSXT9FWJRG62PX9S1RK83" localSheetId="9" hidden="1">#REF!</definedName>
    <definedName name="BExCVBXGSXT9FWJRG62PX9S1RK83" localSheetId="10" hidden="1">#REF!</definedName>
    <definedName name="BExCVBXGSXT9FWJRG62PX9S1RK83" localSheetId="11" hidden="1">#REF!</definedName>
    <definedName name="BExCVBXGSXT9FWJRG62PX9S1RK83" hidden="1">#REF!</definedName>
    <definedName name="BExCVEH7A1VWBBC4BVU6VNJA1WGJ" localSheetId="7" hidden="1">#REF!</definedName>
    <definedName name="BExCVEH7A1VWBBC4BVU6VNJA1WGJ" localSheetId="9" hidden="1">#REF!</definedName>
    <definedName name="BExCVEH7A1VWBBC4BVU6VNJA1WGJ" localSheetId="10" hidden="1">#REF!</definedName>
    <definedName name="BExCVEH7A1VWBBC4BVU6VNJA1WGJ" localSheetId="11" hidden="1">#REF!</definedName>
    <definedName name="BExCVEH7A1VWBBC4BVU6VNJA1WGJ" hidden="1">#REF!</definedName>
    <definedName name="BExCVHBNLOHNFS0JAV3I1XGPNH9W" localSheetId="7" hidden="1">#REF!</definedName>
    <definedName name="BExCVHBNLOHNFS0JAV3I1XGPNH9W" localSheetId="9" hidden="1">#REF!</definedName>
    <definedName name="BExCVHBNLOHNFS0JAV3I1XGPNH9W" localSheetId="10" hidden="1">#REF!</definedName>
    <definedName name="BExCVHBNLOHNFS0JAV3I1XGPNH9W" localSheetId="11" hidden="1">#REF!</definedName>
    <definedName name="BExCVHBNLOHNFS0JAV3I1XGPNH9W" hidden="1">#REF!</definedName>
    <definedName name="BExCVI86R31A2IOZIEBY1FJLVILD" localSheetId="7" hidden="1">#REF!</definedName>
    <definedName name="BExCVI86R31A2IOZIEBY1FJLVILD" localSheetId="9" hidden="1">#REF!</definedName>
    <definedName name="BExCVI86R31A2IOZIEBY1FJLVILD" localSheetId="10" hidden="1">#REF!</definedName>
    <definedName name="BExCVI86R31A2IOZIEBY1FJLVILD" localSheetId="11" hidden="1">#REF!</definedName>
    <definedName name="BExCVI86R31A2IOZIEBY1FJLVILD" hidden="1">#REF!</definedName>
    <definedName name="BExCVKGZXE0I9EIXKBZVSGSEY2RR" localSheetId="7" hidden="1">#REF!</definedName>
    <definedName name="BExCVKGZXE0I9EIXKBZVSGSEY2RR" localSheetId="9" hidden="1">#REF!</definedName>
    <definedName name="BExCVKGZXE0I9EIXKBZVSGSEY2RR" localSheetId="10" hidden="1">#REF!</definedName>
    <definedName name="BExCVKGZXE0I9EIXKBZVSGSEY2RR" localSheetId="11" hidden="1">#REF!</definedName>
    <definedName name="BExCVKGZXE0I9EIXKBZVSGSEY2RR" hidden="1">#REF!</definedName>
    <definedName name="BExCVM4B2PZUHY0W5DLK6RO6HSGU" localSheetId="7" hidden="1">#REF!</definedName>
    <definedName name="BExCVM4B2PZUHY0W5DLK6RO6HSGU" localSheetId="9" hidden="1">#REF!</definedName>
    <definedName name="BExCVM4B2PZUHY0W5DLK6RO6HSGU" localSheetId="10" hidden="1">#REF!</definedName>
    <definedName name="BExCVM4B2PZUHY0W5DLK6RO6HSGU" localSheetId="11" hidden="1">#REF!</definedName>
    <definedName name="BExCVM4B2PZUHY0W5DLK6RO6HSGU" hidden="1">#REF!</definedName>
    <definedName name="BExCVV44WY5807WGMTGKPW0GT256" localSheetId="7" hidden="1">#REF!</definedName>
    <definedName name="BExCVV44WY5807WGMTGKPW0GT256" localSheetId="9" hidden="1">#REF!</definedName>
    <definedName name="BExCVV44WY5807WGMTGKPW0GT256" localSheetId="10" hidden="1">#REF!</definedName>
    <definedName name="BExCVV44WY5807WGMTGKPW0GT256" localSheetId="11" hidden="1">#REF!</definedName>
    <definedName name="BExCVV44WY5807WGMTGKPW0GT256" hidden="1">#REF!</definedName>
    <definedName name="BExCVZ5PN4V6MRBZ04PZJW3GEF8S" localSheetId="7" hidden="1">#REF!</definedName>
    <definedName name="BExCVZ5PN4V6MRBZ04PZJW3GEF8S" localSheetId="9" hidden="1">#REF!</definedName>
    <definedName name="BExCVZ5PN4V6MRBZ04PZJW3GEF8S" localSheetId="10" hidden="1">#REF!</definedName>
    <definedName name="BExCVZ5PN4V6MRBZ04PZJW3GEF8S" localSheetId="11" hidden="1">#REF!</definedName>
    <definedName name="BExCVZ5PN4V6MRBZ04PZJW3GEF8S" hidden="1">#REF!</definedName>
    <definedName name="BExCW13R0GWJYGXZBNCPAHQN4NR2" localSheetId="7" hidden="1">#REF!</definedName>
    <definedName name="BExCW13R0GWJYGXZBNCPAHQN4NR2" localSheetId="9" hidden="1">#REF!</definedName>
    <definedName name="BExCW13R0GWJYGXZBNCPAHQN4NR2" localSheetId="10" hidden="1">#REF!</definedName>
    <definedName name="BExCW13R0GWJYGXZBNCPAHQN4NR2" localSheetId="11" hidden="1">#REF!</definedName>
    <definedName name="BExCW13R0GWJYGXZBNCPAHQN4NR2" hidden="1">#REF!</definedName>
    <definedName name="BExCW9Y5HWU4RJTNX74O6L24VGCK" localSheetId="7" hidden="1">#REF!</definedName>
    <definedName name="BExCW9Y5HWU4RJTNX74O6L24VGCK" localSheetId="9" hidden="1">#REF!</definedName>
    <definedName name="BExCW9Y5HWU4RJTNX74O6L24VGCK" localSheetId="10" hidden="1">#REF!</definedName>
    <definedName name="BExCW9Y5HWU4RJTNX74O6L24VGCK" localSheetId="11" hidden="1">#REF!</definedName>
    <definedName name="BExCW9Y5HWU4RJTNX74O6L24VGCK" hidden="1">#REF!</definedName>
    <definedName name="BExCWJOP24TCAR0PRZG8HD526AHX" localSheetId="7" hidden="1">#REF!</definedName>
    <definedName name="BExCWJOP24TCAR0PRZG8HD526AHX" localSheetId="9" hidden="1">#REF!</definedName>
    <definedName name="BExCWJOP24TCAR0PRZG8HD526AHX" localSheetId="10" hidden="1">#REF!</definedName>
    <definedName name="BExCWJOP24TCAR0PRZG8HD526AHX" localSheetId="11" hidden="1">#REF!</definedName>
    <definedName name="BExCWJOP24TCAR0PRZG8HD526AHX" hidden="1">#REF!</definedName>
    <definedName name="BExCWM8JQB8SI9MNZVUOQN3547K8" localSheetId="7" hidden="1">#REF!</definedName>
    <definedName name="BExCWM8JQB8SI9MNZVUOQN3547K8" localSheetId="9" hidden="1">#REF!</definedName>
    <definedName name="BExCWM8JQB8SI9MNZVUOQN3547K8" localSheetId="10" hidden="1">#REF!</definedName>
    <definedName name="BExCWM8JQB8SI9MNZVUOQN3547K8" localSheetId="11" hidden="1">#REF!</definedName>
    <definedName name="BExCWM8JQB8SI9MNZVUOQN3547K8" hidden="1">#REF!</definedName>
    <definedName name="BExCWOBVOESHXLNFULF3L3PHKV9U" localSheetId="7" hidden="1">#REF!</definedName>
    <definedName name="BExCWOBVOESHXLNFULF3L3PHKV9U" localSheetId="9" hidden="1">#REF!</definedName>
    <definedName name="BExCWOBVOESHXLNFULF3L3PHKV9U" localSheetId="10" hidden="1">#REF!</definedName>
    <definedName name="BExCWOBVOESHXLNFULF3L3PHKV9U" localSheetId="11" hidden="1">#REF!</definedName>
    <definedName name="BExCWOBVOESHXLNFULF3L3PHKV9U" hidden="1">#REF!</definedName>
    <definedName name="BExCWP2YCA04PGYT4V2CKSHBG2N7" localSheetId="7" hidden="1">#REF!</definedName>
    <definedName name="BExCWP2YCA04PGYT4V2CKSHBG2N7" localSheetId="9" hidden="1">#REF!</definedName>
    <definedName name="BExCWP2YCA04PGYT4V2CKSHBG2N7" localSheetId="10" hidden="1">#REF!</definedName>
    <definedName name="BExCWP2YCA04PGYT4V2CKSHBG2N7" localSheetId="11" hidden="1">#REF!</definedName>
    <definedName name="BExCWP2YCA04PGYT4V2CKSHBG2N7" hidden="1">#REF!</definedName>
    <definedName name="BExCWPDPESGZS07QGBLSBWDNVJLZ" localSheetId="7" hidden="1">#REF!</definedName>
    <definedName name="BExCWPDPESGZS07QGBLSBWDNVJLZ" localSheetId="9" hidden="1">#REF!</definedName>
    <definedName name="BExCWPDPESGZS07QGBLSBWDNVJLZ" localSheetId="10" hidden="1">#REF!</definedName>
    <definedName name="BExCWPDPESGZS07QGBLSBWDNVJLZ" localSheetId="11" hidden="1">#REF!</definedName>
    <definedName name="BExCWPDPESGZS07QGBLSBWDNVJLZ" hidden="1">#REF!</definedName>
    <definedName name="BExCWTVKHIVCRHF8GC39KI58YM5K" localSheetId="7" hidden="1">#REF!</definedName>
    <definedName name="BExCWTVKHIVCRHF8GC39KI58YM5K" localSheetId="9" hidden="1">#REF!</definedName>
    <definedName name="BExCWTVKHIVCRHF8GC39KI58YM5K" localSheetId="10" hidden="1">#REF!</definedName>
    <definedName name="BExCWTVKHIVCRHF8GC39KI58YM5K" localSheetId="11" hidden="1">#REF!</definedName>
    <definedName name="BExCWTVKHIVCRHF8GC39KI58YM5K" hidden="1">#REF!</definedName>
    <definedName name="BExCWZPWC0LNH9ZNEEWXFFTQFZN4" localSheetId="7" hidden="1">#REF!</definedName>
    <definedName name="BExCWZPWC0LNH9ZNEEWXFFTQFZN4" localSheetId="9" hidden="1">#REF!</definedName>
    <definedName name="BExCWZPWC0LNH9ZNEEWXFFTQFZN4" localSheetId="10" hidden="1">#REF!</definedName>
    <definedName name="BExCWZPWC0LNH9ZNEEWXFFTQFZN4" localSheetId="11" hidden="1">#REF!</definedName>
    <definedName name="BExCWZPWC0LNH9ZNEEWXFFTQFZN4" hidden="1">#REF!</definedName>
    <definedName name="BExCX2KGRZBRVLZNM8SUSIE6A0RL" localSheetId="7" hidden="1">#REF!</definedName>
    <definedName name="BExCX2KGRZBRVLZNM8SUSIE6A0RL" localSheetId="9" hidden="1">#REF!</definedName>
    <definedName name="BExCX2KGRZBRVLZNM8SUSIE6A0RL" localSheetId="10" hidden="1">#REF!</definedName>
    <definedName name="BExCX2KGRZBRVLZNM8SUSIE6A0RL" localSheetId="11" hidden="1">#REF!</definedName>
    <definedName name="BExCX2KGRZBRVLZNM8SUSIE6A0RL" hidden="1">#REF!</definedName>
    <definedName name="BExCX30QEPK6YY3L5B9A865PM1XZ" localSheetId="7" hidden="1">#REF!</definedName>
    <definedName name="BExCX30QEPK6YY3L5B9A865PM1XZ" localSheetId="9" hidden="1">#REF!</definedName>
    <definedName name="BExCX30QEPK6YY3L5B9A865PM1XZ" localSheetId="10" hidden="1">#REF!</definedName>
    <definedName name="BExCX30QEPK6YY3L5B9A865PM1XZ" localSheetId="11" hidden="1">#REF!</definedName>
    <definedName name="BExCX30QEPK6YY3L5B9A865PM1XZ" hidden="1">#REF!</definedName>
    <definedName name="BExCX3X451T70LZ1VF95L7W4Y4TM" localSheetId="7" hidden="1">#REF!</definedName>
    <definedName name="BExCX3X451T70LZ1VF95L7W4Y4TM" localSheetId="9" hidden="1">#REF!</definedName>
    <definedName name="BExCX3X451T70LZ1VF95L7W4Y4TM" localSheetId="10" hidden="1">#REF!</definedName>
    <definedName name="BExCX3X451T70LZ1VF95L7W4Y4TM" localSheetId="11" hidden="1">#REF!</definedName>
    <definedName name="BExCX3X451T70LZ1VF95L7W4Y4TM" hidden="1">#REF!</definedName>
    <definedName name="BExCX4NZ2N1OUGXM7EV0U7VULJMM" localSheetId="7" hidden="1">#REF!</definedName>
    <definedName name="BExCX4NZ2N1OUGXM7EV0U7VULJMM" localSheetId="9" hidden="1">#REF!</definedName>
    <definedName name="BExCX4NZ2N1OUGXM7EV0U7VULJMM" localSheetId="10" hidden="1">#REF!</definedName>
    <definedName name="BExCX4NZ2N1OUGXM7EV0U7VULJMM" localSheetId="11" hidden="1">#REF!</definedName>
    <definedName name="BExCX4NZ2N1OUGXM7EV0U7VULJMM" hidden="1">#REF!</definedName>
    <definedName name="BExCX5KCKNR3QHCET9D7RK52DEJB" localSheetId="7" hidden="1">#REF!</definedName>
    <definedName name="BExCX5KCKNR3QHCET9D7RK52DEJB" localSheetId="9" hidden="1">#REF!</definedName>
    <definedName name="BExCX5KCKNR3QHCET9D7RK52DEJB" localSheetId="10" hidden="1">#REF!</definedName>
    <definedName name="BExCX5KCKNR3QHCET9D7RK52DEJB" localSheetId="11" hidden="1">#REF!</definedName>
    <definedName name="BExCX5KCKNR3QHCET9D7RK52DEJB" hidden="1">#REF!</definedName>
    <definedName name="BExCX8V1U9KN0DWRM7RHUYCTBVEN" localSheetId="7" hidden="1">#REF!</definedName>
    <definedName name="BExCX8V1U9KN0DWRM7RHUYCTBVEN" localSheetId="9" hidden="1">#REF!</definedName>
    <definedName name="BExCX8V1U9KN0DWRM7RHUYCTBVEN" localSheetId="10" hidden="1">#REF!</definedName>
    <definedName name="BExCX8V1U9KN0DWRM7RHUYCTBVEN" localSheetId="11" hidden="1">#REF!</definedName>
    <definedName name="BExCX8V1U9KN0DWRM7RHUYCTBVEN" hidden="1">#REF!</definedName>
    <definedName name="BExCXCGIFCIU1476QTARIGF5OXEL" localSheetId="7" hidden="1">#REF!</definedName>
    <definedName name="BExCXCGIFCIU1476QTARIGF5OXEL" localSheetId="9" hidden="1">#REF!</definedName>
    <definedName name="BExCXCGIFCIU1476QTARIGF5OXEL" localSheetId="10" hidden="1">#REF!</definedName>
    <definedName name="BExCXCGIFCIU1476QTARIGF5OXEL" localSheetId="11" hidden="1">#REF!</definedName>
    <definedName name="BExCXCGIFCIU1476QTARIGF5OXEL" hidden="1">#REF!</definedName>
    <definedName name="BExCXILMURGYMAH6N5LF5DV6K3GM" localSheetId="7" hidden="1">#REF!</definedName>
    <definedName name="BExCXILMURGYMAH6N5LF5DV6K3GM" localSheetId="9" hidden="1">#REF!</definedName>
    <definedName name="BExCXILMURGYMAH6N5LF5DV6K3GM" localSheetId="10" hidden="1">#REF!</definedName>
    <definedName name="BExCXILMURGYMAH6N5LF5DV6K3GM" localSheetId="11" hidden="1">#REF!</definedName>
    <definedName name="BExCXILMURGYMAH6N5LF5DV6K3GM" hidden="1">#REF!</definedName>
    <definedName name="BExCXMY5ISUXV19SSN8W6FPXAY3L" localSheetId="7" hidden="1">#REF!</definedName>
    <definedName name="BExCXMY5ISUXV19SSN8W6FPXAY3L" localSheetId="9" hidden="1">#REF!</definedName>
    <definedName name="BExCXMY5ISUXV19SSN8W6FPXAY3L" localSheetId="10" hidden="1">#REF!</definedName>
    <definedName name="BExCXMY5ISUXV19SSN8W6FPXAY3L" localSheetId="11" hidden="1">#REF!</definedName>
    <definedName name="BExCXMY5ISUXV19SSN8W6FPXAY3L" hidden="1">#REF!</definedName>
    <definedName name="BExCXQUFBMXQ1650735H48B1AZT3" localSheetId="7" hidden="1">#REF!</definedName>
    <definedName name="BExCXQUFBMXQ1650735H48B1AZT3" localSheetId="9" hidden="1">#REF!</definedName>
    <definedName name="BExCXQUFBMXQ1650735H48B1AZT3" localSheetId="10" hidden="1">#REF!</definedName>
    <definedName name="BExCXQUFBMXQ1650735H48B1AZT3" localSheetId="11" hidden="1">#REF!</definedName>
    <definedName name="BExCXQUFBMXQ1650735H48B1AZT3" hidden="1">#REF!</definedName>
    <definedName name="BExCXUFX19ADNJAUPHJ62T1ZS5A4" localSheetId="7" hidden="1">#REF!</definedName>
    <definedName name="BExCXUFX19ADNJAUPHJ62T1ZS5A4" localSheetId="9" hidden="1">#REF!</definedName>
    <definedName name="BExCXUFX19ADNJAUPHJ62T1ZS5A4" localSheetId="10" hidden="1">#REF!</definedName>
    <definedName name="BExCXUFX19ADNJAUPHJ62T1ZS5A4" localSheetId="11" hidden="1">#REF!</definedName>
    <definedName name="BExCXUFX19ADNJAUPHJ62T1ZS5A4" hidden="1">#REF!</definedName>
    <definedName name="BExCY2DQO9VLA77Q7EG3T0XNXX4F" localSheetId="7" hidden="1">#REF!</definedName>
    <definedName name="BExCY2DQO9VLA77Q7EG3T0XNXX4F" localSheetId="9" hidden="1">#REF!</definedName>
    <definedName name="BExCY2DQO9VLA77Q7EG3T0XNXX4F" localSheetId="10" hidden="1">#REF!</definedName>
    <definedName name="BExCY2DQO9VLA77Q7EG3T0XNXX4F" localSheetId="11" hidden="1">#REF!</definedName>
    <definedName name="BExCY2DQO9VLA77Q7EG3T0XNXX4F" hidden="1">#REF!</definedName>
    <definedName name="BExCY6VMJ68MX3C981R5Q0BX5791" localSheetId="7" hidden="1">#REF!</definedName>
    <definedName name="BExCY6VMJ68MX3C981R5Q0BX5791" localSheetId="9" hidden="1">#REF!</definedName>
    <definedName name="BExCY6VMJ68MX3C981R5Q0BX5791" localSheetId="10" hidden="1">#REF!</definedName>
    <definedName name="BExCY6VMJ68MX3C981R5Q0BX5791" localSheetId="11" hidden="1">#REF!</definedName>
    <definedName name="BExCY6VMJ68MX3C981R5Q0BX5791" hidden="1">#REF!</definedName>
    <definedName name="BExCYAH2SAZCPW6XCB7V7PMMCAWO" localSheetId="7" hidden="1">#REF!</definedName>
    <definedName name="BExCYAH2SAZCPW6XCB7V7PMMCAWO" localSheetId="9" hidden="1">#REF!</definedName>
    <definedName name="BExCYAH2SAZCPW6XCB7V7PMMCAWO" localSheetId="10" hidden="1">#REF!</definedName>
    <definedName name="BExCYAH2SAZCPW6XCB7V7PMMCAWO" localSheetId="11" hidden="1">#REF!</definedName>
    <definedName name="BExCYAH2SAZCPW6XCB7V7PMMCAWO" hidden="1">#REF!</definedName>
    <definedName name="BExCYE2K07U5UQ0WQNHXML7T0NJO" localSheetId="7" hidden="1">#REF!</definedName>
    <definedName name="BExCYE2K07U5UQ0WQNHXML7T0NJO" localSheetId="9" hidden="1">#REF!</definedName>
    <definedName name="BExCYE2K07U5UQ0WQNHXML7T0NJO" localSheetId="10" hidden="1">#REF!</definedName>
    <definedName name="BExCYE2K07U5UQ0WQNHXML7T0NJO" localSheetId="11" hidden="1">#REF!</definedName>
    <definedName name="BExCYE2K07U5UQ0WQNHXML7T0NJO" hidden="1">#REF!</definedName>
    <definedName name="BExCYH7R2U5R12XVG3NJ54H052NJ" localSheetId="7" hidden="1">#REF!</definedName>
    <definedName name="BExCYH7R2U5R12XVG3NJ54H052NJ" localSheetId="9" hidden="1">#REF!</definedName>
    <definedName name="BExCYH7R2U5R12XVG3NJ54H052NJ" localSheetId="10" hidden="1">#REF!</definedName>
    <definedName name="BExCYH7R2U5R12XVG3NJ54H052NJ" localSheetId="11" hidden="1">#REF!</definedName>
    <definedName name="BExCYH7R2U5R12XVG3NJ54H052NJ" hidden="1">#REF!</definedName>
    <definedName name="BExCYJBB52X8B3AREHCC1L5QNPX7" localSheetId="7" hidden="1">#REF!</definedName>
    <definedName name="BExCYJBB52X8B3AREHCC1L5QNPX7" localSheetId="9" hidden="1">#REF!</definedName>
    <definedName name="BExCYJBB52X8B3AREHCC1L5QNPX7" localSheetId="10" hidden="1">#REF!</definedName>
    <definedName name="BExCYJBB52X8B3AREHCC1L5QNPX7" localSheetId="11" hidden="1">#REF!</definedName>
    <definedName name="BExCYJBB52X8B3AREHCC1L5QNPX7" hidden="1">#REF!</definedName>
    <definedName name="BExCYPRC5HJE6N2XQTHCT6NXGP8N" localSheetId="7" hidden="1">#REF!</definedName>
    <definedName name="BExCYPRC5HJE6N2XQTHCT6NXGP8N" localSheetId="9" hidden="1">#REF!</definedName>
    <definedName name="BExCYPRC5HJE6N2XQTHCT6NXGP8N" localSheetId="10" hidden="1">#REF!</definedName>
    <definedName name="BExCYPRC5HJE6N2XQTHCT6NXGP8N" localSheetId="11" hidden="1">#REF!</definedName>
    <definedName name="BExCYPRC5HJE6N2XQTHCT6NXGP8N" hidden="1">#REF!</definedName>
    <definedName name="BExCYUK0I3UEXZNFDW71G6Z6D8XR" localSheetId="7" hidden="1">#REF!</definedName>
    <definedName name="BExCYUK0I3UEXZNFDW71G6Z6D8XR" localSheetId="9" hidden="1">#REF!</definedName>
    <definedName name="BExCYUK0I3UEXZNFDW71G6Z6D8XR" localSheetId="10" hidden="1">#REF!</definedName>
    <definedName name="BExCYUK0I3UEXZNFDW71G6Z6D8XR" localSheetId="11" hidden="1">#REF!</definedName>
    <definedName name="BExCYUK0I3UEXZNFDW71G6Z6D8XR" hidden="1">#REF!</definedName>
    <definedName name="BExCZ9UA19GWDW0TL6HVTOXIRSPV" localSheetId="7" hidden="1">#REF!</definedName>
    <definedName name="BExCZ9UA19GWDW0TL6HVTOXIRSPV" localSheetId="9" hidden="1">#REF!</definedName>
    <definedName name="BExCZ9UA19GWDW0TL6HVTOXIRSPV" localSheetId="10" hidden="1">#REF!</definedName>
    <definedName name="BExCZ9UA19GWDW0TL6HVTOXIRSPV" localSheetId="11" hidden="1">#REF!</definedName>
    <definedName name="BExCZ9UA19GWDW0TL6HVTOXIRSPV" hidden="1">#REF!</definedName>
    <definedName name="BExCZFZCXMLY5DWESYJ9NGTJYQ8M" localSheetId="7" hidden="1">#REF!</definedName>
    <definedName name="BExCZFZCXMLY5DWESYJ9NGTJYQ8M" localSheetId="9" hidden="1">#REF!</definedName>
    <definedName name="BExCZFZCXMLY5DWESYJ9NGTJYQ8M" localSheetId="10" hidden="1">#REF!</definedName>
    <definedName name="BExCZFZCXMLY5DWESYJ9NGTJYQ8M" localSheetId="11" hidden="1">#REF!</definedName>
    <definedName name="BExCZFZCXMLY5DWESYJ9NGTJYQ8M" hidden="1">#REF!</definedName>
    <definedName name="BExCZIJ0082EB1UPRKX9EHOOUV0U" localSheetId="7" hidden="1">#REF!</definedName>
    <definedName name="BExCZIJ0082EB1UPRKX9EHOOUV0U" localSheetId="9" hidden="1">#REF!</definedName>
    <definedName name="BExCZIJ0082EB1UPRKX9EHOOUV0U" localSheetId="10" hidden="1">#REF!</definedName>
    <definedName name="BExCZIJ0082EB1UPRKX9EHOOUV0U" localSheetId="11" hidden="1">#REF!</definedName>
    <definedName name="BExCZIJ0082EB1UPRKX9EHOOUV0U" hidden="1">#REF!</definedName>
    <definedName name="BExCZJ4P8WS0BDT31WDXI0ROE7D6" localSheetId="7" hidden="1">#REF!</definedName>
    <definedName name="BExCZJ4P8WS0BDT31WDXI0ROE7D6" localSheetId="9" hidden="1">#REF!</definedName>
    <definedName name="BExCZJ4P8WS0BDT31WDXI0ROE7D6" localSheetId="10" hidden="1">#REF!</definedName>
    <definedName name="BExCZJ4P8WS0BDT31WDXI0ROE7D6" localSheetId="11" hidden="1">#REF!</definedName>
    <definedName name="BExCZJ4P8WS0BDT31WDXI0ROE7D6" hidden="1">#REF!</definedName>
    <definedName name="BExCZKH6NI0EE02L995IFVBD1J59" localSheetId="7" hidden="1">#REF!</definedName>
    <definedName name="BExCZKH6NI0EE02L995IFVBD1J59" localSheetId="9" hidden="1">#REF!</definedName>
    <definedName name="BExCZKH6NI0EE02L995IFVBD1J59" localSheetId="10" hidden="1">#REF!</definedName>
    <definedName name="BExCZKH6NI0EE02L995IFVBD1J59" localSheetId="11" hidden="1">#REF!</definedName>
    <definedName name="BExCZKH6NI0EE02L995IFVBD1J59" hidden="1">#REF!</definedName>
    <definedName name="BExCZNH3KPWE50T7YYORPIC1TXLN" localSheetId="7" hidden="1">#REF!</definedName>
    <definedName name="BExCZNH3KPWE50T7YYORPIC1TXLN" localSheetId="9" hidden="1">#REF!</definedName>
    <definedName name="BExCZNH3KPWE50T7YYORPIC1TXLN" localSheetId="10" hidden="1">#REF!</definedName>
    <definedName name="BExCZNH3KPWE50T7YYORPIC1TXLN" localSheetId="11" hidden="1">#REF!</definedName>
    <definedName name="BExCZNH3KPWE50T7YYORPIC1TXLN" hidden="1">#REF!</definedName>
    <definedName name="BExCZSKJ3H9C3V7IL5VIJR1XCVS6" localSheetId="7" hidden="1">#REF!</definedName>
    <definedName name="BExCZSKJ3H9C3V7IL5VIJR1XCVS6" localSheetId="9" hidden="1">#REF!</definedName>
    <definedName name="BExCZSKJ3H9C3V7IL5VIJR1XCVS6" localSheetId="10" hidden="1">#REF!</definedName>
    <definedName name="BExCZSKJ3H9C3V7IL5VIJR1XCVS6" localSheetId="11" hidden="1">#REF!</definedName>
    <definedName name="BExCZSKJ3H9C3V7IL5VIJR1XCVS6" hidden="1">#REF!</definedName>
    <definedName name="BExCZUD9FEOJBKDJ51Z3JON9LKJ8" localSheetId="7" hidden="1">#REF!</definedName>
    <definedName name="BExCZUD9FEOJBKDJ51Z3JON9LKJ8" localSheetId="9" hidden="1">#REF!</definedName>
    <definedName name="BExCZUD9FEOJBKDJ51Z3JON9LKJ8" localSheetId="10" hidden="1">#REF!</definedName>
    <definedName name="BExCZUD9FEOJBKDJ51Z3JON9LKJ8" localSheetId="11" hidden="1">#REF!</definedName>
    <definedName name="BExCZUD9FEOJBKDJ51Z3JON9LKJ8" hidden="1">#REF!</definedName>
    <definedName name="BExD03NQ5GR56X8Y0Y29FLTRLLS2" localSheetId="7" hidden="1">#REF!</definedName>
    <definedName name="BExD03NQ5GR56X8Y0Y29FLTRLLS2" localSheetId="9" hidden="1">#REF!</definedName>
    <definedName name="BExD03NQ5GR56X8Y0Y29FLTRLLS2" localSheetId="10" hidden="1">#REF!</definedName>
    <definedName name="BExD03NQ5GR56X8Y0Y29FLTRLLS2" localSheetId="11" hidden="1">#REF!</definedName>
    <definedName name="BExD03NQ5GR56X8Y0Y29FLTRLLS2" hidden="1">#REF!</definedName>
    <definedName name="BExD0508DAALLU00PHFPBC8SRRKT" localSheetId="7" hidden="1">#REF!</definedName>
    <definedName name="BExD0508DAALLU00PHFPBC8SRRKT" localSheetId="9" hidden="1">#REF!</definedName>
    <definedName name="BExD0508DAALLU00PHFPBC8SRRKT" localSheetId="10" hidden="1">#REF!</definedName>
    <definedName name="BExD0508DAALLU00PHFPBC8SRRKT" localSheetId="11" hidden="1">#REF!</definedName>
    <definedName name="BExD0508DAALLU00PHFPBC8SRRKT" hidden="1">#REF!</definedName>
    <definedName name="BExD0BAT3ER3NBREZM75FYDXWDA7" localSheetId="7" hidden="1">#REF!</definedName>
    <definedName name="BExD0BAT3ER3NBREZM75FYDXWDA7" localSheetId="9" hidden="1">#REF!</definedName>
    <definedName name="BExD0BAT3ER3NBREZM75FYDXWDA7" localSheetId="10" hidden="1">#REF!</definedName>
    <definedName name="BExD0BAT3ER3NBREZM75FYDXWDA7" localSheetId="11" hidden="1">#REF!</definedName>
    <definedName name="BExD0BAT3ER3NBREZM75FYDXWDA7" hidden="1">#REF!</definedName>
    <definedName name="BExD0BG9BZG0I2HQ6PWHGGVEMY6K" localSheetId="7" hidden="1">#REF!</definedName>
    <definedName name="BExD0BG9BZG0I2HQ6PWHGGVEMY6K" localSheetId="9" hidden="1">#REF!</definedName>
    <definedName name="BExD0BG9BZG0I2HQ6PWHGGVEMY6K" localSheetId="10" hidden="1">#REF!</definedName>
    <definedName name="BExD0BG9BZG0I2HQ6PWHGGVEMY6K" localSheetId="11" hidden="1">#REF!</definedName>
    <definedName name="BExD0BG9BZG0I2HQ6PWHGGVEMY6K" hidden="1">#REF!</definedName>
    <definedName name="BExD0C1TNBFIEWNG3IH7R8WOPI6B" localSheetId="7" hidden="1">#REF!</definedName>
    <definedName name="BExD0C1TNBFIEWNG3IH7R8WOPI6B" localSheetId="9" hidden="1">#REF!</definedName>
    <definedName name="BExD0C1TNBFIEWNG3IH7R8WOPI6B" localSheetId="10" hidden="1">#REF!</definedName>
    <definedName name="BExD0C1TNBFIEWNG3IH7R8WOPI6B" localSheetId="11" hidden="1">#REF!</definedName>
    <definedName name="BExD0C1TNBFIEWNG3IH7R8WOPI6B" hidden="1">#REF!</definedName>
    <definedName name="BExD0HALIN0JR4JTPGDEVAEE5EX5" localSheetId="7" hidden="1">#REF!</definedName>
    <definedName name="BExD0HALIN0JR4JTPGDEVAEE5EX5" localSheetId="9" hidden="1">#REF!</definedName>
    <definedName name="BExD0HALIN0JR4JTPGDEVAEE5EX5" localSheetId="10" hidden="1">#REF!</definedName>
    <definedName name="BExD0HALIN0JR4JTPGDEVAEE5EX5" localSheetId="11" hidden="1">#REF!</definedName>
    <definedName name="BExD0HALIN0JR4JTPGDEVAEE5EX5" hidden="1">#REF!</definedName>
    <definedName name="BExD0LCCDPG16YLY5WQSZF1XI5DA" localSheetId="7" hidden="1">#REF!</definedName>
    <definedName name="BExD0LCCDPG16YLY5WQSZF1XI5DA" localSheetId="9" hidden="1">#REF!</definedName>
    <definedName name="BExD0LCCDPG16YLY5WQSZF1XI5DA" localSheetId="10" hidden="1">#REF!</definedName>
    <definedName name="BExD0LCCDPG16YLY5WQSZF1XI5DA" localSheetId="11" hidden="1">#REF!</definedName>
    <definedName name="BExD0LCCDPG16YLY5WQSZF1XI5DA" hidden="1">#REF!</definedName>
    <definedName name="BExD0M38AXH7IMGDWBCB3CT349N5" localSheetId="7" hidden="1">#REF!</definedName>
    <definedName name="BExD0M38AXH7IMGDWBCB3CT349N5" localSheetId="9" hidden="1">#REF!</definedName>
    <definedName name="BExD0M38AXH7IMGDWBCB3CT349N5" localSheetId="10" hidden="1">#REF!</definedName>
    <definedName name="BExD0M38AXH7IMGDWBCB3CT349N5" localSheetId="11" hidden="1">#REF!</definedName>
    <definedName name="BExD0M38AXH7IMGDWBCB3CT349N5" hidden="1">#REF!</definedName>
    <definedName name="BExD0RMWSB4TRECEHTH6NN4K9DFZ" localSheetId="7" hidden="1">#REF!</definedName>
    <definedName name="BExD0RMWSB4TRECEHTH6NN4K9DFZ" localSheetId="9" hidden="1">#REF!</definedName>
    <definedName name="BExD0RMWSB4TRECEHTH6NN4K9DFZ" localSheetId="10" hidden="1">#REF!</definedName>
    <definedName name="BExD0RMWSB4TRECEHTH6NN4K9DFZ" localSheetId="11" hidden="1">#REF!</definedName>
    <definedName name="BExD0RMWSB4TRECEHTH6NN4K9DFZ" hidden="1">#REF!</definedName>
    <definedName name="BExD0U6KG10QGVDI1XSHK0J10A2V" localSheetId="7" hidden="1">#REF!</definedName>
    <definedName name="BExD0U6KG10QGVDI1XSHK0J10A2V" localSheetId="9" hidden="1">#REF!</definedName>
    <definedName name="BExD0U6KG10QGVDI1XSHK0J10A2V" localSheetId="10" hidden="1">#REF!</definedName>
    <definedName name="BExD0U6KG10QGVDI1XSHK0J10A2V" localSheetId="11" hidden="1">#REF!</definedName>
    <definedName name="BExD0U6KG10QGVDI1XSHK0J10A2V" hidden="1">#REF!</definedName>
    <definedName name="BExD11Z3KEWZ3PWH1UZSJRDRV9IH" localSheetId="7" hidden="1">#REF!</definedName>
    <definedName name="BExD11Z3KEWZ3PWH1UZSJRDRV9IH" localSheetId="9" hidden="1">#REF!</definedName>
    <definedName name="BExD11Z3KEWZ3PWH1UZSJRDRV9IH" localSheetId="10" hidden="1">#REF!</definedName>
    <definedName name="BExD11Z3KEWZ3PWH1UZSJRDRV9IH" localSheetId="11" hidden="1">#REF!</definedName>
    <definedName name="BExD11Z3KEWZ3PWH1UZSJRDRV9IH" hidden="1">#REF!</definedName>
    <definedName name="BExD13RUIBGRXDL4QDZ305UKUR12" localSheetId="7" hidden="1">#REF!</definedName>
    <definedName name="BExD13RUIBGRXDL4QDZ305UKUR12" localSheetId="9" hidden="1">#REF!</definedName>
    <definedName name="BExD13RUIBGRXDL4QDZ305UKUR12" localSheetId="10" hidden="1">#REF!</definedName>
    <definedName name="BExD13RUIBGRXDL4QDZ305UKUR12" localSheetId="11" hidden="1">#REF!</definedName>
    <definedName name="BExD13RUIBGRXDL4QDZ305UKUR12" hidden="1">#REF!</definedName>
    <definedName name="BExD14DETV5R4OOTMAXD5NAKWRO3" localSheetId="7" hidden="1">#REF!</definedName>
    <definedName name="BExD14DETV5R4OOTMAXD5NAKWRO3" localSheetId="9" hidden="1">#REF!</definedName>
    <definedName name="BExD14DETV5R4OOTMAXD5NAKWRO3" localSheetId="10" hidden="1">#REF!</definedName>
    <definedName name="BExD14DETV5R4OOTMAXD5NAKWRO3" localSheetId="11" hidden="1">#REF!</definedName>
    <definedName name="BExD14DETV5R4OOTMAXD5NAKWRO3" hidden="1">#REF!</definedName>
    <definedName name="BExD160UKTD6MG5W79IBIHP0ZPKQ" localSheetId="7" hidden="1">#REF!</definedName>
    <definedName name="BExD160UKTD6MG5W79IBIHP0ZPKQ" localSheetId="9" hidden="1">#REF!</definedName>
    <definedName name="BExD160UKTD6MG5W79IBIHP0ZPKQ" localSheetId="10" hidden="1">#REF!</definedName>
    <definedName name="BExD160UKTD6MG5W79IBIHP0ZPKQ" localSheetId="11" hidden="1">#REF!</definedName>
    <definedName name="BExD160UKTD6MG5W79IBIHP0ZPKQ" hidden="1">#REF!</definedName>
    <definedName name="BExD16BM4TPPOCZ5ARF5HM6XKRFF" localSheetId="7" hidden="1">#REF!</definedName>
    <definedName name="BExD16BM4TPPOCZ5ARF5HM6XKRFF" localSheetId="9" hidden="1">#REF!</definedName>
    <definedName name="BExD16BM4TPPOCZ5ARF5HM6XKRFF" localSheetId="10" hidden="1">#REF!</definedName>
    <definedName name="BExD16BM4TPPOCZ5ARF5HM6XKRFF" localSheetId="11" hidden="1">#REF!</definedName>
    <definedName name="BExD16BM4TPPOCZ5ARF5HM6XKRFF" hidden="1">#REF!</definedName>
    <definedName name="BExD1OAU9OXQAZA4D70HP72CU6GB" localSheetId="7" hidden="1">#REF!</definedName>
    <definedName name="BExD1OAU9OXQAZA4D70HP72CU6GB" localSheetId="9" hidden="1">#REF!</definedName>
    <definedName name="BExD1OAU9OXQAZA4D70HP72CU6GB" localSheetId="10" hidden="1">#REF!</definedName>
    <definedName name="BExD1OAU9OXQAZA4D70HP72CU6GB" localSheetId="11" hidden="1">#REF!</definedName>
    <definedName name="BExD1OAU9OXQAZA4D70HP72CU6GB" hidden="1">#REF!</definedName>
    <definedName name="BExD1Y1JV61416YA1XRQHKWPZIE7" localSheetId="7" hidden="1">#REF!</definedName>
    <definedName name="BExD1Y1JV61416YA1XRQHKWPZIE7" localSheetId="9" hidden="1">#REF!</definedName>
    <definedName name="BExD1Y1JV61416YA1XRQHKWPZIE7" localSheetId="10" hidden="1">#REF!</definedName>
    <definedName name="BExD1Y1JV61416YA1XRQHKWPZIE7" localSheetId="11" hidden="1">#REF!</definedName>
    <definedName name="BExD1Y1JV61416YA1XRQHKWPZIE7" hidden="1">#REF!</definedName>
    <definedName name="BExD25DU4ZMU9XFJZTH3WMVIKAK6" localSheetId="7" hidden="1">#REF!</definedName>
    <definedName name="BExD25DU4ZMU9XFJZTH3WMVIKAK6" localSheetId="9" hidden="1">#REF!</definedName>
    <definedName name="BExD25DU4ZMU9XFJZTH3WMVIKAK6" localSheetId="10" hidden="1">#REF!</definedName>
    <definedName name="BExD25DU4ZMU9XFJZTH3WMVIKAK6" localSheetId="11" hidden="1">#REF!</definedName>
    <definedName name="BExD25DU4ZMU9XFJZTH3WMVIKAK6" hidden="1">#REF!</definedName>
    <definedName name="BExD2CFHIRMBKN5KXE5QP4XXEWFS" localSheetId="7" hidden="1">#REF!</definedName>
    <definedName name="BExD2CFHIRMBKN5KXE5QP4XXEWFS" localSheetId="9" hidden="1">#REF!</definedName>
    <definedName name="BExD2CFHIRMBKN5KXE5QP4XXEWFS" localSheetId="10" hidden="1">#REF!</definedName>
    <definedName name="BExD2CFHIRMBKN5KXE5QP4XXEWFS" localSheetId="11" hidden="1">#REF!</definedName>
    <definedName name="BExD2CFHIRMBKN5KXE5QP4XXEWFS" hidden="1">#REF!</definedName>
    <definedName name="BExD2DMHH1HWXQ9W0YYMDP8AAX8Q" localSheetId="7" hidden="1">#REF!</definedName>
    <definedName name="BExD2DMHH1HWXQ9W0YYMDP8AAX8Q" localSheetId="9" hidden="1">#REF!</definedName>
    <definedName name="BExD2DMHH1HWXQ9W0YYMDP8AAX8Q" localSheetId="10" hidden="1">#REF!</definedName>
    <definedName name="BExD2DMHH1HWXQ9W0YYMDP8AAX8Q" localSheetId="11" hidden="1">#REF!</definedName>
    <definedName name="BExD2DMHH1HWXQ9W0YYMDP8AAX8Q" hidden="1">#REF!</definedName>
    <definedName name="BExD2HTPC7IWBAU6OSQ67MQA8BYZ" localSheetId="7" hidden="1">#REF!</definedName>
    <definedName name="BExD2HTPC7IWBAU6OSQ67MQA8BYZ" localSheetId="9" hidden="1">#REF!</definedName>
    <definedName name="BExD2HTPC7IWBAU6OSQ67MQA8BYZ" localSheetId="10" hidden="1">#REF!</definedName>
    <definedName name="BExD2HTPC7IWBAU6OSQ67MQA8BYZ" localSheetId="11" hidden="1">#REF!</definedName>
    <definedName name="BExD2HTPC7IWBAU6OSQ67MQA8BYZ" hidden="1">#REF!</definedName>
    <definedName name="BExD2I9RDS4BGCN1GXO7T9OCTVFP" localSheetId="7" hidden="1">#REF!</definedName>
    <definedName name="BExD2I9RDS4BGCN1GXO7T9OCTVFP" localSheetId="9" hidden="1">#REF!</definedName>
    <definedName name="BExD2I9RDS4BGCN1GXO7T9OCTVFP" localSheetId="10" hidden="1">#REF!</definedName>
    <definedName name="BExD2I9RDS4BGCN1GXO7T9OCTVFP" localSheetId="11" hidden="1">#REF!</definedName>
    <definedName name="BExD2I9RDS4BGCN1GXO7T9OCTVFP" hidden="1">#REF!</definedName>
    <definedName name="BExD2O9JP64FF7WFAC5CXN0SJ91I" localSheetId="7" hidden="1">#REF!</definedName>
    <definedName name="BExD2O9JP64FF7WFAC5CXN0SJ91I" localSheetId="9" hidden="1">#REF!</definedName>
    <definedName name="BExD2O9JP64FF7WFAC5CXN0SJ91I" localSheetId="10" hidden="1">#REF!</definedName>
    <definedName name="BExD2O9JP64FF7WFAC5CXN0SJ91I" localSheetId="11" hidden="1">#REF!</definedName>
    <definedName name="BExD2O9JP64FF7WFAC5CXN0SJ91I" hidden="1">#REF!</definedName>
    <definedName name="BExD363H2VGFIQUCE6LS4AC5J0ZT" localSheetId="7" hidden="1">#REF!</definedName>
    <definedName name="BExD363H2VGFIQUCE6LS4AC5J0ZT" localSheetId="9" hidden="1">#REF!</definedName>
    <definedName name="BExD363H2VGFIQUCE6LS4AC5J0ZT" localSheetId="10" hidden="1">#REF!</definedName>
    <definedName name="BExD363H2VGFIQUCE6LS4AC5J0ZT" localSheetId="11" hidden="1">#REF!</definedName>
    <definedName name="BExD363H2VGFIQUCE6LS4AC5J0ZT" hidden="1">#REF!</definedName>
    <definedName name="BExD3A588E939V61P1XEW0FI5Q0S" localSheetId="7" hidden="1">#REF!</definedName>
    <definedName name="BExD3A588E939V61P1XEW0FI5Q0S" localSheetId="9" hidden="1">#REF!</definedName>
    <definedName name="BExD3A588E939V61P1XEW0FI5Q0S" localSheetId="10" hidden="1">#REF!</definedName>
    <definedName name="BExD3A588E939V61P1XEW0FI5Q0S" localSheetId="11" hidden="1">#REF!</definedName>
    <definedName name="BExD3A588E939V61P1XEW0FI5Q0S" hidden="1">#REF!</definedName>
    <definedName name="BExD3AW300FSO6AAXTER82E4G06O" localSheetId="7" hidden="1">#REF!</definedName>
    <definedName name="BExD3AW300FSO6AAXTER82E4G06O" localSheetId="9" hidden="1">#REF!</definedName>
    <definedName name="BExD3AW300FSO6AAXTER82E4G06O" localSheetId="10" hidden="1">#REF!</definedName>
    <definedName name="BExD3AW300FSO6AAXTER82E4G06O" localSheetId="11" hidden="1">#REF!</definedName>
    <definedName name="BExD3AW300FSO6AAXTER82E4G06O" hidden="1">#REF!</definedName>
    <definedName name="BExD3CJJDKVR9M18XI3WDZH80WL6" localSheetId="7" hidden="1">#REF!</definedName>
    <definedName name="BExD3CJJDKVR9M18XI3WDZH80WL6" localSheetId="9" hidden="1">#REF!</definedName>
    <definedName name="BExD3CJJDKVR9M18XI3WDZH80WL6" localSheetId="10" hidden="1">#REF!</definedName>
    <definedName name="BExD3CJJDKVR9M18XI3WDZH80WL6" localSheetId="11" hidden="1">#REF!</definedName>
    <definedName name="BExD3CJJDKVR9M18XI3WDZH80WL6" hidden="1">#REF!</definedName>
    <definedName name="BExD3ESD9WYJIB3TRDPJ1CKXRAVL" localSheetId="7" hidden="1">#REF!</definedName>
    <definedName name="BExD3ESD9WYJIB3TRDPJ1CKXRAVL" localSheetId="9" hidden="1">#REF!</definedName>
    <definedName name="BExD3ESD9WYJIB3TRDPJ1CKXRAVL" localSheetId="10" hidden="1">#REF!</definedName>
    <definedName name="BExD3ESD9WYJIB3TRDPJ1CKXRAVL" localSheetId="11" hidden="1">#REF!</definedName>
    <definedName name="BExD3ESD9WYJIB3TRDPJ1CKXRAVL" hidden="1">#REF!</definedName>
    <definedName name="BExD3F368X5S25MWSUNIV57RDB57" localSheetId="7" hidden="1">#REF!</definedName>
    <definedName name="BExD3F368X5S25MWSUNIV57RDB57" localSheetId="9" hidden="1">#REF!</definedName>
    <definedName name="BExD3F368X5S25MWSUNIV57RDB57" localSheetId="10" hidden="1">#REF!</definedName>
    <definedName name="BExD3F368X5S25MWSUNIV57RDB57" localSheetId="11" hidden="1">#REF!</definedName>
    <definedName name="BExD3F368X5S25MWSUNIV57RDB57" hidden="1">#REF!</definedName>
    <definedName name="BExD3IJ5IT335SOSNV9L85WKAOSI" localSheetId="7" hidden="1">#REF!</definedName>
    <definedName name="BExD3IJ5IT335SOSNV9L85WKAOSI" localSheetId="9" hidden="1">#REF!</definedName>
    <definedName name="BExD3IJ5IT335SOSNV9L85WKAOSI" localSheetId="10" hidden="1">#REF!</definedName>
    <definedName name="BExD3IJ5IT335SOSNV9L85WKAOSI" localSheetId="11" hidden="1">#REF!</definedName>
    <definedName name="BExD3IJ5IT335SOSNV9L85WKAOSI" hidden="1">#REF!</definedName>
    <definedName name="BExD3KBVUY57GMMQTOFEU6S6G1AY" localSheetId="7" hidden="1">#REF!</definedName>
    <definedName name="BExD3KBVUY57GMMQTOFEU6S6G1AY" localSheetId="9" hidden="1">#REF!</definedName>
    <definedName name="BExD3KBVUY57GMMQTOFEU6S6G1AY" localSheetId="10" hidden="1">#REF!</definedName>
    <definedName name="BExD3KBVUY57GMMQTOFEU6S6G1AY" localSheetId="11" hidden="1">#REF!</definedName>
    <definedName name="BExD3KBVUY57GMMQTOFEU6S6G1AY" hidden="1">#REF!</definedName>
    <definedName name="BExD3NMR7AW2Z6V8SC79VQR37NA6" localSheetId="7" hidden="1">#REF!</definedName>
    <definedName name="BExD3NMR7AW2Z6V8SC79VQR37NA6" localSheetId="9" hidden="1">#REF!</definedName>
    <definedName name="BExD3NMR7AW2Z6V8SC79VQR37NA6" localSheetId="10" hidden="1">#REF!</definedName>
    <definedName name="BExD3NMR7AW2Z6V8SC79VQR37NA6" localSheetId="11" hidden="1">#REF!</definedName>
    <definedName name="BExD3NMR7AW2Z6V8SC79VQR37NA6" hidden="1">#REF!</definedName>
    <definedName name="BExD3QXA2UQ2W4N7NYLUEOG40BZB" localSheetId="7" hidden="1">#REF!</definedName>
    <definedName name="BExD3QXA2UQ2W4N7NYLUEOG40BZB" localSheetId="9" hidden="1">#REF!</definedName>
    <definedName name="BExD3QXA2UQ2W4N7NYLUEOG40BZB" localSheetId="10" hidden="1">#REF!</definedName>
    <definedName name="BExD3QXA2UQ2W4N7NYLUEOG40BZB" localSheetId="11" hidden="1">#REF!</definedName>
    <definedName name="BExD3QXA2UQ2W4N7NYLUEOG40BZB" hidden="1">#REF!</definedName>
    <definedName name="BExD3U2N041TEJ7GCN005UTPHNXY" localSheetId="7" hidden="1">#REF!</definedName>
    <definedName name="BExD3U2N041TEJ7GCN005UTPHNXY" localSheetId="9" hidden="1">#REF!</definedName>
    <definedName name="BExD3U2N041TEJ7GCN005UTPHNXY" localSheetId="10" hidden="1">#REF!</definedName>
    <definedName name="BExD3U2N041TEJ7GCN005UTPHNXY" localSheetId="11" hidden="1">#REF!</definedName>
    <definedName name="BExD3U2N041TEJ7GCN005UTPHNXY" hidden="1">#REF!</definedName>
    <definedName name="BExD3ZGUHLSCF22XMCGLGJ6SWTEA" localSheetId="7" hidden="1">#REF!</definedName>
    <definedName name="BExD3ZGUHLSCF22XMCGLGJ6SWTEA" localSheetId="9" hidden="1">#REF!</definedName>
    <definedName name="BExD3ZGUHLSCF22XMCGLGJ6SWTEA" localSheetId="10" hidden="1">#REF!</definedName>
    <definedName name="BExD3ZGUHLSCF22XMCGLGJ6SWTEA" localSheetId="11" hidden="1">#REF!</definedName>
    <definedName name="BExD3ZGUHLSCF22XMCGLGJ6SWTEA" hidden="1">#REF!</definedName>
    <definedName name="BExD40O0CFTNJFOFMMM1KH0P7BUI" localSheetId="7" hidden="1">#REF!</definedName>
    <definedName name="BExD40O0CFTNJFOFMMM1KH0P7BUI" localSheetId="9" hidden="1">#REF!</definedName>
    <definedName name="BExD40O0CFTNJFOFMMM1KH0P7BUI" localSheetId="10" hidden="1">#REF!</definedName>
    <definedName name="BExD40O0CFTNJFOFMMM1KH0P7BUI" localSheetId="11" hidden="1">#REF!</definedName>
    <definedName name="BExD40O0CFTNJFOFMMM1KH0P7BUI" hidden="1">#REF!</definedName>
    <definedName name="BExD42M7FXJ8KK8AK9LDV75Z0U92" localSheetId="7" hidden="1">#REF!</definedName>
    <definedName name="BExD42M7FXJ8KK8AK9LDV75Z0U92" localSheetId="9" hidden="1">#REF!</definedName>
    <definedName name="BExD42M7FXJ8KK8AK9LDV75Z0U92" localSheetId="10" hidden="1">#REF!</definedName>
    <definedName name="BExD42M7FXJ8KK8AK9LDV75Z0U92" localSheetId="11" hidden="1">#REF!</definedName>
    <definedName name="BExD42M7FXJ8KK8AK9LDV75Z0U92" hidden="1">#REF!</definedName>
    <definedName name="BExD4440VK5VJ036LP729F6A0YGC" localSheetId="7" hidden="1">'[17]10.08.4 -2008 Capital'!#REF!</definedName>
    <definedName name="BExD4440VK5VJ036LP729F6A0YGC" localSheetId="9" hidden="1">'[17]10.08.4 -2008 Capital'!#REF!</definedName>
    <definedName name="BExD4440VK5VJ036LP729F6A0YGC" localSheetId="10" hidden="1">'[17]10.08.4 -2008 Capital'!#REF!</definedName>
    <definedName name="BExD4440VK5VJ036LP729F6A0YGC" localSheetId="11" hidden="1">'[17]10.08.4 -2008 Capital'!#REF!</definedName>
    <definedName name="BExD4440VK5VJ036LP729F6A0YGC" hidden="1">'[17]10.08.4 -2008 Capital'!#REF!</definedName>
    <definedName name="BExD4BLRYNKM0GO3B3KP6590EN75" localSheetId="7" hidden="1">#REF!</definedName>
    <definedName name="BExD4BLRYNKM0GO3B3KP6590EN75" localSheetId="9" hidden="1">#REF!</definedName>
    <definedName name="BExD4BLRYNKM0GO3B3KP6590EN75" localSheetId="10" hidden="1">#REF!</definedName>
    <definedName name="BExD4BLRYNKM0GO3B3KP6590EN75" localSheetId="11" hidden="1">#REF!</definedName>
    <definedName name="BExD4BLRYNKM0GO3B3KP6590EN75" hidden="1">#REF!</definedName>
    <definedName name="BExD4BR9HJ3MWWZ5KLVZWX9FJAUS" localSheetId="7" hidden="1">#REF!</definedName>
    <definedName name="BExD4BR9HJ3MWWZ5KLVZWX9FJAUS" localSheetId="9" hidden="1">#REF!</definedName>
    <definedName name="BExD4BR9HJ3MWWZ5KLVZWX9FJAUS" localSheetId="10" hidden="1">#REF!</definedName>
    <definedName name="BExD4BR9HJ3MWWZ5KLVZWX9FJAUS" localSheetId="11" hidden="1">#REF!</definedName>
    <definedName name="BExD4BR9HJ3MWWZ5KLVZWX9FJAUS" hidden="1">#REF!</definedName>
    <definedName name="BExD4CYDIFKUQ00ORL8MH1G8AEOH" localSheetId="7" hidden="1">#REF!</definedName>
    <definedName name="BExD4CYDIFKUQ00ORL8MH1G8AEOH" localSheetId="9" hidden="1">#REF!</definedName>
    <definedName name="BExD4CYDIFKUQ00ORL8MH1G8AEOH" localSheetId="10" hidden="1">#REF!</definedName>
    <definedName name="BExD4CYDIFKUQ00ORL8MH1G8AEOH" localSheetId="11" hidden="1">#REF!</definedName>
    <definedName name="BExD4CYDIFKUQ00ORL8MH1G8AEOH" hidden="1">#REF!</definedName>
    <definedName name="BExD4F1WTKT3H0N9MF4H1LX7MBSY" localSheetId="7" hidden="1">#REF!</definedName>
    <definedName name="BExD4F1WTKT3H0N9MF4H1LX7MBSY" localSheetId="9" hidden="1">#REF!</definedName>
    <definedName name="BExD4F1WTKT3H0N9MF4H1LX7MBSY" localSheetId="10" hidden="1">#REF!</definedName>
    <definedName name="BExD4F1WTKT3H0N9MF4H1LX7MBSY" localSheetId="11" hidden="1">#REF!</definedName>
    <definedName name="BExD4F1WTKT3H0N9MF4H1LX7MBSY" hidden="1">#REF!</definedName>
    <definedName name="BExD4H5GQWXBS6LUL3TSP36DVO38" localSheetId="7" hidden="1">#REF!</definedName>
    <definedName name="BExD4H5GQWXBS6LUL3TSP36DVO38" localSheetId="9" hidden="1">#REF!</definedName>
    <definedName name="BExD4H5GQWXBS6LUL3TSP36DVO38" localSheetId="10" hidden="1">#REF!</definedName>
    <definedName name="BExD4H5GQWXBS6LUL3TSP36DVO38" localSheetId="11" hidden="1">#REF!</definedName>
    <definedName name="BExD4H5GQWXBS6LUL3TSP36DVO38" hidden="1">#REF!</definedName>
    <definedName name="BExD4JJSS3QDBLABCJCHD45SRNPI" localSheetId="7" hidden="1">#REF!</definedName>
    <definedName name="BExD4JJSS3QDBLABCJCHD45SRNPI" localSheetId="9" hidden="1">#REF!</definedName>
    <definedName name="BExD4JJSS3QDBLABCJCHD45SRNPI" localSheetId="10" hidden="1">#REF!</definedName>
    <definedName name="BExD4JJSS3QDBLABCJCHD45SRNPI" localSheetId="11" hidden="1">#REF!</definedName>
    <definedName name="BExD4JJSS3QDBLABCJCHD45SRNPI" hidden="1">#REF!</definedName>
    <definedName name="BExD4R1I0MKF033I5LPUYIMTZ6E8" localSheetId="7" hidden="1">#REF!</definedName>
    <definedName name="BExD4R1I0MKF033I5LPUYIMTZ6E8" localSheetId="9" hidden="1">#REF!</definedName>
    <definedName name="BExD4R1I0MKF033I5LPUYIMTZ6E8" localSheetId="10" hidden="1">#REF!</definedName>
    <definedName name="BExD4R1I0MKF033I5LPUYIMTZ6E8" localSheetId="11" hidden="1">#REF!</definedName>
    <definedName name="BExD4R1I0MKF033I5LPUYIMTZ6E8" hidden="1">#REF!</definedName>
    <definedName name="BExD4ZQEW7F25SBOT6GFHWYONPD2" localSheetId="7" hidden="1">'[17]10.08.2 - 2008 Expense'!#REF!</definedName>
    <definedName name="BExD4ZQEW7F25SBOT6GFHWYONPD2" localSheetId="9" hidden="1">'[17]10.08.2 - 2008 Expense'!#REF!</definedName>
    <definedName name="BExD4ZQEW7F25SBOT6GFHWYONPD2" localSheetId="10" hidden="1">'[17]10.08.2 - 2008 Expense'!#REF!</definedName>
    <definedName name="BExD4ZQEW7F25SBOT6GFHWYONPD2" localSheetId="11" hidden="1">'[17]10.08.2 - 2008 Expense'!#REF!</definedName>
    <definedName name="BExD4ZQEW7F25SBOT6GFHWYONPD2" hidden="1">'[17]10.08.2 - 2008 Expense'!#REF!</definedName>
    <definedName name="BExD50MT3M6XZLNUP9JL93EG6D9R" localSheetId="7" hidden="1">#REF!</definedName>
    <definedName name="BExD50MT3M6XZLNUP9JL93EG6D9R" localSheetId="9" hidden="1">#REF!</definedName>
    <definedName name="BExD50MT3M6XZLNUP9JL93EG6D9R" localSheetId="10" hidden="1">#REF!</definedName>
    <definedName name="BExD50MT3M6XZLNUP9JL93EG6D9R" localSheetId="11" hidden="1">#REF!</definedName>
    <definedName name="BExD50MT3M6XZLNUP9JL93EG6D9R" hidden="1">#REF!</definedName>
    <definedName name="BExD58FB2E94KZRKVS2HR2X2RPON" localSheetId="7" hidden="1">#REF!</definedName>
    <definedName name="BExD58FB2E94KZRKVS2HR2X2RPON" localSheetId="9" hidden="1">#REF!</definedName>
    <definedName name="BExD58FB2E94KZRKVS2HR2X2RPON" localSheetId="10" hidden="1">#REF!</definedName>
    <definedName name="BExD58FB2E94KZRKVS2HR2X2RPON" localSheetId="11" hidden="1">#REF!</definedName>
    <definedName name="BExD58FB2E94KZRKVS2HR2X2RPON" hidden="1">#REF!</definedName>
    <definedName name="BExD5EV7KDSVF1CJT38M4IBPFLPY" localSheetId="7" hidden="1">#REF!</definedName>
    <definedName name="BExD5EV7KDSVF1CJT38M4IBPFLPY" localSheetId="9" hidden="1">#REF!</definedName>
    <definedName name="BExD5EV7KDSVF1CJT38M4IBPFLPY" localSheetId="10" hidden="1">#REF!</definedName>
    <definedName name="BExD5EV7KDSVF1CJT38M4IBPFLPY" localSheetId="11" hidden="1">#REF!</definedName>
    <definedName name="BExD5EV7KDSVF1CJT38M4IBPFLPY" hidden="1">#REF!</definedName>
    <definedName name="BExD5FRK547OESJRYAW574DZEZ7J" localSheetId="7" hidden="1">#REF!</definedName>
    <definedName name="BExD5FRK547OESJRYAW574DZEZ7J" localSheetId="9" hidden="1">#REF!</definedName>
    <definedName name="BExD5FRK547OESJRYAW574DZEZ7J" localSheetId="10" hidden="1">#REF!</definedName>
    <definedName name="BExD5FRK547OESJRYAW574DZEZ7J" localSheetId="11" hidden="1">#REF!</definedName>
    <definedName name="BExD5FRK547OESJRYAW574DZEZ7J" hidden="1">#REF!</definedName>
    <definedName name="BExD5I5X2YA2YNCTCDSMEL4CWF4N" localSheetId="7" hidden="1">#REF!</definedName>
    <definedName name="BExD5I5X2YA2YNCTCDSMEL4CWF4N" localSheetId="9" hidden="1">#REF!</definedName>
    <definedName name="BExD5I5X2YA2YNCTCDSMEL4CWF4N" localSheetId="10" hidden="1">#REF!</definedName>
    <definedName name="BExD5I5X2YA2YNCTCDSMEL4CWF4N" localSheetId="11" hidden="1">#REF!</definedName>
    <definedName name="BExD5I5X2YA2YNCTCDSMEL4CWF4N" hidden="1">#REF!</definedName>
    <definedName name="BExD5LGLIOQ0OLD32Y77OQHSFA20" localSheetId="7" hidden="1">#REF!</definedName>
    <definedName name="BExD5LGLIOQ0OLD32Y77OQHSFA20" localSheetId="9" hidden="1">#REF!</definedName>
    <definedName name="BExD5LGLIOQ0OLD32Y77OQHSFA20" localSheetId="10" hidden="1">#REF!</definedName>
    <definedName name="BExD5LGLIOQ0OLD32Y77OQHSFA20" localSheetId="11" hidden="1">#REF!</definedName>
    <definedName name="BExD5LGLIOQ0OLD32Y77OQHSFA20" hidden="1">#REF!</definedName>
    <definedName name="BExD5QUSRFJWRQ1ZM50WYLCF74DF" localSheetId="7" hidden="1">#REF!</definedName>
    <definedName name="BExD5QUSRFJWRQ1ZM50WYLCF74DF" localSheetId="9" hidden="1">#REF!</definedName>
    <definedName name="BExD5QUSRFJWRQ1ZM50WYLCF74DF" localSheetId="10" hidden="1">#REF!</definedName>
    <definedName name="BExD5QUSRFJWRQ1ZM50WYLCF74DF" localSheetId="11" hidden="1">#REF!</definedName>
    <definedName name="BExD5QUSRFJWRQ1ZM50WYLCF74DF" hidden="1">#REF!</definedName>
    <definedName name="BExD5SSUIF6AJQHBHK8PNMFBPRYB" localSheetId="7" hidden="1">#REF!</definedName>
    <definedName name="BExD5SSUIF6AJQHBHK8PNMFBPRYB" localSheetId="9" hidden="1">#REF!</definedName>
    <definedName name="BExD5SSUIF6AJQHBHK8PNMFBPRYB" localSheetId="10" hidden="1">#REF!</definedName>
    <definedName name="BExD5SSUIF6AJQHBHK8PNMFBPRYB" localSheetId="11" hidden="1">#REF!</definedName>
    <definedName name="BExD5SSUIF6AJQHBHK8PNMFBPRYB" hidden="1">#REF!</definedName>
    <definedName name="BExD623C9LRX18BE0W2V6SZLQUXX" localSheetId="7" hidden="1">#REF!</definedName>
    <definedName name="BExD623C9LRX18BE0W2V6SZLQUXX" localSheetId="9" hidden="1">#REF!</definedName>
    <definedName name="BExD623C9LRX18BE0W2V6SZLQUXX" localSheetId="10" hidden="1">#REF!</definedName>
    <definedName name="BExD623C9LRX18BE0W2V6SZLQUXX" localSheetId="11" hidden="1">#REF!</definedName>
    <definedName name="BExD623C9LRX18BE0W2V6SZLQUXX" hidden="1">#REF!</definedName>
    <definedName name="BExD6CQA7UMJBXV7AIFAIHUF2ICX" localSheetId="7" hidden="1">#REF!</definedName>
    <definedName name="BExD6CQA7UMJBXV7AIFAIHUF2ICX" localSheetId="9" hidden="1">#REF!</definedName>
    <definedName name="BExD6CQA7UMJBXV7AIFAIHUF2ICX" localSheetId="10" hidden="1">#REF!</definedName>
    <definedName name="BExD6CQA7UMJBXV7AIFAIHUF2ICX" localSheetId="11" hidden="1">#REF!</definedName>
    <definedName name="BExD6CQA7UMJBXV7AIFAIHUF2ICX" hidden="1">#REF!</definedName>
    <definedName name="BExD6FKVK8WJWNYPVENR7Q8Q30PK" localSheetId="7" hidden="1">#REF!</definedName>
    <definedName name="BExD6FKVK8WJWNYPVENR7Q8Q30PK" localSheetId="9" hidden="1">#REF!</definedName>
    <definedName name="BExD6FKVK8WJWNYPVENR7Q8Q30PK" localSheetId="10" hidden="1">#REF!</definedName>
    <definedName name="BExD6FKVK8WJWNYPVENR7Q8Q30PK" localSheetId="11" hidden="1">#REF!</definedName>
    <definedName name="BExD6FKVK8WJWNYPVENR7Q8Q30PK" hidden="1">#REF!</definedName>
    <definedName name="BExD6GMP0LK8WKVWMIT1NNH8CHLF" localSheetId="7" hidden="1">#REF!</definedName>
    <definedName name="BExD6GMP0LK8WKVWMIT1NNH8CHLF" localSheetId="9" hidden="1">#REF!</definedName>
    <definedName name="BExD6GMP0LK8WKVWMIT1NNH8CHLF" localSheetId="10" hidden="1">#REF!</definedName>
    <definedName name="BExD6GMP0LK8WKVWMIT1NNH8CHLF" localSheetId="11" hidden="1">#REF!</definedName>
    <definedName name="BExD6GMP0LK8WKVWMIT1NNH8CHLF" hidden="1">#REF!</definedName>
    <definedName name="BExD6H2TE0WWAUIWVSSCLPZ6B88N" localSheetId="7" hidden="1">#REF!</definedName>
    <definedName name="BExD6H2TE0WWAUIWVSSCLPZ6B88N" localSheetId="9" hidden="1">#REF!</definedName>
    <definedName name="BExD6H2TE0WWAUIWVSSCLPZ6B88N" localSheetId="10" hidden="1">#REF!</definedName>
    <definedName name="BExD6H2TE0WWAUIWVSSCLPZ6B88N" localSheetId="11" hidden="1">#REF!</definedName>
    <definedName name="BExD6H2TE0WWAUIWVSSCLPZ6B88N" hidden="1">#REF!</definedName>
    <definedName name="BExD6IKQHK6BAYQM4S5BEVL56Z8X" localSheetId="7" hidden="1">#REF!</definedName>
    <definedName name="BExD6IKQHK6BAYQM4S5BEVL56Z8X" localSheetId="9" hidden="1">#REF!</definedName>
    <definedName name="BExD6IKQHK6BAYQM4S5BEVL56Z8X" localSheetId="10" hidden="1">#REF!</definedName>
    <definedName name="BExD6IKQHK6BAYQM4S5BEVL56Z8X" localSheetId="11" hidden="1">#REF!</definedName>
    <definedName name="BExD6IKQHK6BAYQM4S5BEVL56Z8X" hidden="1">#REF!</definedName>
    <definedName name="BExD71LTOE015TV5RSAHM8NT8GVW" localSheetId="7" hidden="1">#REF!</definedName>
    <definedName name="BExD71LTOE015TV5RSAHM8NT8GVW" localSheetId="9" hidden="1">#REF!</definedName>
    <definedName name="BExD71LTOE015TV5RSAHM8NT8GVW" localSheetId="10" hidden="1">#REF!</definedName>
    <definedName name="BExD71LTOE015TV5RSAHM8NT8GVW" localSheetId="11" hidden="1">#REF!</definedName>
    <definedName name="BExD71LTOE015TV5RSAHM8NT8GVW" hidden="1">#REF!</definedName>
    <definedName name="BExD73USXVADC7EHGHVTQNCT06ZA" localSheetId="7" hidden="1">#REF!</definedName>
    <definedName name="BExD73USXVADC7EHGHVTQNCT06ZA" localSheetId="9" hidden="1">#REF!</definedName>
    <definedName name="BExD73USXVADC7EHGHVTQNCT06ZA" localSheetId="10" hidden="1">#REF!</definedName>
    <definedName name="BExD73USXVADC7EHGHVTQNCT06ZA" localSheetId="11" hidden="1">#REF!</definedName>
    <definedName name="BExD73USXVADC7EHGHVTQNCT06ZA" hidden="1">#REF!</definedName>
    <definedName name="BExD7BHVRBZ6463MAK6KNCZQQAZL" localSheetId="7" hidden="1">#REF!</definedName>
    <definedName name="BExD7BHVRBZ6463MAK6KNCZQQAZL" localSheetId="9" hidden="1">#REF!</definedName>
    <definedName name="BExD7BHVRBZ6463MAK6KNCZQQAZL" localSheetId="10" hidden="1">#REF!</definedName>
    <definedName name="BExD7BHVRBZ6463MAK6KNCZQQAZL" localSheetId="11" hidden="1">#REF!</definedName>
    <definedName name="BExD7BHVRBZ6463MAK6KNCZQQAZL" hidden="1">#REF!</definedName>
    <definedName name="BExD7GAI1HJ9MD4ZU26MDRDS4E2B" localSheetId="7" hidden="1">#REF!</definedName>
    <definedName name="BExD7GAI1HJ9MD4ZU26MDRDS4E2B" localSheetId="9" hidden="1">#REF!</definedName>
    <definedName name="BExD7GAI1HJ9MD4ZU26MDRDS4E2B" localSheetId="10" hidden="1">#REF!</definedName>
    <definedName name="BExD7GAI1HJ9MD4ZU26MDRDS4E2B" localSheetId="11" hidden="1">#REF!</definedName>
    <definedName name="BExD7GAI1HJ9MD4ZU26MDRDS4E2B" hidden="1">#REF!</definedName>
    <definedName name="BExD7GAIGULTB3YHM1OS9RBQOTEC" localSheetId="7" hidden="1">#REF!</definedName>
    <definedName name="BExD7GAIGULTB3YHM1OS9RBQOTEC" localSheetId="9" hidden="1">#REF!</definedName>
    <definedName name="BExD7GAIGULTB3YHM1OS9RBQOTEC" localSheetId="10" hidden="1">#REF!</definedName>
    <definedName name="BExD7GAIGULTB3YHM1OS9RBQOTEC" localSheetId="11" hidden="1">#REF!</definedName>
    <definedName name="BExD7GAIGULTB3YHM1OS9RBQOTEC" hidden="1">#REF!</definedName>
    <definedName name="BExD7IE1DHIS52UFDCTSKPJQNRD5" localSheetId="7" hidden="1">#REF!</definedName>
    <definedName name="BExD7IE1DHIS52UFDCTSKPJQNRD5" localSheetId="9" hidden="1">#REF!</definedName>
    <definedName name="BExD7IE1DHIS52UFDCTSKPJQNRD5" localSheetId="10" hidden="1">#REF!</definedName>
    <definedName name="BExD7IE1DHIS52UFDCTSKPJQNRD5" localSheetId="11" hidden="1">#REF!</definedName>
    <definedName name="BExD7IE1DHIS52UFDCTSKPJQNRD5" hidden="1">#REF!</definedName>
    <definedName name="BExD7IUBGUWHYC9UNZ1IY5XFYKQN" localSheetId="7" hidden="1">#REF!</definedName>
    <definedName name="BExD7IUBGUWHYC9UNZ1IY5XFYKQN" localSheetId="9" hidden="1">#REF!</definedName>
    <definedName name="BExD7IUBGUWHYC9UNZ1IY5XFYKQN" localSheetId="10" hidden="1">#REF!</definedName>
    <definedName name="BExD7IUBGUWHYC9UNZ1IY5XFYKQN" localSheetId="11" hidden="1">#REF!</definedName>
    <definedName name="BExD7IUBGUWHYC9UNZ1IY5XFYKQN" hidden="1">#REF!</definedName>
    <definedName name="BExD7JQOJ35HGL8U2OCEI2P2JT7I" localSheetId="7" hidden="1">#REF!</definedName>
    <definedName name="BExD7JQOJ35HGL8U2OCEI2P2JT7I" localSheetId="9" hidden="1">#REF!</definedName>
    <definedName name="BExD7JQOJ35HGL8U2OCEI2P2JT7I" localSheetId="10" hidden="1">#REF!</definedName>
    <definedName name="BExD7JQOJ35HGL8U2OCEI2P2JT7I" localSheetId="11" hidden="1">#REF!</definedName>
    <definedName name="BExD7JQOJ35HGL8U2OCEI2P2JT7I" hidden="1">#REF!</definedName>
    <definedName name="BExD7KSDKNDNH95NDT3S7GM3MUU2" localSheetId="7" hidden="1">#REF!</definedName>
    <definedName name="BExD7KSDKNDNH95NDT3S7GM3MUU2" localSheetId="9" hidden="1">#REF!</definedName>
    <definedName name="BExD7KSDKNDNH95NDT3S7GM3MUU2" localSheetId="10" hidden="1">#REF!</definedName>
    <definedName name="BExD7KSDKNDNH95NDT3S7GM3MUU2" localSheetId="11" hidden="1">#REF!</definedName>
    <definedName name="BExD7KSDKNDNH95NDT3S7GM3MUU2" hidden="1">#REF!</definedName>
    <definedName name="BExD7N6P5ERNDX7C0TYFQOP08EQQ" localSheetId="7" hidden="1">#REF!</definedName>
    <definedName name="BExD7N6P5ERNDX7C0TYFQOP08EQQ" localSheetId="9" hidden="1">#REF!</definedName>
    <definedName name="BExD7N6P5ERNDX7C0TYFQOP08EQQ" localSheetId="10" hidden="1">#REF!</definedName>
    <definedName name="BExD7N6P5ERNDX7C0TYFQOP08EQQ" localSheetId="11" hidden="1">#REF!</definedName>
    <definedName name="BExD7N6P5ERNDX7C0TYFQOP08EQQ" hidden="1">#REF!</definedName>
    <definedName name="BExD87EVTIE7IAHSBAD70MNJUTK8" localSheetId="7" hidden="1">#REF!</definedName>
    <definedName name="BExD87EVTIE7IAHSBAD70MNJUTK8" localSheetId="9" hidden="1">#REF!</definedName>
    <definedName name="BExD87EVTIE7IAHSBAD70MNJUTK8" localSheetId="10" hidden="1">#REF!</definedName>
    <definedName name="BExD87EVTIE7IAHSBAD70MNJUTK8" localSheetId="11" hidden="1">#REF!</definedName>
    <definedName name="BExD87EVTIE7IAHSBAD70MNJUTK8" hidden="1">#REF!</definedName>
    <definedName name="BExD8H5O087KQVWIVPUUID5VMGMS" localSheetId="7" hidden="1">#REF!</definedName>
    <definedName name="BExD8H5O087KQVWIVPUUID5VMGMS" localSheetId="9" hidden="1">#REF!</definedName>
    <definedName name="BExD8H5O087KQVWIVPUUID5VMGMS" localSheetId="10" hidden="1">#REF!</definedName>
    <definedName name="BExD8H5O087KQVWIVPUUID5VMGMS" localSheetId="11" hidden="1">#REF!</definedName>
    <definedName name="BExD8H5O087KQVWIVPUUID5VMGMS" hidden="1">#REF!</definedName>
    <definedName name="BExD8OCLZMFN5K3VZYI4Q4ITVKUA" localSheetId="7" hidden="1">#REF!</definedName>
    <definedName name="BExD8OCLZMFN5K3VZYI4Q4ITVKUA" localSheetId="9" hidden="1">#REF!</definedName>
    <definedName name="BExD8OCLZMFN5K3VZYI4Q4ITVKUA" localSheetId="10" hidden="1">#REF!</definedName>
    <definedName name="BExD8OCLZMFN5K3VZYI4Q4ITVKUA" localSheetId="11" hidden="1">#REF!</definedName>
    <definedName name="BExD8OCLZMFN5K3VZYI4Q4ITVKUA" hidden="1">#REF!</definedName>
    <definedName name="BExD8UY01RLLF0MGPUZLE6EXR9AC" localSheetId="7" hidden="1">#REF!</definedName>
    <definedName name="BExD8UY01RLLF0MGPUZLE6EXR9AC" localSheetId="9" hidden="1">#REF!</definedName>
    <definedName name="BExD8UY01RLLF0MGPUZLE6EXR9AC" localSheetId="10" hidden="1">#REF!</definedName>
    <definedName name="BExD8UY01RLLF0MGPUZLE6EXR9AC" localSheetId="11" hidden="1">#REF!</definedName>
    <definedName name="BExD8UY01RLLF0MGPUZLE6EXR9AC" hidden="1">#REF!</definedName>
    <definedName name="BExD90MZC8CFEENJPJGQXGWBZL33" localSheetId="7" hidden="1">#REF!</definedName>
    <definedName name="BExD90MZC8CFEENJPJGQXGWBZL33" localSheetId="9" hidden="1">#REF!</definedName>
    <definedName name="BExD90MZC8CFEENJPJGQXGWBZL33" localSheetId="10" hidden="1">#REF!</definedName>
    <definedName name="BExD90MZC8CFEENJPJGQXGWBZL33" localSheetId="11" hidden="1">#REF!</definedName>
    <definedName name="BExD90MZC8CFEENJPJGQXGWBZL33" hidden="1">#REF!</definedName>
    <definedName name="BExD93C1R6LC0631ECHVFYH0R0PD" localSheetId="7" hidden="1">#REF!</definedName>
    <definedName name="BExD93C1R6LC0631ECHVFYH0R0PD" localSheetId="9" hidden="1">#REF!</definedName>
    <definedName name="BExD93C1R6LC0631ECHVFYH0R0PD" localSheetId="10" hidden="1">#REF!</definedName>
    <definedName name="BExD93C1R6LC0631ECHVFYH0R0PD" localSheetId="11" hidden="1">#REF!</definedName>
    <definedName name="BExD93C1R6LC0631ECHVFYH0R0PD" hidden="1">#REF!</definedName>
    <definedName name="BExD97TXIO0COVNN4OH3DEJ33YLM" localSheetId="7" hidden="1">#REF!</definedName>
    <definedName name="BExD97TXIO0COVNN4OH3DEJ33YLM" localSheetId="9" hidden="1">#REF!</definedName>
    <definedName name="BExD97TXIO0COVNN4OH3DEJ33YLM" localSheetId="10" hidden="1">#REF!</definedName>
    <definedName name="BExD97TXIO0COVNN4OH3DEJ33YLM" localSheetId="11" hidden="1">#REF!</definedName>
    <definedName name="BExD97TXIO0COVNN4OH3DEJ33YLM" hidden="1">#REF!</definedName>
    <definedName name="BExD99RZ1RFIMK6O1ZHSPJ68X9Y5" localSheetId="7" hidden="1">#REF!</definedName>
    <definedName name="BExD99RZ1RFIMK6O1ZHSPJ68X9Y5" localSheetId="9" hidden="1">#REF!</definedName>
    <definedName name="BExD99RZ1RFIMK6O1ZHSPJ68X9Y5" localSheetId="10" hidden="1">#REF!</definedName>
    <definedName name="BExD99RZ1RFIMK6O1ZHSPJ68X9Y5" localSheetId="11" hidden="1">#REF!</definedName>
    <definedName name="BExD99RZ1RFIMK6O1ZHSPJ68X9Y5" hidden="1">#REF!</definedName>
    <definedName name="BExD9C0ZMLX1WR2QR1YPWX15IH8W" localSheetId="7" hidden="1">'[17]10.08.3 - 2008 Expense - TDBU'!#REF!</definedName>
    <definedName name="BExD9C0ZMLX1WR2QR1YPWX15IH8W" localSheetId="9" hidden="1">'[17]10.08.3 - 2008 Expense - TDBU'!#REF!</definedName>
    <definedName name="BExD9C0ZMLX1WR2QR1YPWX15IH8W" localSheetId="10" hidden="1">'[17]10.08.3 - 2008 Expense - TDBU'!#REF!</definedName>
    <definedName name="BExD9C0ZMLX1WR2QR1YPWX15IH8W" localSheetId="11" hidden="1">'[17]10.08.3 - 2008 Expense - TDBU'!#REF!</definedName>
    <definedName name="BExD9C0ZMLX1WR2QR1YPWX15IH8W" hidden="1">'[17]10.08.3 - 2008 Expense - TDBU'!#REF!</definedName>
    <definedName name="BExD9L0ID3VSOU609GKWYTA5BFMA" localSheetId="7" hidden="1">#REF!</definedName>
    <definedName name="BExD9L0ID3VSOU609GKWYTA5BFMA" localSheetId="9" hidden="1">#REF!</definedName>
    <definedName name="BExD9L0ID3VSOU609GKWYTA5BFMA" localSheetId="10" hidden="1">#REF!</definedName>
    <definedName name="BExD9L0ID3VSOU609GKWYTA5BFMA" localSheetId="11" hidden="1">#REF!</definedName>
    <definedName name="BExD9L0ID3VSOU609GKWYTA5BFMA" hidden="1">#REF!</definedName>
    <definedName name="BExD9M7SEMG0JK2FUTTZXWIEBTKB" localSheetId="7" hidden="1">#REF!</definedName>
    <definedName name="BExD9M7SEMG0JK2FUTTZXWIEBTKB" localSheetId="9" hidden="1">#REF!</definedName>
    <definedName name="BExD9M7SEMG0JK2FUTTZXWIEBTKB" localSheetId="10" hidden="1">#REF!</definedName>
    <definedName name="BExD9M7SEMG0JK2FUTTZXWIEBTKB" localSheetId="11" hidden="1">#REF!</definedName>
    <definedName name="BExD9M7SEMG0JK2FUTTZXWIEBTKB" hidden="1">#REF!</definedName>
    <definedName name="BExD9MNYBYB1AICQL5165G472IE2" localSheetId="7" hidden="1">#REF!</definedName>
    <definedName name="BExD9MNYBYB1AICQL5165G472IE2" localSheetId="9" hidden="1">#REF!</definedName>
    <definedName name="BExD9MNYBYB1AICQL5165G472IE2" localSheetId="10" hidden="1">#REF!</definedName>
    <definedName name="BExD9MNYBYB1AICQL5165G472IE2" localSheetId="11" hidden="1">#REF!</definedName>
    <definedName name="BExD9MNYBYB1AICQL5165G472IE2" hidden="1">#REF!</definedName>
    <definedName name="BExD9PNSYT7GASEGUVL48MUQ02WO" localSheetId="7" hidden="1">#REF!</definedName>
    <definedName name="BExD9PNSYT7GASEGUVL48MUQ02WO" localSheetId="9" hidden="1">#REF!</definedName>
    <definedName name="BExD9PNSYT7GASEGUVL48MUQ02WO" localSheetId="10" hidden="1">#REF!</definedName>
    <definedName name="BExD9PNSYT7GASEGUVL48MUQ02WO" localSheetId="11" hidden="1">#REF!</definedName>
    <definedName name="BExD9PNSYT7GASEGUVL48MUQ02WO" hidden="1">#REF!</definedName>
    <definedName name="BExD9TK2MIWFH5SKUYU9ZKF4NPHQ" localSheetId="7" hidden="1">#REF!</definedName>
    <definedName name="BExD9TK2MIWFH5SKUYU9ZKF4NPHQ" localSheetId="9" hidden="1">#REF!</definedName>
    <definedName name="BExD9TK2MIWFH5SKUYU9ZKF4NPHQ" localSheetId="10" hidden="1">#REF!</definedName>
    <definedName name="BExD9TK2MIWFH5SKUYU9ZKF4NPHQ" localSheetId="11" hidden="1">#REF!</definedName>
    <definedName name="BExD9TK2MIWFH5SKUYU9ZKF4NPHQ" hidden="1">#REF!</definedName>
    <definedName name="BExDA2JS3GCJ8M5I4XF4ZMYZ4BXT" localSheetId="7" hidden="1">#REF!</definedName>
    <definedName name="BExDA2JS3GCJ8M5I4XF4ZMYZ4BXT" localSheetId="9" hidden="1">#REF!</definedName>
    <definedName name="BExDA2JS3GCJ8M5I4XF4ZMYZ4BXT" localSheetId="10" hidden="1">#REF!</definedName>
    <definedName name="BExDA2JS3GCJ8M5I4XF4ZMYZ4BXT" localSheetId="11" hidden="1">#REF!</definedName>
    <definedName name="BExDA2JS3GCJ8M5I4XF4ZMYZ4BXT" hidden="1">#REF!</definedName>
    <definedName name="BExDA6LD9061UULVKUUI4QP8SK13" localSheetId="7" hidden="1">#REF!</definedName>
    <definedName name="BExDA6LD9061UULVKUUI4QP8SK13" localSheetId="9" hidden="1">#REF!</definedName>
    <definedName name="BExDA6LD9061UULVKUUI4QP8SK13" localSheetId="10" hidden="1">#REF!</definedName>
    <definedName name="BExDA6LD9061UULVKUUI4QP8SK13" localSheetId="11" hidden="1">#REF!</definedName>
    <definedName name="BExDA6LD9061UULVKUUI4QP8SK13" hidden="1">#REF!</definedName>
    <definedName name="BExDA7SHULP5GGGVSZFK3FMN833U" localSheetId="7" hidden="1">#REF!</definedName>
    <definedName name="BExDA7SHULP5GGGVSZFK3FMN833U" localSheetId="9" hidden="1">#REF!</definedName>
    <definedName name="BExDA7SHULP5GGGVSZFK3FMN833U" localSheetId="10" hidden="1">#REF!</definedName>
    <definedName name="BExDA7SHULP5GGGVSZFK3FMN833U" localSheetId="11" hidden="1">#REF!</definedName>
    <definedName name="BExDA7SHULP5GGGVSZFK3FMN833U" hidden="1">#REF!</definedName>
    <definedName name="BExDABE0KA94036RVJKMXL7GB30N" localSheetId="7" hidden="1">#REF!</definedName>
    <definedName name="BExDABE0KA94036RVJKMXL7GB30N" localSheetId="9" hidden="1">#REF!</definedName>
    <definedName name="BExDABE0KA94036RVJKMXL7GB30N" localSheetId="10" hidden="1">#REF!</definedName>
    <definedName name="BExDABE0KA94036RVJKMXL7GB30N" localSheetId="11" hidden="1">#REF!</definedName>
    <definedName name="BExDABE0KA94036RVJKMXL7GB30N" hidden="1">#REF!</definedName>
    <definedName name="BExDAGMVMNLQ6QXASB9R6D8DIT12" localSheetId="7" hidden="1">#REF!</definedName>
    <definedName name="BExDAGMVMNLQ6QXASB9R6D8DIT12" localSheetId="9" hidden="1">#REF!</definedName>
    <definedName name="BExDAGMVMNLQ6QXASB9R6D8DIT12" localSheetId="10" hidden="1">#REF!</definedName>
    <definedName name="BExDAGMVMNLQ6QXASB9R6D8DIT12" localSheetId="11" hidden="1">#REF!</definedName>
    <definedName name="BExDAGMVMNLQ6QXASB9R6D8DIT12" hidden="1">#REF!</definedName>
    <definedName name="BExDAYBHU9ADLXI8VRC7F608RVGM" localSheetId="7" hidden="1">#REF!</definedName>
    <definedName name="BExDAYBHU9ADLXI8VRC7F608RVGM" localSheetId="9" hidden="1">#REF!</definedName>
    <definedName name="BExDAYBHU9ADLXI8VRC7F608RVGM" localSheetId="10" hidden="1">#REF!</definedName>
    <definedName name="BExDAYBHU9ADLXI8VRC7F608RVGM" localSheetId="11" hidden="1">#REF!</definedName>
    <definedName name="BExDAYBHU9ADLXI8VRC7F608RVGM" hidden="1">#REF!</definedName>
    <definedName name="BExDBDR1XR0FV0CYUCB2OJ7CJCZU" localSheetId="7" hidden="1">#REF!</definedName>
    <definedName name="BExDBDR1XR0FV0CYUCB2OJ7CJCZU" localSheetId="9" hidden="1">#REF!</definedName>
    <definedName name="BExDBDR1XR0FV0CYUCB2OJ7CJCZU" localSheetId="10" hidden="1">#REF!</definedName>
    <definedName name="BExDBDR1XR0FV0CYUCB2OJ7CJCZU" localSheetId="11" hidden="1">#REF!</definedName>
    <definedName name="BExDBDR1XR0FV0CYUCB2OJ7CJCZU" hidden="1">#REF!</definedName>
    <definedName name="BExDBO8QK1FUFVLO07NZ0BZ9BKA0" localSheetId="7" hidden="1">#REF!</definedName>
    <definedName name="BExDBO8QK1FUFVLO07NZ0BZ9BKA0" localSheetId="9" hidden="1">#REF!</definedName>
    <definedName name="BExDBO8QK1FUFVLO07NZ0BZ9BKA0" localSheetId="10" hidden="1">#REF!</definedName>
    <definedName name="BExDBO8QK1FUFVLO07NZ0BZ9BKA0" localSheetId="11" hidden="1">#REF!</definedName>
    <definedName name="BExDBO8QK1FUFVLO07NZ0BZ9BKA0" hidden="1">#REF!</definedName>
    <definedName name="BExDBRJDI7W1042W6UYNA12BZGBJ" localSheetId="7" hidden="1">#REF!</definedName>
    <definedName name="BExDBRJDI7W1042W6UYNA12BZGBJ" localSheetId="9" hidden="1">#REF!</definedName>
    <definedName name="BExDBRJDI7W1042W6UYNA12BZGBJ" localSheetId="10" hidden="1">#REF!</definedName>
    <definedName name="BExDBRJDI7W1042W6UYNA12BZGBJ" localSheetId="11" hidden="1">#REF!</definedName>
    <definedName name="BExDBRJDI7W1042W6UYNA12BZGBJ" hidden="1">#REF!</definedName>
    <definedName name="BExDBY4R8EXLUENLCDFC4YRRVQPS" localSheetId="7" hidden="1">#REF!</definedName>
    <definedName name="BExDBY4R8EXLUENLCDFC4YRRVQPS" localSheetId="9" hidden="1">#REF!</definedName>
    <definedName name="BExDBY4R8EXLUENLCDFC4YRRVQPS" localSheetId="10" hidden="1">#REF!</definedName>
    <definedName name="BExDBY4R8EXLUENLCDFC4YRRVQPS" localSheetId="11" hidden="1">#REF!</definedName>
    <definedName name="BExDBY4R8EXLUENLCDFC4YRRVQPS" hidden="1">#REF!</definedName>
    <definedName name="BExDC7F818VN0S18ID7XRCRVYPJ4" localSheetId="7" hidden="1">#REF!</definedName>
    <definedName name="BExDC7F818VN0S18ID7XRCRVYPJ4" localSheetId="9" hidden="1">#REF!</definedName>
    <definedName name="BExDC7F818VN0S18ID7XRCRVYPJ4" localSheetId="10" hidden="1">#REF!</definedName>
    <definedName name="BExDC7F818VN0S18ID7XRCRVYPJ4" localSheetId="11" hidden="1">#REF!</definedName>
    <definedName name="BExDC7F818VN0S18ID7XRCRVYPJ4" hidden="1">#REF!</definedName>
    <definedName name="BExDCL7K96PC9VZYB70ZW3QPVIJE" localSheetId="7" hidden="1">#REF!</definedName>
    <definedName name="BExDCL7K96PC9VZYB70ZW3QPVIJE" localSheetId="9" hidden="1">#REF!</definedName>
    <definedName name="BExDCL7K96PC9VZYB70ZW3QPVIJE" localSheetId="10" hidden="1">#REF!</definedName>
    <definedName name="BExDCL7K96PC9VZYB70ZW3QPVIJE" localSheetId="11" hidden="1">#REF!</definedName>
    <definedName name="BExDCL7K96PC9VZYB70ZW3QPVIJE" hidden="1">#REF!</definedName>
    <definedName name="BExDCP3UZ3C2O4C1F7KMU0Z9U32N" localSheetId="7" hidden="1">#REF!</definedName>
    <definedName name="BExDCP3UZ3C2O4C1F7KMU0Z9U32N" localSheetId="9" hidden="1">#REF!</definedName>
    <definedName name="BExDCP3UZ3C2O4C1F7KMU0Z9U32N" localSheetId="10" hidden="1">#REF!</definedName>
    <definedName name="BExDCP3UZ3C2O4C1F7KMU0Z9U32N" localSheetId="11" hidden="1">#REF!</definedName>
    <definedName name="BExDCP3UZ3C2O4C1F7KMU0Z9U32N" hidden="1">#REF!</definedName>
    <definedName name="BExEOBX3WECDMYCV9RLN49APTXMM" localSheetId="7" hidden="1">#REF!</definedName>
    <definedName name="BExEOBX3WECDMYCV9RLN49APTXMM" localSheetId="9" hidden="1">#REF!</definedName>
    <definedName name="BExEOBX3WECDMYCV9RLN49APTXMM" localSheetId="10" hidden="1">#REF!</definedName>
    <definedName name="BExEOBX3WECDMYCV9RLN49APTXMM" localSheetId="11" hidden="1">#REF!</definedName>
    <definedName name="BExEOBX3WECDMYCV9RLN49APTXMM" hidden="1">#REF!</definedName>
    <definedName name="BExEOKLZRPEMPJO02S4EGHZXAWN3" localSheetId="7" hidden="1">#REF!</definedName>
    <definedName name="BExEOKLZRPEMPJO02S4EGHZXAWN3" localSheetId="9" hidden="1">#REF!</definedName>
    <definedName name="BExEOKLZRPEMPJO02S4EGHZXAWN3" localSheetId="10" hidden="1">#REF!</definedName>
    <definedName name="BExEOKLZRPEMPJO02S4EGHZXAWN3" localSheetId="11" hidden="1">#REF!</definedName>
    <definedName name="BExEOKLZRPEMPJO02S4EGHZXAWN3" hidden="1">#REF!</definedName>
    <definedName name="BExEP4E4F36662JDI0TOD85OP7X9" localSheetId="7" hidden="1">#REF!</definedName>
    <definedName name="BExEP4E4F36662JDI0TOD85OP7X9" localSheetId="9" hidden="1">#REF!</definedName>
    <definedName name="BExEP4E4F36662JDI0TOD85OP7X9" localSheetId="10" hidden="1">#REF!</definedName>
    <definedName name="BExEP4E4F36662JDI0TOD85OP7X9" localSheetId="11" hidden="1">#REF!</definedName>
    <definedName name="BExEP4E4F36662JDI0TOD85OP7X9" hidden="1">#REF!</definedName>
    <definedName name="BExEPN9VIYI0FVL0HLZQXJFO6TT0" localSheetId="7" hidden="1">#REF!</definedName>
    <definedName name="BExEPN9VIYI0FVL0HLZQXJFO6TT0" localSheetId="9" hidden="1">#REF!</definedName>
    <definedName name="BExEPN9VIYI0FVL0HLZQXJFO6TT0" localSheetId="10" hidden="1">#REF!</definedName>
    <definedName name="BExEPN9VIYI0FVL0HLZQXJFO6TT0" localSheetId="11" hidden="1">#REF!</definedName>
    <definedName name="BExEPN9VIYI0FVL0HLZQXJFO6TT0" hidden="1">#REF!</definedName>
    <definedName name="BExEPYT6VDSMR8MU2341Q5GM2Y9V" localSheetId="7" hidden="1">#REF!</definedName>
    <definedName name="BExEPYT6VDSMR8MU2341Q5GM2Y9V" localSheetId="9" hidden="1">#REF!</definedName>
    <definedName name="BExEPYT6VDSMR8MU2341Q5GM2Y9V" localSheetId="10" hidden="1">#REF!</definedName>
    <definedName name="BExEPYT6VDSMR8MU2341Q5GM2Y9V" localSheetId="11" hidden="1">#REF!</definedName>
    <definedName name="BExEPYT6VDSMR8MU2341Q5GM2Y9V" hidden="1">#REF!</definedName>
    <definedName name="BExEQ2ENYLMY8K1796XBB31CJHNN" localSheetId="7" hidden="1">#REF!</definedName>
    <definedName name="BExEQ2ENYLMY8K1796XBB31CJHNN" localSheetId="9" hidden="1">#REF!</definedName>
    <definedName name="BExEQ2ENYLMY8K1796XBB31CJHNN" localSheetId="10" hidden="1">#REF!</definedName>
    <definedName name="BExEQ2ENYLMY8K1796XBB31CJHNN" localSheetId="11" hidden="1">#REF!</definedName>
    <definedName name="BExEQ2ENYLMY8K1796XBB31CJHNN" hidden="1">#REF!</definedName>
    <definedName name="BExEQ2PFE4N40LEPGDPS90WDL6BN" localSheetId="7" hidden="1">#REF!</definedName>
    <definedName name="BExEQ2PFE4N40LEPGDPS90WDL6BN" localSheetId="9" hidden="1">#REF!</definedName>
    <definedName name="BExEQ2PFE4N40LEPGDPS90WDL6BN" localSheetId="10" hidden="1">#REF!</definedName>
    <definedName name="BExEQ2PFE4N40LEPGDPS90WDL6BN" localSheetId="11" hidden="1">#REF!</definedName>
    <definedName name="BExEQ2PFE4N40LEPGDPS90WDL6BN" hidden="1">#REF!</definedName>
    <definedName name="BExEQ2PFURT24NQYGYVE8NKX1EGA" localSheetId="7" hidden="1">#REF!</definedName>
    <definedName name="BExEQ2PFURT24NQYGYVE8NKX1EGA" localSheetId="9" hidden="1">#REF!</definedName>
    <definedName name="BExEQ2PFURT24NQYGYVE8NKX1EGA" localSheetId="10" hidden="1">#REF!</definedName>
    <definedName name="BExEQ2PFURT24NQYGYVE8NKX1EGA" localSheetId="11" hidden="1">#REF!</definedName>
    <definedName name="BExEQ2PFURT24NQYGYVE8NKX1EGA" hidden="1">#REF!</definedName>
    <definedName name="BExEQB8ZWXO6IIGOEPWTLOJGE2NR" localSheetId="7" hidden="1">#REF!</definedName>
    <definedName name="BExEQB8ZWXO6IIGOEPWTLOJGE2NR" localSheetId="9" hidden="1">#REF!</definedName>
    <definedName name="BExEQB8ZWXO6IIGOEPWTLOJGE2NR" localSheetId="10" hidden="1">#REF!</definedName>
    <definedName name="BExEQB8ZWXO6IIGOEPWTLOJGE2NR" localSheetId="11" hidden="1">#REF!</definedName>
    <definedName name="BExEQB8ZWXO6IIGOEPWTLOJGE2NR" hidden="1">#REF!</definedName>
    <definedName name="BExEQBZX0EL6LIKPY01197ACK65H" localSheetId="7" hidden="1">#REF!</definedName>
    <definedName name="BExEQBZX0EL6LIKPY01197ACK65H" localSheetId="9" hidden="1">#REF!</definedName>
    <definedName name="BExEQBZX0EL6LIKPY01197ACK65H" localSheetId="10" hidden="1">#REF!</definedName>
    <definedName name="BExEQBZX0EL6LIKPY01197ACK65H" localSheetId="11" hidden="1">#REF!</definedName>
    <definedName name="BExEQBZX0EL6LIKPY01197ACK65H" hidden="1">#REF!</definedName>
    <definedName name="BExEQDXZALJLD4OBF74IKZBR13SR" localSheetId="7" hidden="1">#REF!</definedName>
    <definedName name="BExEQDXZALJLD4OBF74IKZBR13SR" localSheetId="9" hidden="1">#REF!</definedName>
    <definedName name="BExEQDXZALJLD4OBF74IKZBR13SR" localSheetId="10" hidden="1">#REF!</definedName>
    <definedName name="BExEQDXZALJLD4OBF74IKZBR13SR" localSheetId="11" hidden="1">#REF!</definedName>
    <definedName name="BExEQDXZALJLD4OBF74IKZBR13SR" hidden="1">#REF!</definedName>
    <definedName name="BExEQE3GC6W9CGTSGR7X502XUI5L" localSheetId="7" hidden="1">#REF!</definedName>
    <definedName name="BExEQE3GC6W9CGTSGR7X502XUI5L" localSheetId="9" hidden="1">#REF!</definedName>
    <definedName name="BExEQE3GC6W9CGTSGR7X502XUI5L" localSheetId="10" hidden="1">#REF!</definedName>
    <definedName name="BExEQE3GC6W9CGTSGR7X502XUI5L" localSheetId="11" hidden="1">#REF!</definedName>
    <definedName name="BExEQE3GC6W9CGTSGR7X502XUI5L" hidden="1">#REF!</definedName>
    <definedName name="BExEQFLE2RPWGMWQAI4JMKUEFRPT" localSheetId="7" hidden="1">#REF!</definedName>
    <definedName name="BExEQFLE2RPWGMWQAI4JMKUEFRPT" localSheetId="9" hidden="1">#REF!</definedName>
    <definedName name="BExEQFLE2RPWGMWQAI4JMKUEFRPT" localSheetId="10" hidden="1">#REF!</definedName>
    <definedName name="BExEQFLE2RPWGMWQAI4JMKUEFRPT" localSheetId="11" hidden="1">#REF!</definedName>
    <definedName name="BExEQFLE2RPWGMWQAI4JMKUEFRPT" hidden="1">#REF!</definedName>
    <definedName name="BExEQK38GYRBUH7XFJUH04UET47Q" localSheetId="7" hidden="1">#REF!</definedName>
    <definedName name="BExEQK38GYRBUH7XFJUH04UET47Q" localSheetId="9" hidden="1">#REF!</definedName>
    <definedName name="BExEQK38GYRBUH7XFJUH04UET47Q" localSheetId="10" hidden="1">#REF!</definedName>
    <definedName name="BExEQK38GYRBUH7XFJUH04UET47Q" localSheetId="11" hidden="1">#REF!</definedName>
    <definedName name="BExEQK38GYRBUH7XFJUH04UET47Q" hidden="1">#REF!</definedName>
    <definedName name="BExEQKE1O2TX2P7ZGJMB9VWDXWO4" localSheetId="7" hidden="1">#REF!</definedName>
    <definedName name="BExEQKE1O2TX2P7ZGJMB9VWDXWO4" localSheetId="9" hidden="1">#REF!</definedName>
    <definedName name="BExEQKE1O2TX2P7ZGJMB9VWDXWO4" localSheetId="10" hidden="1">#REF!</definedName>
    <definedName name="BExEQKE1O2TX2P7ZGJMB9VWDXWO4" localSheetId="11" hidden="1">#REF!</definedName>
    <definedName name="BExEQKE1O2TX2P7ZGJMB9VWDXWO4" hidden="1">#REF!</definedName>
    <definedName name="BExEQTZAP8R69U31W4LKGTKKGKQE" localSheetId="7" hidden="1">#REF!</definedName>
    <definedName name="BExEQTZAP8R69U31W4LKGTKKGKQE" localSheetId="9" hidden="1">#REF!</definedName>
    <definedName name="BExEQTZAP8R69U31W4LKGTKKGKQE" localSheetId="10" hidden="1">#REF!</definedName>
    <definedName name="BExEQTZAP8R69U31W4LKGTKKGKQE" localSheetId="11" hidden="1">#REF!</definedName>
    <definedName name="BExEQTZAP8R69U31W4LKGTKKGKQE" hidden="1">#REF!</definedName>
    <definedName name="BExEQU4RR1SZE5XJ90D8ZQ8KRZFG" localSheetId="7" hidden="1">#REF!</definedName>
    <definedName name="BExEQU4RR1SZE5XJ90D8ZQ8KRZFG" localSheetId="9" hidden="1">#REF!</definedName>
    <definedName name="BExEQU4RR1SZE5XJ90D8ZQ8KRZFG" localSheetId="10" hidden="1">#REF!</definedName>
    <definedName name="BExEQU4RR1SZE5XJ90D8ZQ8KRZFG" localSheetId="11" hidden="1">#REF!</definedName>
    <definedName name="BExEQU4RR1SZE5XJ90D8ZQ8KRZFG" hidden="1">#REF!</definedName>
    <definedName name="BExER2O72H1F9WV6S1J04C15PXX7" localSheetId="7" hidden="1">#REF!</definedName>
    <definedName name="BExER2O72H1F9WV6S1J04C15PXX7" localSheetId="9" hidden="1">#REF!</definedName>
    <definedName name="BExER2O72H1F9WV6S1J04C15PXX7" localSheetId="10" hidden="1">#REF!</definedName>
    <definedName name="BExER2O72H1F9WV6S1J04C15PXX7" localSheetId="11" hidden="1">#REF!</definedName>
    <definedName name="BExER2O72H1F9WV6S1J04C15PXX7" hidden="1">#REF!</definedName>
    <definedName name="BExERFEPB2LP5DWH3DNZJF8R0AK9" localSheetId="7" hidden="1">#REF!</definedName>
    <definedName name="BExERFEPB2LP5DWH3DNZJF8R0AK9" localSheetId="9" hidden="1">#REF!</definedName>
    <definedName name="BExERFEPB2LP5DWH3DNZJF8R0AK9" localSheetId="10" hidden="1">#REF!</definedName>
    <definedName name="BExERFEPB2LP5DWH3DNZJF8R0AK9" localSheetId="11" hidden="1">#REF!</definedName>
    <definedName name="BExERFEPB2LP5DWH3DNZJF8R0AK9" hidden="1">#REF!</definedName>
    <definedName name="BExERRUIKIOATPZ9U4HQ0V52RJAU" localSheetId="7" hidden="1">#REF!</definedName>
    <definedName name="BExERRUIKIOATPZ9U4HQ0V52RJAU" localSheetId="9" hidden="1">#REF!</definedName>
    <definedName name="BExERRUIKIOATPZ9U4HQ0V52RJAU" localSheetId="10" hidden="1">#REF!</definedName>
    <definedName name="BExERRUIKIOATPZ9U4HQ0V52RJAU" localSheetId="11" hidden="1">#REF!</definedName>
    <definedName name="BExERRUIKIOATPZ9U4HQ0V52RJAU" hidden="1">#REF!</definedName>
    <definedName name="BExERSANFNM1O7T65PC5MJ301YET" localSheetId="7" hidden="1">#REF!</definedName>
    <definedName name="BExERSANFNM1O7T65PC5MJ301YET" localSheetId="9" hidden="1">#REF!</definedName>
    <definedName name="BExERSANFNM1O7T65PC5MJ301YET" localSheetId="10" hidden="1">#REF!</definedName>
    <definedName name="BExERSANFNM1O7T65PC5MJ301YET" localSheetId="11" hidden="1">#REF!</definedName>
    <definedName name="BExERSANFNM1O7T65PC5MJ301YET" hidden="1">#REF!</definedName>
    <definedName name="BExERTNAJZ59DKI5JCRPJKMWW067" localSheetId="7" hidden="1">#REF!</definedName>
    <definedName name="BExERTNAJZ59DKI5JCRPJKMWW067" localSheetId="9" hidden="1">#REF!</definedName>
    <definedName name="BExERTNAJZ59DKI5JCRPJKMWW067" localSheetId="10" hidden="1">#REF!</definedName>
    <definedName name="BExERTNAJZ59DKI5JCRPJKMWW067" localSheetId="11" hidden="1">#REF!</definedName>
    <definedName name="BExERTNAJZ59DKI5JCRPJKMWW067" hidden="1">#REF!</definedName>
    <definedName name="BExERWCEBKQRYWRQLYJ4UCMMKTHG" localSheetId="7" hidden="1">[18]Table!#REF!</definedName>
    <definedName name="BExERWCEBKQRYWRQLYJ4UCMMKTHG" localSheetId="9" hidden="1">[18]Table!#REF!</definedName>
    <definedName name="BExERWCEBKQRYWRQLYJ4UCMMKTHG" localSheetId="10" hidden="1">[18]Table!#REF!</definedName>
    <definedName name="BExERWCEBKQRYWRQLYJ4UCMMKTHG" localSheetId="11" hidden="1">[18]Table!#REF!</definedName>
    <definedName name="BExERWCEBKQRYWRQLYJ4UCMMKTHG" hidden="1">[18]Table!#REF!</definedName>
    <definedName name="BExES1QK2RJM42AWEVW7RIMFEW0F" localSheetId="7" hidden="1">#REF!</definedName>
    <definedName name="BExES1QK2RJM42AWEVW7RIMFEW0F" localSheetId="9" hidden="1">#REF!</definedName>
    <definedName name="BExES1QK2RJM42AWEVW7RIMFEW0F" localSheetId="10" hidden="1">#REF!</definedName>
    <definedName name="BExES1QK2RJM42AWEVW7RIMFEW0F" localSheetId="11" hidden="1">#REF!</definedName>
    <definedName name="BExES1QK2RJM42AWEVW7RIMFEW0F" hidden="1">#REF!</definedName>
    <definedName name="BExES44RHHDL3V7FLV6M20834WF1" localSheetId="7" hidden="1">#REF!</definedName>
    <definedName name="BExES44RHHDL3V7FLV6M20834WF1" localSheetId="9" hidden="1">#REF!</definedName>
    <definedName name="BExES44RHHDL3V7FLV6M20834WF1" localSheetId="10" hidden="1">#REF!</definedName>
    <definedName name="BExES44RHHDL3V7FLV6M20834WF1" localSheetId="11" hidden="1">#REF!</definedName>
    <definedName name="BExES44RHHDL3V7FLV6M20834WF1" hidden="1">#REF!</definedName>
    <definedName name="BExES4A7VE2X3RYYTVRLKZD4I7WU" localSheetId="7" hidden="1">#REF!</definedName>
    <definedName name="BExES4A7VE2X3RYYTVRLKZD4I7WU" localSheetId="9" hidden="1">#REF!</definedName>
    <definedName name="BExES4A7VE2X3RYYTVRLKZD4I7WU" localSheetId="10" hidden="1">#REF!</definedName>
    <definedName name="BExES4A7VE2X3RYYTVRLKZD4I7WU" localSheetId="11" hidden="1">#REF!</definedName>
    <definedName name="BExES4A7VE2X3RYYTVRLKZD4I7WU" hidden="1">#REF!</definedName>
    <definedName name="BExES6ZC8R7PHJ21OVJFLIR7DY30" localSheetId="7" hidden="1">#REF!</definedName>
    <definedName name="BExES6ZC8R7PHJ21OVJFLIR7DY30" localSheetId="9" hidden="1">#REF!</definedName>
    <definedName name="BExES6ZC8R7PHJ21OVJFLIR7DY30" localSheetId="10" hidden="1">#REF!</definedName>
    <definedName name="BExES6ZC8R7PHJ21OVJFLIR7DY30" localSheetId="11" hidden="1">#REF!</definedName>
    <definedName name="BExES6ZC8R7PHJ21OVJFLIR7DY30" hidden="1">#REF!</definedName>
    <definedName name="BExESEH25TCNEETUCSRK8DYHROYY" localSheetId="7" hidden="1">#REF!</definedName>
    <definedName name="BExESEH25TCNEETUCSRK8DYHROYY" localSheetId="9" hidden="1">#REF!</definedName>
    <definedName name="BExESEH25TCNEETUCSRK8DYHROYY" localSheetId="10" hidden="1">#REF!</definedName>
    <definedName name="BExESEH25TCNEETUCSRK8DYHROYY" localSheetId="11" hidden="1">#REF!</definedName>
    <definedName name="BExESEH25TCNEETUCSRK8DYHROYY" hidden="1">#REF!</definedName>
    <definedName name="BExESMKD95A649M0WRSG6CXXP326" localSheetId="7" hidden="1">#REF!</definedName>
    <definedName name="BExESMKD95A649M0WRSG6CXXP326" localSheetId="9" hidden="1">#REF!</definedName>
    <definedName name="BExESMKD95A649M0WRSG6CXXP326" localSheetId="10" hidden="1">#REF!</definedName>
    <definedName name="BExESMKD95A649M0WRSG6CXXP326" localSheetId="11" hidden="1">#REF!</definedName>
    <definedName name="BExESMKD95A649M0WRSG6CXXP326" hidden="1">#REF!</definedName>
    <definedName name="BExESR27ZXJG5VMY4PR9D940VS7T" localSheetId="7" hidden="1">#REF!</definedName>
    <definedName name="BExESR27ZXJG5VMY4PR9D940VS7T" localSheetId="9" hidden="1">#REF!</definedName>
    <definedName name="BExESR27ZXJG5VMY4PR9D940VS7T" localSheetId="10" hidden="1">#REF!</definedName>
    <definedName name="BExESR27ZXJG5VMY4PR9D940VS7T" localSheetId="11" hidden="1">#REF!</definedName>
    <definedName name="BExESR27ZXJG5VMY4PR9D940VS7T" hidden="1">#REF!</definedName>
    <definedName name="BExESZ03KXL8DQ2591HLR56ZML94" localSheetId="7" hidden="1">#REF!</definedName>
    <definedName name="BExESZ03KXL8DQ2591HLR56ZML94" localSheetId="9" hidden="1">#REF!</definedName>
    <definedName name="BExESZ03KXL8DQ2591HLR56ZML94" localSheetId="10" hidden="1">#REF!</definedName>
    <definedName name="BExESZ03KXL8DQ2591HLR56ZML94" localSheetId="11" hidden="1">#REF!</definedName>
    <definedName name="BExESZ03KXL8DQ2591HLR56ZML94" hidden="1">#REF!</definedName>
    <definedName name="BExESZAW5N443NRTKIP59OEI1CR6" localSheetId="7" hidden="1">#REF!</definedName>
    <definedName name="BExESZAW5N443NRTKIP59OEI1CR6" localSheetId="9" hidden="1">#REF!</definedName>
    <definedName name="BExESZAW5N443NRTKIP59OEI1CR6" localSheetId="10" hidden="1">#REF!</definedName>
    <definedName name="BExESZAW5N443NRTKIP59OEI1CR6" localSheetId="11" hidden="1">#REF!</definedName>
    <definedName name="BExESZAW5N443NRTKIP59OEI1CR6" hidden="1">#REF!</definedName>
    <definedName name="BExET3HXQ60A4O2OLKX8QNXRI6LQ" localSheetId="7" hidden="1">#REF!</definedName>
    <definedName name="BExET3HXQ60A4O2OLKX8QNXRI6LQ" localSheetId="9" hidden="1">#REF!</definedName>
    <definedName name="BExET3HXQ60A4O2OLKX8QNXRI6LQ" localSheetId="10" hidden="1">#REF!</definedName>
    <definedName name="BExET3HXQ60A4O2OLKX8QNXRI6LQ" localSheetId="11" hidden="1">#REF!</definedName>
    <definedName name="BExET3HXQ60A4O2OLKX8QNXRI6LQ" hidden="1">#REF!</definedName>
    <definedName name="BExET3SPX08PMIJ6NN1UTG16Y6O2" localSheetId="7" hidden="1">#REF!</definedName>
    <definedName name="BExET3SPX08PMIJ6NN1UTG16Y6O2" localSheetId="9" hidden="1">#REF!</definedName>
    <definedName name="BExET3SPX08PMIJ6NN1UTG16Y6O2" localSheetId="10" hidden="1">#REF!</definedName>
    <definedName name="BExET3SPX08PMIJ6NN1UTG16Y6O2" localSheetId="11" hidden="1">#REF!</definedName>
    <definedName name="BExET3SPX08PMIJ6NN1UTG16Y6O2" hidden="1">#REF!</definedName>
    <definedName name="BExETA3B1FCIOA80H94K90FWXQKE" localSheetId="7" hidden="1">#REF!</definedName>
    <definedName name="BExETA3B1FCIOA80H94K90FWXQKE" localSheetId="9" hidden="1">#REF!</definedName>
    <definedName name="BExETA3B1FCIOA80H94K90FWXQKE" localSheetId="10" hidden="1">#REF!</definedName>
    <definedName name="BExETA3B1FCIOA80H94K90FWXQKE" localSheetId="11" hidden="1">#REF!</definedName>
    <definedName name="BExETA3B1FCIOA80H94K90FWXQKE" hidden="1">#REF!</definedName>
    <definedName name="BExETAZOYT4CJIT8RRKC9F2HJG1D" localSheetId="7" hidden="1">#REF!</definedName>
    <definedName name="BExETAZOYT4CJIT8RRKC9F2HJG1D" localSheetId="9" hidden="1">#REF!</definedName>
    <definedName name="BExETAZOYT4CJIT8RRKC9F2HJG1D" localSheetId="10" hidden="1">#REF!</definedName>
    <definedName name="BExETAZOYT4CJIT8RRKC9F2HJG1D" localSheetId="11" hidden="1">#REF!</definedName>
    <definedName name="BExETAZOYT4CJIT8RRKC9F2HJG1D" hidden="1">#REF!</definedName>
    <definedName name="BExETDZJZBM897WV9SJ54R7KH7MG" localSheetId="7" hidden="1">#REF!</definedName>
    <definedName name="BExETDZJZBM897WV9SJ54R7KH7MG" localSheetId="9" hidden="1">#REF!</definedName>
    <definedName name="BExETDZJZBM897WV9SJ54R7KH7MG" localSheetId="10" hidden="1">#REF!</definedName>
    <definedName name="BExETDZJZBM897WV9SJ54R7KH7MG" localSheetId="11" hidden="1">#REF!</definedName>
    <definedName name="BExETDZJZBM897WV9SJ54R7KH7MG" hidden="1">#REF!</definedName>
    <definedName name="BExETDZKK8E89XXW4SLL9AY29YEZ" localSheetId="7" hidden="1">#REF!</definedName>
    <definedName name="BExETDZKK8E89XXW4SLL9AY29YEZ" localSheetId="9" hidden="1">#REF!</definedName>
    <definedName name="BExETDZKK8E89XXW4SLL9AY29YEZ" localSheetId="10" hidden="1">#REF!</definedName>
    <definedName name="BExETDZKK8E89XXW4SLL9AY29YEZ" localSheetId="11" hidden="1">#REF!</definedName>
    <definedName name="BExETDZKK8E89XXW4SLL9AY29YEZ" hidden="1">#REF!</definedName>
    <definedName name="BExETF6QD5A9GEINE1KZRRC2LXWM" localSheetId="7" hidden="1">#REF!</definedName>
    <definedName name="BExETF6QD5A9GEINE1KZRRC2LXWM" localSheetId="9" hidden="1">#REF!</definedName>
    <definedName name="BExETF6QD5A9GEINE1KZRRC2LXWM" localSheetId="10" hidden="1">#REF!</definedName>
    <definedName name="BExETF6QD5A9GEINE1KZRRC2LXWM" localSheetId="11" hidden="1">#REF!</definedName>
    <definedName name="BExETF6QD5A9GEINE1KZRRC2LXWM" hidden="1">#REF!</definedName>
    <definedName name="BExETQ9XRXLUACN82805SPSPNKHI" localSheetId="7" hidden="1">#REF!</definedName>
    <definedName name="BExETQ9XRXLUACN82805SPSPNKHI" localSheetId="9" hidden="1">#REF!</definedName>
    <definedName name="BExETQ9XRXLUACN82805SPSPNKHI" localSheetId="10" hidden="1">#REF!</definedName>
    <definedName name="BExETQ9XRXLUACN82805SPSPNKHI" localSheetId="11" hidden="1">#REF!</definedName>
    <definedName name="BExETQ9XRXLUACN82805SPSPNKHI" hidden="1">#REF!</definedName>
    <definedName name="BExETR0YRMOR63E6DHLEHV9QVVON" localSheetId="7" hidden="1">#REF!</definedName>
    <definedName name="BExETR0YRMOR63E6DHLEHV9QVVON" localSheetId="9" hidden="1">#REF!</definedName>
    <definedName name="BExETR0YRMOR63E6DHLEHV9QVVON" localSheetId="10" hidden="1">#REF!</definedName>
    <definedName name="BExETR0YRMOR63E6DHLEHV9QVVON" localSheetId="11" hidden="1">#REF!</definedName>
    <definedName name="BExETR0YRMOR63E6DHLEHV9QVVON" hidden="1">#REF!</definedName>
    <definedName name="BExETU66ISCWFE06X0BBMH4H32HS" localSheetId="7" hidden="1">#REF!</definedName>
    <definedName name="BExETU66ISCWFE06X0BBMH4H32HS" localSheetId="9" hidden="1">#REF!</definedName>
    <definedName name="BExETU66ISCWFE06X0BBMH4H32HS" localSheetId="10" hidden="1">#REF!</definedName>
    <definedName name="BExETU66ISCWFE06X0BBMH4H32HS" localSheetId="11" hidden="1">#REF!</definedName>
    <definedName name="BExETU66ISCWFE06X0BBMH4H32HS" hidden="1">#REF!</definedName>
    <definedName name="BExETVTGY38YXYYF7N73OYN6FYY3" localSheetId="7" hidden="1">#REF!</definedName>
    <definedName name="BExETVTGY38YXYYF7N73OYN6FYY3" localSheetId="9" hidden="1">#REF!</definedName>
    <definedName name="BExETVTGY38YXYYF7N73OYN6FYY3" localSheetId="10" hidden="1">#REF!</definedName>
    <definedName name="BExETVTGY38YXYYF7N73OYN6FYY3" localSheetId="11" hidden="1">#REF!</definedName>
    <definedName name="BExETVTGY38YXYYF7N73OYN6FYY3" hidden="1">#REF!</definedName>
    <definedName name="BExEUNE4T242Y59C6MS28MXEUGCP" localSheetId="7" hidden="1">#REF!</definedName>
    <definedName name="BExEUNE4T242Y59C6MS28MXEUGCP" localSheetId="9" hidden="1">#REF!</definedName>
    <definedName name="BExEUNE4T242Y59C6MS28MXEUGCP" localSheetId="10" hidden="1">#REF!</definedName>
    <definedName name="BExEUNE4T242Y59C6MS28MXEUGCP" localSheetId="11" hidden="1">#REF!</definedName>
    <definedName name="BExEUNE4T242Y59C6MS28MXEUGCP" hidden="1">#REF!</definedName>
    <definedName name="BExEV1H9B1FRT8LPRHN7ODLAOI8T" localSheetId="7" hidden="1">'[17]10.08.4 -2008 Capital'!#REF!</definedName>
    <definedName name="BExEV1H9B1FRT8LPRHN7ODLAOI8T" localSheetId="9" hidden="1">'[17]10.08.4 -2008 Capital'!#REF!</definedName>
    <definedName name="BExEV1H9B1FRT8LPRHN7ODLAOI8T" localSheetId="10" hidden="1">'[17]10.08.4 -2008 Capital'!#REF!</definedName>
    <definedName name="BExEV1H9B1FRT8LPRHN7ODLAOI8T" localSheetId="11" hidden="1">'[17]10.08.4 -2008 Capital'!#REF!</definedName>
    <definedName name="BExEV1H9B1FRT8LPRHN7ODLAOI8T" hidden="1">'[17]10.08.4 -2008 Capital'!#REF!</definedName>
    <definedName name="BExEV2TP7NA3ZR6RJGH5ER370OUM" localSheetId="7" hidden="1">#REF!</definedName>
    <definedName name="BExEV2TP7NA3ZR6RJGH5ER370OUM" localSheetId="9" hidden="1">#REF!</definedName>
    <definedName name="BExEV2TP7NA3ZR6RJGH5ER370OUM" localSheetId="10" hidden="1">#REF!</definedName>
    <definedName name="BExEV2TP7NA3ZR6RJGH5ER370OUM" localSheetId="11" hidden="1">#REF!</definedName>
    <definedName name="BExEV2TP7NA3ZR6RJGH5ER370OUM" hidden="1">#REF!</definedName>
    <definedName name="BExEV69USLNYO2QRJRC0J92XUF00" localSheetId="7" hidden="1">#REF!</definedName>
    <definedName name="BExEV69USLNYO2QRJRC0J92XUF00" localSheetId="9" hidden="1">#REF!</definedName>
    <definedName name="BExEV69USLNYO2QRJRC0J92XUF00" localSheetId="10" hidden="1">#REF!</definedName>
    <definedName name="BExEV69USLNYO2QRJRC0J92XUF00" localSheetId="11" hidden="1">#REF!</definedName>
    <definedName name="BExEV69USLNYO2QRJRC0J92XUF00" hidden="1">#REF!</definedName>
    <definedName name="BExEV6KNTQOCFD7GV726XQEVQ7R6" localSheetId="7" hidden="1">#REF!</definedName>
    <definedName name="BExEV6KNTQOCFD7GV726XQEVQ7R6" localSheetId="9" hidden="1">#REF!</definedName>
    <definedName name="BExEV6KNTQOCFD7GV726XQEVQ7R6" localSheetId="10" hidden="1">#REF!</definedName>
    <definedName name="BExEV6KNTQOCFD7GV726XQEVQ7R6" localSheetId="11" hidden="1">#REF!</definedName>
    <definedName name="BExEV6KNTQOCFD7GV726XQEVQ7R6" hidden="1">#REF!</definedName>
    <definedName name="BExEV6VGM4POO9QT9KH3QA3VYCWM" localSheetId="7" hidden="1">#REF!</definedName>
    <definedName name="BExEV6VGM4POO9QT9KH3QA3VYCWM" localSheetId="9" hidden="1">#REF!</definedName>
    <definedName name="BExEV6VGM4POO9QT9KH3QA3VYCWM" localSheetId="10" hidden="1">#REF!</definedName>
    <definedName name="BExEV6VGM4POO9QT9KH3QA3VYCWM" localSheetId="11" hidden="1">#REF!</definedName>
    <definedName name="BExEV6VGM4POO9QT9KH3QA3VYCWM" hidden="1">#REF!</definedName>
    <definedName name="BExEV7MBFVP1I7TO351C06LT5IXR" localSheetId="7" hidden="1">#REF!</definedName>
    <definedName name="BExEV7MBFVP1I7TO351C06LT5IXR" localSheetId="9" hidden="1">#REF!</definedName>
    <definedName name="BExEV7MBFVP1I7TO351C06LT5IXR" localSheetId="10" hidden="1">#REF!</definedName>
    <definedName name="BExEV7MBFVP1I7TO351C06LT5IXR" localSheetId="11" hidden="1">#REF!</definedName>
    <definedName name="BExEV7MBFVP1I7TO351C06LT5IXR" hidden="1">#REF!</definedName>
    <definedName name="BExEVET98G3FU6QBF9LHYWSAMV0O" localSheetId="7" hidden="1">#REF!</definedName>
    <definedName name="BExEVET98G3FU6QBF9LHYWSAMV0O" localSheetId="9" hidden="1">#REF!</definedName>
    <definedName name="BExEVET98G3FU6QBF9LHYWSAMV0O" localSheetId="10" hidden="1">#REF!</definedName>
    <definedName name="BExEVET98G3FU6QBF9LHYWSAMV0O" localSheetId="11" hidden="1">#REF!</definedName>
    <definedName name="BExEVET98G3FU6QBF9LHYWSAMV0O" hidden="1">#REF!</definedName>
    <definedName name="BExEVNCUT0PDUYNJH7G6BSEWZOT2" localSheetId="7" hidden="1">#REF!</definedName>
    <definedName name="BExEVNCUT0PDUYNJH7G6BSEWZOT2" localSheetId="9" hidden="1">#REF!</definedName>
    <definedName name="BExEVNCUT0PDUYNJH7G6BSEWZOT2" localSheetId="10" hidden="1">#REF!</definedName>
    <definedName name="BExEVNCUT0PDUYNJH7G6BSEWZOT2" localSheetId="11" hidden="1">#REF!</definedName>
    <definedName name="BExEVNCUT0PDUYNJH7G6BSEWZOT2" hidden="1">#REF!</definedName>
    <definedName name="BExEVPGF4V5J0WQRZKUM8F9TTKZJ" localSheetId="7" hidden="1">#REF!</definedName>
    <definedName name="BExEVPGF4V5J0WQRZKUM8F9TTKZJ" localSheetId="9" hidden="1">#REF!</definedName>
    <definedName name="BExEVPGF4V5J0WQRZKUM8F9TTKZJ" localSheetId="10" hidden="1">#REF!</definedName>
    <definedName name="BExEVPGF4V5J0WQRZKUM8F9TTKZJ" localSheetId="11" hidden="1">#REF!</definedName>
    <definedName name="BExEVPGF4V5J0WQRZKUM8F9TTKZJ" hidden="1">#REF!</definedName>
    <definedName name="BExEVPWH8S9GER9M14SPIT6XZ8SG" localSheetId="7" hidden="1">#REF!</definedName>
    <definedName name="BExEVPWH8S9GER9M14SPIT6XZ8SG" localSheetId="9" hidden="1">#REF!</definedName>
    <definedName name="BExEVPWH8S9GER9M14SPIT6XZ8SG" localSheetId="10" hidden="1">#REF!</definedName>
    <definedName name="BExEVPWH8S9GER9M14SPIT6XZ8SG" localSheetId="11" hidden="1">#REF!</definedName>
    <definedName name="BExEVPWH8S9GER9M14SPIT6XZ8SG" hidden="1">#REF!</definedName>
    <definedName name="BExEVSLKRULT27602UIM13PGVL2R" localSheetId="7" hidden="1">#REF!</definedName>
    <definedName name="BExEVSLKRULT27602UIM13PGVL2R" localSheetId="9" hidden="1">#REF!</definedName>
    <definedName name="BExEVSLKRULT27602UIM13PGVL2R" localSheetId="10" hidden="1">#REF!</definedName>
    <definedName name="BExEVSLKRULT27602UIM13PGVL2R" localSheetId="11" hidden="1">#REF!</definedName>
    <definedName name="BExEVSLKRULT27602UIM13PGVL2R" hidden="1">#REF!</definedName>
    <definedName name="BExEVVLIEVWYRF2UUC1H0H5QU1CP" localSheetId="7" hidden="1">#REF!</definedName>
    <definedName name="BExEVVLIEVWYRF2UUC1H0H5QU1CP" localSheetId="9" hidden="1">#REF!</definedName>
    <definedName name="BExEVVLIEVWYRF2UUC1H0H5QU1CP" localSheetId="10" hidden="1">#REF!</definedName>
    <definedName name="BExEVVLIEVWYRF2UUC1H0H5QU1CP" localSheetId="11" hidden="1">#REF!</definedName>
    <definedName name="BExEVVLIEVWYRF2UUC1H0H5QU1CP" hidden="1">#REF!</definedName>
    <definedName name="BExEVWCKO8T84GW9Z3X47915XKSH" localSheetId="7" hidden="1">#REF!</definedName>
    <definedName name="BExEVWCKO8T84GW9Z3X47915XKSH" localSheetId="9" hidden="1">#REF!</definedName>
    <definedName name="BExEVWCKO8T84GW9Z3X47915XKSH" localSheetId="10" hidden="1">#REF!</definedName>
    <definedName name="BExEVWCKO8T84GW9Z3X47915XKSH" localSheetId="11" hidden="1">#REF!</definedName>
    <definedName name="BExEVWCKO8T84GW9Z3X47915XKSH" hidden="1">#REF!</definedName>
    <definedName name="BExEVZSJWMZ5L2ZE7AZC57CXKW6T" localSheetId="7" hidden="1">#REF!</definedName>
    <definedName name="BExEVZSJWMZ5L2ZE7AZC57CXKW6T" localSheetId="9" hidden="1">#REF!</definedName>
    <definedName name="BExEVZSJWMZ5L2ZE7AZC57CXKW6T" localSheetId="10" hidden="1">#REF!</definedName>
    <definedName name="BExEVZSJWMZ5L2ZE7AZC57CXKW6T" localSheetId="11" hidden="1">#REF!</definedName>
    <definedName name="BExEVZSJWMZ5L2ZE7AZC57CXKW6T" hidden="1">#REF!</definedName>
    <definedName name="BExEW0JL1GFFCXMDGW54CI7Y8FZN" localSheetId="7" hidden="1">#REF!</definedName>
    <definedName name="BExEW0JL1GFFCXMDGW54CI7Y8FZN" localSheetId="9" hidden="1">#REF!</definedName>
    <definedName name="BExEW0JL1GFFCXMDGW54CI7Y8FZN" localSheetId="10" hidden="1">#REF!</definedName>
    <definedName name="BExEW0JL1GFFCXMDGW54CI7Y8FZN" localSheetId="11" hidden="1">#REF!</definedName>
    <definedName name="BExEW0JL1GFFCXMDGW54CI7Y8FZN" hidden="1">#REF!</definedName>
    <definedName name="BExEW5SCJJRAF57MFJ81MB2U6K1N" localSheetId="7" hidden="1">'[17]10.08.4 -2008 Capital'!#REF!</definedName>
    <definedName name="BExEW5SCJJRAF57MFJ81MB2U6K1N" localSheetId="9" hidden="1">'[17]10.08.4 -2008 Capital'!#REF!</definedName>
    <definedName name="BExEW5SCJJRAF57MFJ81MB2U6K1N" localSheetId="10" hidden="1">'[17]10.08.4 -2008 Capital'!#REF!</definedName>
    <definedName name="BExEW5SCJJRAF57MFJ81MB2U6K1N" localSheetId="11" hidden="1">'[17]10.08.4 -2008 Capital'!#REF!</definedName>
    <definedName name="BExEW5SCJJRAF57MFJ81MB2U6K1N" hidden="1">'[17]10.08.4 -2008 Capital'!#REF!</definedName>
    <definedName name="BExEW68M9WL8214QH9C7VCK7BN08" localSheetId="7" hidden="1">#REF!</definedName>
    <definedName name="BExEW68M9WL8214QH9C7VCK7BN08" localSheetId="9" hidden="1">#REF!</definedName>
    <definedName name="BExEW68M9WL8214QH9C7VCK7BN08" localSheetId="10" hidden="1">#REF!</definedName>
    <definedName name="BExEW68M9WL8214QH9C7VCK7BN08" localSheetId="11" hidden="1">#REF!</definedName>
    <definedName name="BExEW68M9WL8214QH9C7VCK7BN08" hidden="1">#REF!</definedName>
    <definedName name="BExEW8C5SY1NQL4BKYZVXQ6JPR0W" localSheetId="7" hidden="1">#REF!</definedName>
    <definedName name="BExEW8C5SY1NQL4BKYZVXQ6JPR0W" localSheetId="9" hidden="1">#REF!</definedName>
    <definedName name="BExEW8C5SY1NQL4BKYZVXQ6JPR0W" localSheetId="10" hidden="1">#REF!</definedName>
    <definedName name="BExEW8C5SY1NQL4BKYZVXQ6JPR0W" localSheetId="11" hidden="1">#REF!</definedName>
    <definedName name="BExEW8C5SY1NQL4BKYZVXQ6JPR0W" hidden="1">#REF!</definedName>
    <definedName name="BExEW8HFKH6F47KIHYBDRUEFZ2ZZ" localSheetId="7" hidden="1">#REF!</definedName>
    <definedName name="BExEW8HFKH6F47KIHYBDRUEFZ2ZZ" localSheetId="9" hidden="1">#REF!</definedName>
    <definedName name="BExEW8HFKH6F47KIHYBDRUEFZ2ZZ" localSheetId="10" hidden="1">#REF!</definedName>
    <definedName name="BExEW8HFKH6F47KIHYBDRUEFZ2ZZ" localSheetId="11" hidden="1">#REF!</definedName>
    <definedName name="BExEW8HFKH6F47KIHYBDRUEFZ2ZZ" hidden="1">#REF!</definedName>
    <definedName name="BExEWLO75K95C6IRKHXSP7VP81T4" localSheetId="7" hidden="1">#REF!</definedName>
    <definedName name="BExEWLO75K95C6IRKHXSP7VP81T4" localSheetId="9" hidden="1">#REF!</definedName>
    <definedName name="BExEWLO75K95C6IRKHXSP7VP81T4" localSheetId="10" hidden="1">#REF!</definedName>
    <definedName name="BExEWLO75K95C6IRKHXSP7VP81T4" localSheetId="11" hidden="1">#REF!</definedName>
    <definedName name="BExEWLO75K95C6IRKHXSP7VP81T4" hidden="1">#REF!</definedName>
    <definedName name="BExEWNBGQS1U2LW3W84T4LSJ9K00" localSheetId="7" hidden="1">#REF!</definedName>
    <definedName name="BExEWNBGQS1U2LW3W84T4LSJ9K00" localSheetId="9" hidden="1">#REF!</definedName>
    <definedName name="BExEWNBGQS1U2LW3W84T4LSJ9K00" localSheetId="10" hidden="1">#REF!</definedName>
    <definedName name="BExEWNBGQS1U2LW3W84T4LSJ9K00" localSheetId="11" hidden="1">#REF!</definedName>
    <definedName name="BExEWNBGQS1U2LW3W84T4LSJ9K00" hidden="1">#REF!</definedName>
    <definedName name="BExEWO7STL7HNZSTY8VQBPTX1WK6" localSheetId="7" hidden="1">#REF!</definedName>
    <definedName name="BExEWO7STL7HNZSTY8VQBPTX1WK6" localSheetId="9" hidden="1">#REF!</definedName>
    <definedName name="BExEWO7STL7HNZSTY8VQBPTX1WK6" localSheetId="10" hidden="1">#REF!</definedName>
    <definedName name="BExEWO7STL7HNZSTY8VQBPTX1WK6" localSheetId="11" hidden="1">#REF!</definedName>
    <definedName name="BExEWO7STL7HNZSTY8VQBPTX1WK6" hidden="1">#REF!</definedName>
    <definedName name="BExEWQ0M1N3KMKTDJ73H10QSG4W1" localSheetId="7" hidden="1">#REF!</definedName>
    <definedName name="BExEWQ0M1N3KMKTDJ73H10QSG4W1" localSheetId="9" hidden="1">#REF!</definedName>
    <definedName name="BExEWQ0M1N3KMKTDJ73H10QSG4W1" localSheetId="10" hidden="1">#REF!</definedName>
    <definedName name="BExEWQ0M1N3KMKTDJ73H10QSG4W1" localSheetId="11" hidden="1">#REF!</definedName>
    <definedName name="BExEWQ0M1N3KMKTDJ73H10QSG4W1" hidden="1">#REF!</definedName>
    <definedName name="BExEWRTB911TBBZNA61Y44XXUP7N" localSheetId="7" hidden="1">#REF!</definedName>
    <definedName name="BExEWRTB911TBBZNA61Y44XXUP7N" localSheetId="9" hidden="1">#REF!</definedName>
    <definedName name="BExEWRTB911TBBZNA61Y44XXUP7N" localSheetId="10" hidden="1">#REF!</definedName>
    <definedName name="BExEWRTB911TBBZNA61Y44XXUP7N" localSheetId="11" hidden="1">#REF!</definedName>
    <definedName name="BExEWRTB911TBBZNA61Y44XXUP7N" hidden="1">#REF!</definedName>
    <definedName name="BExEWY3WYCWEMX9F15OWWUSC6ITZ" localSheetId="7" hidden="1">#REF!</definedName>
    <definedName name="BExEWY3WYCWEMX9F15OWWUSC6ITZ" localSheetId="9" hidden="1">#REF!</definedName>
    <definedName name="BExEWY3WYCWEMX9F15OWWUSC6ITZ" localSheetId="10" hidden="1">#REF!</definedName>
    <definedName name="BExEWY3WYCWEMX9F15OWWUSC6ITZ" localSheetId="11" hidden="1">#REF!</definedName>
    <definedName name="BExEWY3WYCWEMX9F15OWWUSC6ITZ" hidden="1">#REF!</definedName>
    <definedName name="BExEX25M63XO5LQD9ZS2VHQ0U8SR" localSheetId="7" hidden="1">#REF!</definedName>
    <definedName name="BExEX25M63XO5LQD9ZS2VHQ0U8SR" localSheetId="9" hidden="1">#REF!</definedName>
    <definedName name="BExEX25M63XO5LQD9ZS2VHQ0U8SR" localSheetId="10" hidden="1">#REF!</definedName>
    <definedName name="BExEX25M63XO5LQD9ZS2VHQ0U8SR" localSheetId="11" hidden="1">#REF!</definedName>
    <definedName name="BExEX25M63XO5LQD9ZS2VHQ0U8SR" hidden="1">#REF!</definedName>
    <definedName name="BExEX85F3OSW8NSCYGYPS9372Z1Q" localSheetId="7" hidden="1">#REF!</definedName>
    <definedName name="BExEX85F3OSW8NSCYGYPS9372Z1Q" localSheetId="9" hidden="1">#REF!</definedName>
    <definedName name="BExEX85F3OSW8NSCYGYPS9372Z1Q" localSheetId="10" hidden="1">#REF!</definedName>
    <definedName name="BExEX85F3OSW8NSCYGYPS9372Z1Q" localSheetId="11" hidden="1">#REF!</definedName>
    <definedName name="BExEX85F3OSW8NSCYGYPS9372Z1Q" hidden="1">#REF!</definedName>
    <definedName name="BExEX9HWY2G6928ZVVVQF77QCM2C" localSheetId="7" hidden="1">#REF!</definedName>
    <definedName name="BExEX9HWY2G6928ZVVVQF77QCM2C" localSheetId="9" hidden="1">#REF!</definedName>
    <definedName name="BExEX9HWY2G6928ZVVVQF77QCM2C" localSheetId="10" hidden="1">#REF!</definedName>
    <definedName name="BExEX9HWY2G6928ZVVVQF77QCM2C" localSheetId="11" hidden="1">#REF!</definedName>
    <definedName name="BExEX9HWY2G6928ZVVVQF77QCM2C" hidden="1">#REF!</definedName>
    <definedName name="BExEXBQWAYKMVBRJRHB8PFCSYFVN" localSheetId="7" hidden="1">#REF!</definedName>
    <definedName name="BExEXBQWAYKMVBRJRHB8PFCSYFVN" localSheetId="9" hidden="1">#REF!</definedName>
    <definedName name="BExEXBQWAYKMVBRJRHB8PFCSYFVN" localSheetId="10" hidden="1">#REF!</definedName>
    <definedName name="BExEXBQWAYKMVBRJRHB8PFCSYFVN" localSheetId="11" hidden="1">#REF!</definedName>
    <definedName name="BExEXBQWAYKMVBRJRHB8PFCSYFVN" hidden="1">#REF!</definedName>
    <definedName name="BExEXRBZ0DI9E2UFLLKYWGN66B61" localSheetId="7" hidden="1">#REF!</definedName>
    <definedName name="BExEXRBZ0DI9E2UFLLKYWGN66B61" localSheetId="9" hidden="1">#REF!</definedName>
    <definedName name="BExEXRBZ0DI9E2UFLLKYWGN66B61" localSheetId="10" hidden="1">#REF!</definedName>
    <definedName name="BExEXRBZ0DI9E2UFLLKYWGN66B61" localSheetId="11" hidden="1">#REF!</definedName>
    <definedName name="BExEXRBZ0DI9E2UFLLKYWGN66B61" hidden="1">#REF!</definedName>
    <definedName name="BExEY3GVGXSA8OTWWVC0OOM3N7EO" localSheetId="7" hidden="1">#REF!</definedName>
    <definedName name="BExEY3GVGXSA8OTWWVC0OOM3N7EO" localSheetId="9" hidden="1">#REF!</definedName>
    <definedName name="BExEY3GVGXSA8OTWWVC0OOM3N7EO" localSheetId="10" hidden="1">#REF!</definedName>
    <definedName name="BExEY3GVGXSA8OTWWVC0OOM3N7EO" localSheetId="11" hidden="1">#REF!</definedName>
    <definedName name="BExEY3GVGXSA8OTWWVC0OOM3N7EO" hidden="1">#REF!</definedName>
    <definedName name="BExEYLG9FL9V1JPPNZ3FUDNSEJ4V" localSheetId="7" hidden="1">#REF!</definedName>
    <definedName name="BExEYLG9FL9V1JPPNZ3FUDNSEJ4V" localSheetId="9" hidden="1">#REF!</definedName>
    <definedName name="BExEYLG9FL9V1JPPNZ3FUDNSEJ4V" localSheetId="10" hidden="1">#REF!</definedName>
    <definedName name="BExEYLG9FL9V1JPPNZ3FUDNSEJ4V" localSheetId="11" hidden="1">#REF!</definedName>
    <definedName name="BExEYLG9FL9V1JPPNZ3FUDNSEJ4V" hidden="1">#REF!</definedName>
    <definedName name="BExEYOW8C1B3OUUCIGEC7L8OOW1Z" localSheetId="7" hidden="1">#REF!</definedName>
    <definedName name="BExEYOW8C1B3OUUCIGEC7L8OOW1Z" localSheetId="9" hidden="1">#REF!</definedName>
    <definedName name="BExEYOW8C1B3OUUCIGEC7L8OOW1Z" localSheetId="10" hidden="1">#REF!</definedName>
    <definedName name="BExEYOW8C1B3OUUCIGEC7L8OOW1Z" localSheetId="11" hidden="1">#REF!</definedName>
    <definedName name="BExEYOW8C1B3OUUCIGEC7L8OOW1Z" hidden="1">#REF!</definedName>
    <definedName name="BExEYUQJXZT6N5HJH8ACJF6SRWEE" localSheetId="7" hidden="1">#REF!</definedName>
    <definedName name="BExEYUQJXZT6N5HJH8ACJF6SRWEE" localSheetId="9" hidden="1">#REF!</definedName>
    <definedName name="BExEYUQJXZT6N5HJH8ACJF6SRWEE" localSheetId="10" hidden="1">#REF!</definedName>
    <definedName name="BExEYUQJXZT6N5HJH8ACJF6SRWEE" localSheetId="11" hidden="1">#REF!</definedName>
    <definedName name="BExEYUQJXZT6N5HJH8ACJF6SRWEE" hidden="1">#REF!</definedName>
    <definedName name="BExEZ1S6VZCG01ZPLBSS9Z1SBOJ2" localSheetId="7" hidden="1">#REF!</definedName>
    <definedName name="BExEZ1S6VZCG01ZPLBSS9Z1SBOJ2" localSheetId="9" hidden="1">#REF!</definedName>
    <definedName name="BExEZ1S6VZCG01ZPLBSS9Z1SBOJ2" localSheetId="10" hidden="1">#REF!</definedName>
    <definedName name="BExEZ1S6VZCG01ZPLBSS9Z1SBOJ2" localSheetId="11" hidden="1">#REF!</definedName>
    <definedName name="BExEZ1S6VZCG01ZPLBSS9Z1SBOJ2" hidden="1">#REF!</definedName>
    <definedName name="BExEZGBFNJR8DLPN0V11AU22L6WY" localSheetId="7" hidden="1">#REF!</definedName>
    <definedName name="BExEZGBFNJR8DLPN0V11AU22L6WY" localSheetId="9" hidden="1">#REF!</definedName>
    <definedName name="BExEZGBFNJR8DLPN0V11AU22L6WY" localSheetId="10" hidden="1">#REF!</definedName>
    <definedName name="BExEZGBFNJR8DLPN0V11AU22L6WY" localSheetId="11" hidden="1">#REF!</definedName>
    <definedName name="BExEZGBFNJR8DLPN0V11AU22L6WY" hidden="1">#REF!</definedName>
    <definedName name="BExF02Y3V3QEPO2XLDSK47APK9XJ" localSheetId="7" hidden="1">#REF!</definedName>
    <definedName name="BExF02Y3V3QEPO2XLDSK47APK9XJ" localSheetId="9" hidden="1">#REF!</definedName>
    <definedName name="BExF02Y3V3QEPO2XLDSK47APK9XJ" localSheetId="10" hidden="1">#REF!</definedName>
    <definedName name="BExF02Y3V3QEPO2XLDSK47APK9XJ" localSheetId="11" hidden="1">#REF!</definedName>
    <definedName name="BExF02Y3V3QEPO2XLDSK47APK9XJ" hidden="1">#REF!</definedName>
    <definedName name="BExF09OS91RT7N7IW8JLMZ121ZP3" localSheetId="7" hidden="1">#REF!</definedName>
    <definedName name="BExF09OS91RT7N7IW8JLMZ121ZP3" localSheetId="9" hidden="1">#REF!</definedName>
    <definedName name="BExF09OS91RT7N7IW8JLMZ121ZP3" localSheetId="10" hidden="1">#REF!</definedName>
    <definedName name="BExF09OS91RT7N7IW8JLMZ121ZP3" localSheetId="11" hidden="1">#REF!</definedName>
    <definedName name="BExF09OS91RT7N7IW8JLMZ121ZP3" hidden="1">#REF!</definedName>
    <definedName name="BExF0JFE12J96ZPQZ2WHQZ66M1PC" localSheetId="7" hidden="1">#REF!</definedName>
    <definedName name="BExF0JFE12J96ZPQZ2WHQZ66M1PC" localSheetId="9" hidden="1">#REF!</definedName>
    <definedName name="BExF0JFE12J96ZPQZ2WHQZ66M1PC" localSheetId="10" hidden="1">#REF!</definedName>
    <definedName name="BExF0JFE12J96ZPQZ2WHQZ66M1PC" localSheetId="11" hidden="1">#REF!</definedName>
    <definedName name="BExF0JFE12J96ZPQZ2WHQZ66M1PC" hidden="1">#REF!</definedName>
    <definedName name="BExF0LOEHV42P2DV7QL8O7HOQ3N9" localSheetId="7" hidden="1">#REF!</definedName>
    <definedName name="BExF0LOEHV42P2DV7QL8O7HOQ3N9" localSheetId="9" hidden="1">#REF!</definedName>
    <definedName name="BExF0LOEHV42P2DV7QL8O7HOQ3N9" localSheetId="10" hidden="1">#REF!</definedName>
    <definedName name="BExF0LOEHV42P2DV7QL8O7HOQ3N9" localSheetId="11" hidden="1">#REF!</definedName>
    <definedName name="BExF0LOEHV42P2DV7QL8O7HOQ3N9" hidden="1">#REF!</definedName>
    <definedName name="BExF0MVJ4YGAIOT97BSBZTKKMJLO" localSheetId="7" hidden="1">#REF!</definedName>
    <definedName name="BExF0MVJ4YGAIOT97BSBZTKKMJLO" localSheetId="9" hidden="1">#REF!</definedName>
    <definedName name="BExF0MVJ4YGAIOT97BSBZTKKMJLO" localSheetId="10" hidden="1">#REF!</definedName>
    <definedName name="BExF0MVJ4YGAIOT97BSBZTKKMJLO" localSheetId="11" hidden="1">#REF!</definedName>
    <definedName name="BExF0MVJ4YGAIOT97BSBZTKKMJLO" hidden="1">#REF!</definedName>
    <definedName name="BExF0WRM9VO25RLSO03ZOCE8H7K5" localSheetId="7" hidden="1">#REF!</definedName>
    <definedName name="BExF0WRM9VO25RLSO03ZOCE8H7K5" localSheetId="9" hidden="1">#REF!</definedName>
    <definedName name="BExF0WRM9VO25RLSO03ZOCE8H7K5" localSheetId="10" hidden="1">#REF!</definedName>
    <definedName name="BExF0WRM9VO25RLSO03ZOCE8H7K5" localSheetId="11" hidden="1">#REF!</definedName>
    <definedName name="BExF0WRM9VO25RLSO03ZOCE8H7K5" hidden="1">#REF!</definedName>
    <definedName name="BExF0ZRI7W4RSLIDLHTSM0AWXO3S" localSheetId="7" hidden="1">#REF!</definedName>
    <definedName name="BExF0ZRI7W4RSLIDLHTSM0AWXO3S" localSheetId="9" hidden="1">#REF!</definedName>
    <definedName name="BExF0ZRI7W4RSLIDLHTSM0AWXO3S" localSheetId="10" hidden="1">#REF!</definedName>
    <definedName name="BExF0ZRI7W4RSLIDLHTSM0AWXO3S" localSheetId="11" hidden="1">#REF!</definedName>
    <definedName name="BExF0ZRI7W4RSLIDLHTSM0AWXO3S" hidden="1">#REF!</definedName>
    <definedName name="BExF15RBGKENVWZEFUPEK40YBRA7" localSheetId="7" hidden="1">#REF!</definedName>
    <definedName name="BExF15RBGKENVWZEFUPEK40YBRA7" localSheetId="9" hidden="1">#REF!</definedName>
    <definedName name="BExF15RBGKENVWZEFUPEK40YBRA7" localSheetId="10" hidden="1">#REF!</definedName>
    <definedName name="BExF15RBGKENVWZEFUPEK40YBRA7" localSheetId="11" hidden="1">#REF!</definedName>
    <definedName name="BExF15RBGKENVWZEFUPEK40YBRA7" hidden="1">#REF!</definedName>
    <definedName name="BExF19CT3MMZZ2T5EWMDNG3UOJ01" localSheetId="7" hidden="1">#REF!</definedName>
    <definedName name="BExF19CT3MMZZ2T5EWMDNG3UOJ01" localSheetId="9" hidden="1">#REF!</definedName>
    <definedName name="BExF19CT3MMZZ2T5EWMDNG3UOJ01" localSheetId="10" hidden="1">#REF!</definedName>
    <definedName name="BExF19CT3MMZZ2T5EWMDNG3UOJ01" localSheetId="11" hidden="1">#REF!</definedName>
    <definedName name="BExF19CT3MMZZ2T5EWMDNG3UOJ01" hidden="1">#REF!</definedName>
    <definedName name="BExF1I6ZCNOTATBG3PZ1RGSJ7JEC" localSheetId="7" hidden="1">#REF!</definedName>
    <definedName name="BExF1I6ZCNOTATBG3PZ1RGSJ7JEC" localSheetId="9" hidden="1">#REF!</definedName>
    <definedName name="BExF1I6ZCNOTATBG3PZ1RGSJ7JEC" localSheetId="10" hidden="1">#REF!</definedName>
    <definedName name="BExF1I6ZCNOTATBG3PZ1RGSJ7JEC" localSheetId="11" hidden="1">#REF!</definedName>
    <definedName name="BExF1I6ZCNOTATBG3PZ1RGSJ7JEC" hidden="1">#REF!</definedName>
    <definedName name="BExF1M38U6NX17YJA8YU359B5Z4M" localSheetId="7" hidden="1">#REF!</definedName>
    <definedName name="BExF1M38U6NX17YJA8YU359B5Z4M" localSheetId="9" hidden="1">#REF!</definedName>
    <definedName name="BExF1M38U6NX17YJA8YU359B5Z4M" localSheetId="10" hidden="1">#REF!</definedName>
    <definedName name="BExF1M38U6NX17YJA8YU359B5Z4M" localSheetId="11" hidden="1">#REF!</definedName>
    <definedName name="BExF1M38U6NX17YJA8YU359B5Z4M" hidden="1">#REF!</definedName>
    <definedName name="BExF1MU4W3NPEY0OHRDWP5IANCBB" localSheetId="7" hidden="1">#REF!</definedName>
    <definedName name="BExF1MU4W3NPEY0OHRDWP5IANCBB" localSheetId="9" hidden="1">#REF!</definedName>
    <definedName name="BExF1MU4W3NPEY0OHRDWP5IANCBB" localSheetId="10" hidden="1">#REF!</definedName>
    <definedName name="BExF1MU4W3NPEY0OHRDWP5IANCBB" localSheetId="11" hidden="1">#REF!</definedName>
    <definedName name="BExF1MU4W3NPEY0OHRDWP5IANCBB" hidden="1">#REF!</definedName>
    <definedName name="BExF1MZN8MWMOKOARHJ1QAF9HPGT" localSheetId="7" hidden="1">#REF!</definedName>
    <definedName name="BExF1MZN8MWMOKOARHJ1QAF9HPGT" localSheetId="9" hidden="1">#REF!</definedName>
    <definedName name="BExF1MZN8MWMOKOARHJ1QAF9HPGT" localSheetId="10" hidden="1">#REF!</definedName>
    <definedName name="BExF1MZN8MWMOKOARHJ1QAF9HPGT" localSheetId="11" hidden="1">#REF!</definedName>
    <definedName name="BExF1MZN8MWMOKOARHJ1QAF9HPGT" hidden="1">#REF!</definedName>
    <definedName name="BExF1US4ZIQYSU5LBFYNRA9N0K2O" localSheetId="7" hidden="1">#REF!</definedName>
    <definedName name="BExF1US4ZIQYSU5LBFYNRA9N0K2O" localSheetId="9" hidden="1">#REF!</definedName>
    <definedName name="BExF1US4ZIQYSU5LBFYNRA9N0K2O" localSheetId="10" hidden="1">#REF!</definedName>
    <definedName name="BExF1US4ZIQYSU5LBFYNRA9N0K2O" localSheetId="11" hidden="1">#REF!</definedName>
    <definedName name="BExF1US4ZIQYSU5LBFYNRA9N0K2O" hidden="1">#REF!</definedName>
    <definedName name="BExF1Z9Z270BYA12GL2T6GSF2ZTY" localSheetId="7" hidden="1">#REF!</definedName>
    <definedName name="BExF1Z9Z270BYA12GL2T6GSF2ZTY" localSheetId="9" hidden="1">#REF!</definedName>
    <definedName name="BExF1Z9Z270BYA12GL2T6GSF2ZTY" localSheetId="10" hidden="1">#REF!</definedName>
    <definedName name="BExF1Z9Z270BYA12GL2T6GSF2ZTY" localSheetId="11" hidden="1">#REF!</definedName>
    <definedName name="BExF1Z9Z270BYA12GL2T6GSF2ZTY" hidden="1">#REF!</definedName>
    <definedName name="BExF29MBQUXJYOPZW1LVIKUJ4C01" localSheetId="7" hidden="1">#REF!</definedName>
    <definedName name="BExF29MBQUXJYOPZW1LVIKUJ4C01" localSheetId="9" hidden="1">#REF!</definedName>
    <definedName name="BExF29MBQUXJYOPZW1LVIKUJ4C01" localSheetId="10" hidden="1">#REF!</definedName>
    <definedName name="BExF29MBQUXJYOPZW1LVIKUJ4C01" localSheetId="11" hidden="1">#REF!</definedName>
    <definedName name="BExF29MBQUXJYOPZW1LVIKUJ4C01" hidden="1">#REF!</definedName>
    <definedName name="BExF2CWZN6E87RGTBMD4YQI2QT7R" localSheetId="7" hidden="1">#REF!</definedName>
    <definedName name="BExF2CWZN6E87RGTBMD4YQI2QT7R" localSheetId="9" hidden="1">#REF!</definedName>
    <definedName name="BExF2CWZN6E87RGTBMD4YQI2QT7R" localSheetId="10" hidden="1">#REF!</definedName>
    <definedName name="BExF2CWZN6E87RGTBMD4YQI2QT7R" localSheetId="11" hidden="1">#REF!</definedName>
    <definedName name="BExF2CWZN6E87RGTBMD4YQI2QT7R" hidden="1">#REF!</definedName>
    <definedName name="BExF2DYO1WQ7GMXSTAQRDBW1NSFG" localSheetId="7" hidden="1">#REF!</definedName>
    <definedName name="BExF2DYO1WQ7GMXSTAQRDBW1NSFG" localSheetId="9" hidden="1">#REF!</definedName>
    <definedName name="BExF2DYO1WQ7GMXSTAQRDBW1NSFG" localSheetId="10" hidden="1">#REF!</definedName>
    <definedName name="BExF2DYO1WQ7GMXSTAQRDBW1NSFG" localSheetId="11" hidden="1">#REF!</definedName>
    <definedName name="BExF2DYO1WQ7GMXSTAQRDBW1NSFG" hidden="1">#REF!</definedName>
    <definedName name="BExF2MSVB7MZZMDR2SCNEYJX21AU" localSheetId="7" hidden="1">#REF!</definedName>
    <definedName name="BExF2MSVB7MZZMDR2SCNEYJX21AU" localSheetId="9" hidden="1">#REF!</definedName>
    <definedName name="BExF2MSVB7MZZMDR2SCNEYJX21AU" localSheetId="10" hidden="1">#REF!</definedName>
    <definedName name="BExF2MSVB7MZZMDR2SCNEYJX21AU" localSheetId="11" hidden="1">#REF!</definedName>
    <definedName name="BExF2MSVB7MZZMDR2SCNEYJX21AU" hidden="1">#REF!</definedName>
    <definedName name="BExF2MSWNUY9Z6BZJQZ538PPTION" localSheetId="7" hidden="1">#REF!</definedName>
    <definedName name="BExF2MSWNUY9Z6BZJQZ538PPTION" localSheetId="9" hidden="1">#REF!</definedName>
    <definedName name="BExF2MSWNUY9Z6BZJQZ538PPTION" localSheetId="10" hidden="1">#REF!</definedName>
    <definedName name="BExF2MSWNUY9Z6BZJQZ538PPTION" localSheetId="11" hidden="1">#REF!</definedName>
    <definedName name="BExF2MSWNUY9Z6BZJQZ538PPTION" hidden="1">#REF!</definedName>
    <definedName name="BExF2QZYWHTYGUTTXR15CKCV3LS7" localSheetId="7" hidden="1">#REF!</definedName>
    <definedName name="BExF2QZYWHTYGUTTXR15CKCV3LS7" localSheetId="9" hidden="1">#REF!</definedName>
    <definedName name="BExF2QZYWHTYGUTTXR15CKCV3LS7" localSheetId="10" hidden="1">#REF!</definedName>
    <definedName name="BExF2QZYWHTYGUTTXR15CKCV3LS7" localSheetId="11" hidden="1">#REF!</definedName>
    <definedName name="BExF2QZYWHTYGUTTXR15CKCV3LS7" hidden="1">#REF!</definedName>
    <definedName name="BExF2T8Y6TSJ74RMSZOA9CEH4OZ6" localSheetId="7" hidden="1">#REF!</definedName>
    <definedName name="BExF2T8Y6TSJ74RMSZOA9CEH4OZ6" localSheetId="9" hidden="1">#REF!</definedName>
    <definedName name="BExF2T8Y6TSJ74RMSZOA9CEH4OZ6" localSheetId="10" hidden="1">#REF!</definedName>
    <definedName name="BExF2T8Y6TSJ74RMSZOA9CEH4OZ6" localSheetId="11" hidden="1">#REF!</definedName>
    <definedName name="BExF2T8Y6TSJ74RMSZOA9CEH4OZ6" hidden="1">#REF!</definedName>
    <definedName name="BExF31N3YM4F37EOOY8M8VI1KXN8" localSheetId="7" hidden="1">#REF!</definedName>
    <definedName name="BExF31N3YM4F37EOOY8M8VI1KXN8" localSheetId="9" hidden="1">#REF!</definedName>
    <definedName name="BExF31N3YM4F37EOOY8M8VI1KXN8" localSheetId="10" hidden="1">#REF!</definedName>
    <definedName name="BExF31N3YM4F37EOOY8M8VI1KXN8" localSheetId="11" hidden="1">#REF!</definedName>
    <definedName name="BExF31N3YM4F37EOOY8M8VI1KXN8" hidden="1">#REF!</definedName>
    <definedName name="BExF37C1YKBT79Z9SOJAG5MXQGTU" localSheetId="7" hidden="1">#REF!</definedName>
    <definedName name="BExF37C1YKBT79Z9SOJAG5MXQGTU" localSheetId="9" hidden="1">#REF!</definedName>
    <definedName name="BExF37C1YKBT79Z9SOJAG5MXQGTU" localSheetId="10" hidden="1">#REF!</definedName>
    <definedName name="BExF37C1YKBT79Z9SOJAG5MXQGTU" localSheetId="11" hidden="1">#REF!</definedName>
    <definedName name="BExF37C1YKBT79Z9SOJAG5MXQGTU" hidden="1">#REF!</definedName>
    <definedName name="BExF3A6HPA6DGYALZNHHJPMCUYZR" localSheetId="7" hidden="1">#REF!</definedName>
    <definedName name="BExF3A6HPA6DGYALZNHHJPMCUYZR" localSheetId="9" hidden="1">#REF!</definedName>
    <definedName name="BExF3A6HPA6DGYALZNHHJPMCUYZR" localSheetId="10" hidden="1">#REF!</definedName>
    <definedName name="BExF3A6HPA6DGYALZNHHJPMCUYZR" localSheetId="11" hidden="1">#REF!</definedName>
    <definedName name="BExF3A6HPA6DGYALZNHHJPMCUYZR" hidden="1">#REF!</definedName>
    <definedName name="BExF3HDFSQD839XTC1DA8K1VHPZK" localSheetId="7" hidden="1">#REF!</definedName>
    <definedName name="BExF3HDFSQD839XTC1DA8K1VHPZK" localSheetId="9" hidden="1">#REF!</definedName>
    <definedName name="BExF3HDFSQD839XTC1DA8K1VHPZK" localSheetId="10" hidden="1">#REF!</definedName>
    <definedName name="BExF3HDFSQD839XTC1DA8K1VHPZK" localSheetId="11" hidden="1">#REF!</definedName>
    <definedName name="BExF3HDFSQD839XTC1DA8K1VHPZK" hidden="1">#REF!</definedName>
    <definedName name="BExF3I9T44X7DV9HHV51DVDDPPZG" localSheetId="7" hidden="1">#REF!</definedName>
    <definedName name="BExF3I9T44X7DV9HHV51DVDDPPZG" localSheetId="9" hidden="1">#REF!</definedName>
    <definedName name="BExF3I9T44X7DV9HHV51DVDDPPZG" localSheetId="10" hidden="1">#REF!</definedName>
    <definedName name="BExF3I9T44X7DV9HHV51DVDDPPZG" localSheetId="11" hidden="1">#REF!</definedName>
    <definedName name="BExF3I9T44X7DV9HHV51DVDDPPZG" hidden="1">#REF!</definedName>
    <definedName name="BExF3JMFX5DILOIFUDIO1HZUK875" localSheetId="7" hidden="1">#REF!</definedName>
    <definedName name="BExF3JMFX5DILOIFUDIO1HZUK875" localSheetId="9" hidden="1">#REF!</definedName>
    <definedName name="BExF3JMFX5DILOIFUDIO1HZUK875" localSheetId="10" hidden="1">#REF!</definedName>
    <definedName name="BExF3JMFX5DILOIFUDIO1HZUK875" localSheetId="11" hidden="1">#REF!</definedName>
    <definedName name="BExF3JMFX5DILOIFUDIO1HZUK875" hidden="1">#REF!</definedName>
    <definedName name="BExF3NO0RE1VBB19GCRR03V0B690" localSheetId="7" hidden="1">'[17]10.08.2 - 2008 Expense'!#REF!</definedName>
    <definedName name="BExF3NO0RE1VBB19GCRR03V0B690" localSheetId="9" hidden="1">'[17]10.08.2 - 2008 Expense'!#REF!</definedName>
    <definedName name="BExF3NO0RE1VBB19GCRR03V0B690" localSheetId="10" hidden="1">'[17]10.08.2 - 2008 Expense'!#REF!</definedName>
    <definedName name="BExF3NO0RE1VBB19GCRR03V0B690" localSheetId="11" hidden="1">'[17]10.08.2 - 2008 Expense'!#REF!</definedName>
    <definedName name="BExF3NO0RE1VBB19GCRR03V0B690" hidden="1">'[17]10.08.2 - 2008 Expense'!#REF!</definedName>
    <definedName name="BExF3NTC4BGZEM6B87TCFX277QCS" localSheetId="7" hidden="1">#REF!</definedName>
    <definedName name="BExF3NTC4BGZEM6B87TCFX277QCS" localSheetId="9" hidden="1">#REF!</definedName>
    <definedName name="BExF3NTC4BGZEM6B87TCFX277QCS" localSheetId="10" hidden="1">#REF!</definedName>
    <definedName name="BExF3NTC4BGZEM6B87TCFX277QCS" localSheetId="11" hidden="1">#REF!</definedName>
    <definedName name="BExF3NTC4BGZEM6B87TCFX277QCS" hidden="1">#REF!</definedName>
    <definedName name="BExF3Q7NI90WT31QHYSJDIG0LLLJ" localSheetId="7" hidden="1">#REF!</definedName>
    <definedName name="BExF3Q7NI90WT31QHYSJDIG0LLLJ" localSheetId="9" hidden="1">#REF!</definedName>
    <definedName name="BExF3Q7NI90WT31QHYSJDIG0LLLJ" localSheetId="10" hidden="1">#REF!</definedName>
    <definedName name="BExF3Q7NI90WT31QHYSJDIG0LLLJ" localSheetId="11" hidden="1">#REF!</definedName>
    <definedName name="BExF3Q7NI90WT31QHYSJDIG0LLLJ" hidden="1">#REF!</definedName>
    <definedName name="BExF3QD55TIY1MSBSRK9TUJKBEWO" localSheetId="7" hidden="1">#REF!</definedName>
    <definedName name="BExF3QD55TIY1MSBSRK9TUJKBEWO" localSheetId="9" hidden="1">#REF!</definedName>
    <definedName name="BExF3QD55TIY1MSBSRK9TUJKBEWO" localSheetId="10" hidden="1">#REF!</definedName>
    <definedName name="BExF3QD55TIY1MSBSRK9TUJKBEWO" localSheetId="11" hidden="1">#REF!</definedName>
    <definedName name="BExF3QD55TIY1MSBSRK9TUJKBEWO" hidden="1">#REF!</definedName>
    <definedName name="BExF3QT8J6RIF1L3R700MBSKIOKW" localSheetId="7" hidden="1">#REF!</definedName>
    <definedName name="BExF3QT8J6RIF1L3R700MBSKIOKW" localSheetId="9" hidden="1">#REF!</definedName>
    <definedName name="BExF3QT8J6RIF1L3R700MBSKIOKW" localSheetId="10" hidden="1">#REF!</definedName>
    <definedName name="BExF3QT8J6RIF1L3R700MBSKIOKW" localSheetId="11" hidden="1">#REF!</definedName>
    <definedName name="BExF3QT8J6RIF1L3R700MBSKIOKW" hidden="1">#REF!</definedName>
    <definedName name="BExF3WT0ZHF3EL0ASMG2VZWM9G8I" localSheetId="7" hidden="1">#REF!</definedName>
    <definedName name="BExF3WT0ZHF3EL0ASMG2VZWM9G8I" localSheetId="9" hidden="1">#REF!</definedName>
    <definedName name="BExF3WT0ZHF3EL0ASMG2VZWM9G8I" localSheetId="10" hidden="1">#REF!</definedName>
    <definedName name="BExF3WT0ZHF3EL0ASMG2VZWM9G8I" localSheetId="11" hidden="1">#REF!</definedName>
    <definedName name="BExF3WT0ZHF3EL0ASMG2VZWM9G8I" hidden="1">#REF!</definedName>
    <definedName name="BExF42SSBVPMLK2UB3B7FPEIY9TU" localSheetId="7" hidden="1">#REF!</definedName>
    <definedName name="BExF42SSBVPMLK2UB3B7FPEIY9TU" localSheetId="9" hidden="1">#REF!</definedName>
    <definedName name="BExF42SSBVPMLK2UB3B7FPEIY9TU" localSheetId="10" hidden="1">#REF!</definedName>
    <definedName name="BExF42SSBVPMLK2UB3B7FPEIY9TU" localSheetId="11" hidden="1">#REF!</definedName>
    <definedName name="BExF42SSBVPMLK2UB3B7FPEIY9TU" hidden="1">#REF!</definedName>
    <definedName name="BExF4HXSWB50BKYPWA0HTT8W56H6" localSheetId="7" hidden="1">#REF!</definedName>
    <definedName name="BExF4HXSWB50BKYPWA0HTT8W56H6" localSheetId="9" hidden="1">#REF!</definedName>
    <definedName name="BExF4HXSWB50BKYPWA0HTT8W56H6" localSheetId="10" hidden="1">#REF!</definedName>
    <definedName name="BExF4HXSWB50BKYPWA0HTT8W56H6" localSheetId="11" hidden="1">#REF!</definedName>
    <definedName name="BExF4HXSWB50BKYPWA0HTT8W56H6" hidden="1">#REF!</definedName>
    <definedName name="BExF4KHF04IWW4LQ95FHQPFE4Y9K" localSheetId="7" hidden="1">#REF!</definedName>
    <definedName name="BExF4KHF04IWW4LQ95FHQPFE4Y9K" localSheetId="9" hidden="1">#REF!</definedName>
    <definedName name="BExF4KHF04IWW4LQ95FHQPFE4Y9K" localSheetId="10" hidden="1">#REF!</definedName>
    <definedName name="BExF4KHF04IWW4LQ95FHQPFE4Y9K" localSheetId="11" hidden="1">#REF!</definedName>
    <definedName name="BExF4KHF04IWW4LQ95FHQPFE4Y9K" hidden="1">#REF!</definedName>
    <definedName name="BExF4LU2NV3A47BCWPM3EZXUEH37" localSheetId="7" hidden="1">#REF!</definedName>
    <definedName name="BExF4LU2NV3A47BCWPM3EZXUEH37" localSheetId="9" hidden="1">#REF!</definedName>
    <definedName name="BExF4LU2NV3A47BCWPM3EZXUEH37" localSheetId="10" hidden="1">#REF!</definedName>
    <definedName name="BExF4LU2NV3A47BCWPM3EZXUEH37" localSheetId="11" hidden="1">#REF!</definedName>
    <definedName name="BExF4LU2NV3A47BCWPM3EZXUEH37" hidden="1">#REF!</definedName>
    <definedName name="BExF4MVQM5Y0QRDLDFSKWWTF709C" localSheetId="7" hidden="1">#REF!</definedName>
    <definedName name="BExF4MVQM5Y0QRDLDFSKWWTF709C" localSheetId="9" hidden="1">#REF!</definedName>
    <definedName name="BExF4MVQM5Y0QRDLDFSKWWTF709C" localSheetId="10" hidden="1">#REF!</definedName>
    <definedName name="BExF4MVQM5Y0QRDLDFSKWWTF709C" localSheetId="11" hidden="1">#REF!</definedName>
    <definedName name="BExF4MVQM5Y0QRDLDFSKWWTF709C" hidden="1">#REF!</definedName>
    <definedName name="BExF4PVMZYV36E8HOYY06J81AMBI" localSheetId="7" hidden="1">#REF!</definedName>
    <definedName name="BExF4PVMZYV36E8HOYY06J81AMBI" localSheetId="9" hidden="1">#REF!</definedName>
    <definedName name="BExF4PVMZYV36E8HOYY06J81AMBI" localSheetId="10" hidden="1">#REF!</definedName>
    <definedName name="BExF4PVMZYV36E8HOYY06J81AMBI" localSheetId="11" hidden="1">#REF!</definedName>
    <definedName name="BExF4PVMZYV36E8HOYY06J81AMBI" hidden="1">#REF!</definedName>
    <definedName name="BExF4RZ6DOAJ22UKB3277ZIOU46S" localSheetId="7" hidden="1">#REF!</definedName>
    <definedName name="BExF4RZ6DOAJ22UKB3277ZIOU46S" localSheetId="9" hidden="1">#REF!</definedName>
    <definedName name="BExF4RZ6DOAJ22UKB3277ZIOU46S" localSheetId="10" hidden="1">#REF!</definedName>
    <definedName name="BExF4RZ6DOAJ22UKB3277ZIOU46S" localSheetId="11" hidden="1">#REF!</definedName>
    <definedName name="BExF4RZ6DOAJ22UKB3277ZIOU46S" hidden="1">#REF!</definedName>
    <definedName name="BExF4SF9NEX1FZE9N8EXT89PM54D" localSheetId="7" hidden="1">#REF!</definedName>
    <definedName name="BExF4SF9NEX1FZE9N8EXT89PM54D" localSheetId="9" hidden="1">#REF!</definedName>
    <definedName name="BExF4SF9NEX1FZE9N8EXT89PM54D" localSheetId="10" hidden="1">#REF!</definedName>
    <definedName name="BExF4SF9NEX1FZE9N8EXT89PM54D" localSheetId="11" hidden="1">#REF!</definedName>
    <definedName name="BExF4SF9NEX1FZE9N8EXT89PM54D" hidden="1">#REF!</definedName>
    <definedName name="BExF52GTGP8MHGII4KJ8TJGR8W8U" localSheetId="7" hidden="1">#REF!</definedName>
    <definedName name="BExF52GTGP8MHGII4KJ8TJGR8W8U" localSheetId="9" hidden="1">#REF!</definedName>
    <definedName name="BExF52GTGP8MHGII4KJ8TJGR8W8U" localSheetId="10" hidden="1">#REF!</definedName>
    <definedName name="BExF52GTGP8MHGII4KJ8TJGR8W8U" localSheetId="11" hidden="1">#REF!</definedName>
    <definedName name="BExF52GTGP8MHGII4KJ8TJGR8W8U" hidden="1">#REF!</definedName>
    <definedName name="BExF57K7L3UC1I2FSAWURR4SN0UN" localSheetId="7" hidden="1">#REF!</definedName>
    <definedName name="BExF57K7L3UC1I2FSAWURR4SN0UN" localSheetId="9" hidden="1">#REF!</definedName>
    <definedName name="BExF57K7L3UC1I2FSAWURR4SN0UN" localSheetId="10" hidden="1">#REF!</definedName>
    <definedName name="BExF57K7L3UC1I2FSAWURR4SN0UN" localSheetId="11" hidden="1">#REF!</definedName>
    <definedName name="BExF57K7L3UC1I2FSAWURR4SN0UN" hidden="1">#REF!</definedName>
    <definedName name="BExF5D96JEPDW6LV89G2REZJ1ES7" localSheetId="7" hidden="1">#REF!</definedName>
    <definedName name="BExF5D96JEPDW6LV89G2REZJ1ES7" localSheetId="9" hidden="1">#REF!</definedName>
    <definedName name="BExF5D96JEPDW6LV89G2REZJ1ES7" localSheetId="10" hidden="1">#REF!</definedName>
    <definedName name="BExF5D96JEPDW6LV89G2REZJ1ES7" localSheetId="11" hidden="1">#REF!</definedName>
    <definedName name="BExF5D96JEPDW6LV89G2REZJ1ES7" hidden="1">#REF!</definedName>
    <definedName name="BExF5HR2GFV7O8LKG9SJ4BY78LYA" localSheetId="7" hidden="1">#REF!</definedName>
    <definedName name="BExF5HR2GFV7O8LKG9SJ4BY78LYA" localSheetId="9" hidden="1">#REF!</definedName>
    <definedName name="BExF5HR2GFV7O8LKG9SJ4BY78LYA" localSheetId="10" hidden="1">#REF!</definedName>
    <definedName name="BExF5HR2GFV7O8LKG9SJ4BY78LYA" localSheetId="11" hidden="1">#REF!</definedName>
    <definedName name="BExF5HR2GFV7O8LKG9SJ4BY78LYA" hidden="1">#REF!</definedName>
    <definedName name="BExF5ZFO2A29GHWR5ES64Z9OS16J" localSheetId="7" hidden="1">#REF!</definedName>
    <definedName name="BExF5ZFO2A29GHWR5ES64Z9OS16J" localSheetId="9" hidden="1">#REF!</definedName>
    <definedName name="BExF5ZFO2A29GHWR5ES64Z9OS16J" localSheetId="10" hidden="1">#REF!</definedName>
    <definedName name="BExF5ZFO2A29GHWR5ES64Z9OS16J" localSheetId="11" hidden="1">#REF!</definedName>
    <definedName name="BExF5ZFO2A29GHWR5ES64Z9OS16J" hidden="1">#REF!</definedName>
    <definedName name="BExF63S045JO7H2ZJCBTBVH3SUIF" localSheetId="7" hidden="1">#REF!</definedName>
    <definedName name="BExF63S045JO7H2ZJCBTBVH3SUIF" localSheetId="9" hidden="1">#REF!</definedName>
    <definedName name="BExF63S045JO7H2ZJCBTBVH3SUIF" localSheetId="10" hidden="1">#REF!</definedName>
    <definedName name="BExF63S045JO7H2ZJCBTBVH3SUIF" localSheetId="11" hidden="1">#REF!</definedName>
    <definedName name="BExF63S045JO7H2ZJCBTBVH3SUIF" hidden="1">#REF!</definedName>
    <definedName name="BExF642TEGTXCI9A61ZOONJCB0U1" localSheetId="7" hidden="1">#REF!</definedName>
    <definedName name="BExF642TEGTXCI9A61ZOONJCB0U1" localSheetId="9" hidden="1">#REF!</definedName>
    <definedName name="BExF642TEGTXCI9A61ZOONJCB0U1" localSheetId="10" hidden="1">#REF!</definedName>
    <definedName name="BExF642TEGTXCI9A61ZOONJCB0U1" localSheetId="11" hidden="1">#REF!</definedName>
    <definedName name="BExF642TEGTXCI9A61ZOONJCB0U1" hidden="1">#REF!</definedName>
    <definedName name="BExF66H4GVM169LVJ9EMCTORM8Q7" localSheetId="7" hidden="1">#REF!</definedName>
    <definedName name="BExF66H4GVM169LVJ9EMCTORM8Q7" localSheetId="9" hidden="1">#REF!</definedName>
    <definedName name="BExF66H4GVM169LVJ9EMCTORM8Q7" localSheetId="10" hidden="1">#REF!</definedName>
    <definedName name="BExF66H4GVM169LVJ9EMCTORM8Q7" localSheetId="11" hidden="1">#REF!</definedName>
    <definedName name="BExF66H4GVM169LVJ9EMCTORM8Q7" hidden="1">#REF!</definedName>
    <definedName name="BExF6786I4LDI5XCLJEAUR1360PJ" localSheetId="7" hidden="1">#REF!</definedName>
    <definedName name="BExF6786I4LDI5XCLJEAUR1360PJ" localSheetId="9" hidden="1">#REF!</definedName>
    <definedName name="BExF6786I4LDI5XCLJEAUR1360PJ" localSheetId="10" hidden="1">#REF!</definedName>
    <definedName name="BExF6786I4LDI5XCLJEAUR1360PJ" localSheetId="11" hidden="1">#REF!</definedName>
    <definedName name="BExF6786I4LDI5XCLJEAUR1360PJ" hidden="1">#REF!</definedName>
    <definedName name="BExF67O951CF8UJF3KBDNR0E83C1" localSheetId="7" hidden="1">#REF!</definedName>
    <definedName name="BExF67O951CF8UJF3KBDNR0E83C1" localSheetId="9" hidden="1">#REF!</definedName>
    <definedName name="BExF67O951CF8UJF3KBDNR0E83C1" localSheetId="10" hidden="1">#REF!</definedName>
    <definedName name="BExF67O951CF8UJF3KBDNR0E83C1" localSheetId="11" hidden="1">#REF!</definedName>
    <definedName name="BExF67O951CF8UJF3KBDNR0E83C1" hidden="1">#REF!</definedName>
    <definedName name="BExF6EV7I35NVMIJGYTB6E24YVPA" localSheetId="7" hidden="1">#REF!</definedName>
    <definedName name="BExF6EV7I35NVMIJGYTB6E24YVPA" localSheetId="9" hidden="1">#REF!</definedName>
    <definedName name="BExF6EV7I35NVMIJGYTB6E24YVPA" localSheetId="10" hidden="1">#REF!</definedName>
    <definedName name="BExF6EV7I35NVMIJGYTB6E24YVPA" localSheetId="11" hidden="1">#REF!</definedName>
    <definedName name="BExF6EV7I35NVMIJGYTB6E24YVPA" hidden="1">#REF!</definedName>
    <definedName name="BExF6FGUF393KTMBT40S5BYAFG00" localSheetId="7" hidden="1">#REF!</definedName>
    <definedName name="BExF6FGUF393KTMBT40S5BYAFG00" localSheetId="9" hidden="1">#REF!</definedName>
    <definedName name="BExF6FGUF393KTMBT40S5BYAFG00" localSheetId="10" hidden="1">#REF!</definedName>
    <definedName name="BExF6FGUF393KTMBT40S5BYAFG00" localSheetId="11" hidden="1">#REF!</definedName>
    <definedName name="BExF6FGUF393KTMBT40S5BYAFG00" hidden="1">#REF!</definedName>
    <definedName name="BExF6GNYXWY8A0SY4PW1B6KJMMTM" localSheetId="7" hidden="1">#REF!</definedName>
    <definedName name="BExF6GNYXWY8A0SY4PW1B6KJMMTM" localSheetId="9" hidden="1">#REF!</definedName>
    <definedName name="BExF6GNYXWY8A0SY4PW1B6KJMMTM" localSheetId="10" hidden="1">#REF!</definedName>
    <definedName name="BExF6GNYXWY8A0SY4PW1B6KJMMTM" localSheetId="11" hidden="1">#REF!</definedName>
    <definedName name="BExF6GNYXWY8A0SY4PW1B6KJMMTM" hidden="1">#REF!</definedName>
    <definedName name="BExF6IB8K74Z0AFT05GPOKKZW7C9" localSheetId="7" hidden="1">#REF!</definedName>
    <definedName name="BExF6IB8K74Z0AFT05GPOKKZW7C9" localSheetId="9" hidden="1">#REF!</definedName>
    <definedName name="BExF6IB8K74Z0AFT05GPOKKZW7C9" localSheetId="10" hidden="1">#REF!</definedName>
    <definedName name="BExF6IB8K74Z0AFT05GPOKKZW7C9" localSheetId="11" hidden="1">#REF!</definedName>
    <definedName name="BExF6IB8K74Z0AFT05GPOKKZW7C9" hidden="1">#REF!</definedName>
    <definedName name="BExF6NUXJI11W2IAZNAM1QWC0459" localSheetId="7" hidden="1">#REF!</definedName>
    <definedName name="BExF6NUXJI11W2IAZNAM1QWC0459" localSheetId="9" hidden="1">#REF!</definedName>
    <definedName name="BExF6NUXJI11W2IAZNAM1QWC0459" localSheetId="10" hidden="1">#REF!</definedName>
    <definedName name="BExF6NUXJI11W2IAZNAM1QWC0459" localSheetId="11" hidden="1">#REF!</definedName>
    <definedName name="BExF6NUXJI11W2IAZNAM1QWC0459" hidden="1">#REF!</definedName>
    <definedName name="BExF6QUSYQJK98BYSLTE5MXT70P5" localSheetId="7" hidden="1">#REF!</definedName>
    <definedName name="BExF6QUSYQJK98BYSLTE5MXT70P5" localSheetId="9" hidden="1">#REF!</definedName>
    <definedName name="BExF6QUSYQJK98BYSLTE5MXT70P5" localSheetId="10" hidden="1">#REF!</definedName>
    <definedName name="BExF6QUSYQJK98BYSLTE5MXT70P5" localSheetId="11" hidden="1">#REF!</definedName>
    <definedName name="BExF6QUSYQJK98BYSLTE5MXT70P5" hidden="1">#REF!</definedName>
    <definedName name="BExF6RR76KNVIXGJOVFO8GDILKGZ" localSheetId="7" hidden="1">#REF!</definedName>
    <definedName name="BExF6RR76KNVIXGJOVFO8GDILKGZ" localSheetId="9" hidden="1">#REF!</definedName>
    <definedName name="BExF6RR76KNVIXGJOVFO8GDILKGZ" localSheetId="10" hidden="1">#REF!</definedName>
    <definedName name="BExF6RR76KNVIXGJOVFO8GDILKGZ" localSheetId="11" hidden="1">#REF!</definedName>
    <definedName name="BExF6RR76KNVIXGJOVFO8GDILKGZ" hidden="1">#REF!</definedName>
    <definedName name="BExF6ZE8D5CMPJPRWT6S4HM56LPF" localSheetId="7" hidden="1">#REF!</definedName>
    <definedName name="BExF6ZE8D5CMPJPRWT6S4HM56LPF" localSheetId="9" hidden="1">#REF!</definedName>
    <definedName name="BExF6ZE8D5CMPJPRWT6S4HM56LPF" localSheetId="10" hidden="1">#REF!</definedName>
    <definedName name="BExF6ZE8D5CMPJPRWT6S4HM56LPF" localSheetId="11" hidden="1">#REF!</definedName>
    <definedName name="BExF6ZE8D5CMPJPRWT6S4HM56LPF" hidden="1">#REF!</definedName>
    <definedName name="BExF76FV8SF7AJK7B35AL7VTZF6D" localSheetId="7" hidden="1">#REF!</definedName>
    <definedName name="BExF76FV8SF7AJK7B35AL7VTZF6D" localSheetId="9" hidden="1">#REF!</definedName>
    <definedName name="BExF76FV8SF7AJK7B35AL7VTZF6D" localSheetId="10" hidden="1">#REF!</definedName>
    <definedName name="BExF76FV8SF7AJK7B35AL7VTZF6D" localSheetId="11" hidden="1">#REF!</definedName>
    <definedName name="BExF76FV8SF7AJK7B35AL7VTZF6D" hidden="1">#REF!</definedName>
    <definedName name="BExF7EOIMC1OYL1N7835KGOI0FIZ" localSheetId="7" hidden="1">#REF!</definedName>
    <definedName name="BExF7EOIMC1OYL1N7835KGOI0FIZ" localSheetId="9" hidden="1">#REF!</definedName>
    <definedName name="BExF7EOIMC1OYL1N7835KGOI0FIZ" localSheetId="10" hidden="1">#REF!</definedName>
    <definedName name="BExF7EOIMC1OYL1N7835KGOI0FIZ" localSheetId="11" hidden="1">#REF!</definedName>
    <definedName name="BExF7EOIMC1OYL1N7835KGOI0FIZ" hidden="1">#REF!</definedName>
    <definedName name="BExF7K88K7ASGV6RAOAGH52G04VR" localSheetId="7" hidden="1">#REF!</definedName>
    <definedName name="BExF7K88K7ASGV6RAOAGH52G04VR" localSheetId="9" hidden="1">#REF!</definedName>
    <definedName name="BExF7K88K7ASGV6RAOAGH52G04VR" localSheetId="10" hidden="1">#REF!</definedName>
    <definedName name="BExF7K88K7ASGV6RAOAGH52G04VR" localSheetId="11" hidden="1">#REF!</definedName>
    <definedName name="BExF7K88K7ASGV6RAOAGH52G04VR" hidden="1">#REF!</definedName>
    <definedName name="BExF7OVDRP3LHNAF2CX4V84CKKIR" localSheetId="7" hidden="1">#REF!</definedName>
    <definedName name="BExF7OVDRP3LHNAF2CX4V84CKKIR" localSheetId="9" hidden="1">#REF!</definedName>
    <definedName name="BExF7OVDRP3LHNAF2CX4V84CKKIR" localSheetId="10" hidden="1">#REF!</definedName>
    <definedName name="BExF7OVDRP3LHNAF2CX4V84CKKIR" localSheetId="11" hidden="1">#REF!</definedName>
    <definedName name="BExF7OVDRP3LHNAF2CX4V84CKKIR" hidden="1">#REF!</definedName>
    <definedName name="BExF7QO41X2A2SL8UXDNP99GY7U9" localSheetId="7" hidden="1">#REF!</definedName>
    <definedName name="BExF7QO41X2A2SL8UXDNP99GY7U9" localSheetId="9" hidden="1">#REF!</definedName>
    <definedName name="BExF7QO41X2A2SL8UXDNP99GY7U9" localSheetId="10" hidden="1">#REF!</definedName>
    <definedName name="BExF7QO41X2A2SL8UXDNP99GY7U9" localSheetId="11" hidden="1">#REF!</definedName>
    <definedName name="BExF7QO41X2A2SL8UXDNP99GY7U9" hidden="1">#REF!</definedName>
    <definedName name="BExF7R9OJ83YUOQJTFS47QJFPBA6" localSheetId="7" hidden="1">#REF!</definedName>
    <definedName name="BExF7R9OJ83YUOQJTFS47QJFPBA6" localSheetId="9" hidden="1">#REF!</definedName>
    <definedName name="BExF7R9OJ83YUOQJTFS47QJFPBA6" localSheetId="10" hidden="1">#REF!</definedName>
    <definedName name="BExF7R9OJ83YUOQJTFS47QJFPBA6" localSheetId="11" hidden="1">#REF!</definedName>
    <definedName name="BExF7R9OJ83YUOQJTFS47QJFPBA6" hidden="1">#REF!</definedName>
    <definedName name="BExF7WD56YB3STK93BIQP3486ZEI" localSheetId="7" hidden="1">#REF!</definedName>
    <definedName name="BExF7WD56YB3STK93BIQP3486ZEI" localSheetId="9" hidden="1">#REF!</definedName>
    <definedName name="BExF7WD56YB3STK93BIQP3486ZEI" localSheetId="10" hidden="1">#REF!</definedName>
    <definedName name="BExF7WD56YB3STK93BIQP3486ZEI" localSheetId="11" hidden="1">#REF!</definedName>
    <definedName name="BExF7WD56YB3STK93BIQP3486ZEI" hidden="1">#REF!</definedName>
    <definedName name="BExF80K6MCUWS9W99VRNYEN44QQZ" localSheetId="7" hidden="1">#REF!</definedName>
    <definedName name="BExF80K6MCUWS9W99VRNYEN44QQZ" localSheetId="9" hidden="1">#REF!</definedName>
    <definedName name="BExF80K6MCUWS9W99VRNYEN44QQZ" localSheetId="10" hidden="1">#REF!</definedName>
    <definedName name="BExF80K6MCUWS9W99VRNYEN44QQZ" localSheetId="11" hidden="1">#REF!</definedName>
    <definedName name="BExF80K6MCUWS9W99VRNYEN44QQZ" hidden="1">#REF!</definedName>
    <definedName name="BExF81GI8B8WBHXFTET68A9358BR" localSheetId="7" hidden="1">#REF!</definedName>
    <definedName name="BExF81GI8B8WBHXFTET68A9358BR" localSheetId="9" hidden="1">#REF!</definedName>
    <definedName name="BExF81GI8B8WBHXFTET68A9358BR" localSheetId="10" hidden="1">#REF!</definedName>
    <definedName name="BExF81GI8B8WBHXFTET68A9358BR" localSheetId="11" hidden="1">#REF!</definedName>
    <definedName name="BExF81GI8B8WBHXFTET68A9358BR" hidden="1">#REF!</definedName>
    <definedName name="BExF87GAYMXKMUTK8SVUQ03Q8QZR" localSheetId="7" hidden="1">#REF!</definedName>
    <definedName name="BExF87GAYMXKMUTK8SVUQ03Q8QZR" localSheetId="9" hidden="1">#REF!</definedName>
    <definedName name="BExF87GAYMXKMUTK8SVUQ03Q8QZR" localSheetId="10" hidden="1">#REF!</definedName>
    <definedName name="BExF87GAYMXKMUTK8SVUQ03Q8QZR" localSheetId="11" hidden="1">#REF!</definedName>
    <definedName name="BExF87GAYMXKMUTK8SVUQ03Q8QZR" hidden="1">#REF!</definedName>
    <definedName name="BExGKVQARCQ9KIFMMXBXEKHDTREN" localSheetId="7" hidden="1">'[17]10.08.5 - 2008 Capital - TDBU'!#REF!</definedName>
    <definedName name="BExGKVQARCQ9KIFMMXBXEKHDTREN" localSheetId="9" hidden="1">'[17]10.08.5 - 2008 Capital - TDBU'!#REF!</definedName>
    <definedName name="BExGKVQARCQ9KIFMMXBXEKHDTREN" localSheetId="10" hidden="1">'[17]10.08.5 - 2008 Capital - TDBU'!#REF!</definedName>
    <definedName name="BExGKVQARCQ9KIFMMXBXEKHDTREN" localSheetId="11" hidden="1">'[17]10.08.5 - 2008 Capital - TDBU'!#REF!</definedName>
    <definedName name="BExGKVQARCQ9KIFMMXBXEKHDTREN" hidden="1">'[17]10.08.5 - 2008 Capital - TDBU'!#REF!</definedName>
    <definedName name="BExGL97US0Y3KXXASUTVR26XLT70" localSheetId="7" hidden="1">#REF!</definedName>
    <definedName name="BExGL97US0Y3KXXASUTVR26XLT70" localSheetId="9" hidden="1">#REF!</definedName>
    <definedName name="BExGL97US0Y3KXXASUTVR26XLT70" localSheetId="10" hidden="1">#REF!</definedName>
    <definedName name="BExGL97US0Y3KXXASUTVR26XLT70" localSheetId="11" hidden="1">#REF!</definedName>
    <definedName name="BExGL97US0Y3KXXASUTVR26XLT70" hidden="1">#REF!</definedName>
    <definedName name="BExGLA47VYPH5Q19X9DS7CT55B4I" localSheetId="7" hidden="1">#REF!</definedName>
    <definedName name="BExGLA47VYPH5Q19X9DS7CT55B4I" localSheetId="9" hidden="1">#REF!</definedName>
    <definedName name="BExGLA47VYPH5Q19X9DS7CT55B4I" localSheetId="10" hidden="1">#REF!</definedName>
    <definedName name="BExGLA47VYPH5Q19X9DS7CT55B4I" localSheetId="11" hidden="1">#REF!</definedName>
    <definedName name="BExGLA47VYPH5Q19X9DS7CT55B4I" hidden="1">#REF!</definedName>
    <definedName name="BExGLC7R4C33RO0PID97ZPPVCW4M" localSheetId="7" hidden="1">#REF!</definedName>
    <definedName name="BExGLC7R4C33RO0PID97ZPPVCW4M" localSheetId="9" hidden="1">#REF!</definedName>
    <definedName name="BExGLC7R4C33RO0PID97ZPPVCW4M" localSheetId="10" hidden="1">#REF!</definedName>
    <definedName name="BExGLC7R4C33RO0PID97ZPPVCW4M" localSheetId="11" hidden="1">#REF!</definedName>
    <definedName name="BExGLC7R4C33RO0PID97ZPPVCW4M" hidden="1">#REF!</definedName>
    <definedName name="BExGLFIF7HCFSHNQHKEV6RY0WCO3" localSheetId="7" hidden="1">#REF!</definedName>
    <definedName name="BExGLFIF7HCFSHNQHKEV6RY0WCO3" localSheetId="9" hidden="1">#REF!</definedName>
    <definedName name="BExGLFIF7HCFSHNQHKEV6RY0WCO3" localSheetId="10" hidden="1">#REF!</definedName>
    <definedName name="BExGLFIF7HCFSHNQHKEV6RY0WCO3" localSheetId="11" hidden="1">#REF!</definedName>
    <definedName name="BExGLFIF7HCFSHNQHKEV6RY0WCO3" hidden="1">#REF!</definedName>
    <definedName name="BExGLTARRL0J772UD2TXEYAVPY6E" localSheetId="7" hidden="1">#REF!</definedName>
    <definedName name="BExGLTARRL0J772UD2TXEYAVPY6E" localSheetId="9" hidden="1">#REF!</definedName>
    <definedName name="BExGLTARRL0J772UD2TXEYAVPY6E" localSheetId="10" hidden="1">#REF!</definedName>
    <definedName name="BExGLTARRL0J772UD2TXEYAVPY6E" localSheetId="11" hidden="1">#REF!</definedName>
    <definedName name="BExGLTARRL0J772UD2TXEYAVPY6E" hidden="1">#REF!</definedName>
    <definedName name="BExGLVP1IU8K5A8J1340XFMYPR88" localSheetId="7" hidden="1">#REF!</definedName>
    <definedName name="BExGLVP1IU8K5A8J1340XFMYPR88" localSheetId="9" hidden="1">#REF!</definedName>
    <definedName name="BExGLVP1IU8K5A8J1340XFMYPR88" localSheetId="10" hidden="1">#REF!</definedName>
    <definedName name="BExGLVP1IU8K5A8J1340XFMYPR88" localSheetId="11" hidden="1">#REF!</definedName>
    <definedName name="BExGLVP1IU8K5A8J1340XFMYPR88" hidden="1">#REF!</definedName>
    <definedName name="BExGLX716Z4UBZVUK6LS4LCBZ8EV" localSheetId="7" hidden="1">#REF!</definedName>
    <definedName name="BExGLX716Z4UBZVUK6LS4LCBZ8EV" localSheetId="9" hidden="1">#REF!</definedName>
    <definedName name="BExGLX716Z4UBZVUK6LS4LCBZ8EV" localSheetId="10" hidden="1">#REF!</definedName>
    <definedName name="BExGLX716Z4UBZVUK6LS4LCBZ8EV" localSheetId="11" hidden="1">#REF!</definedName>
    <definedName name="BExGLX716Z4UBZVUK6LS4LCBZ8EV" hidden="1">#REF!</definedName>
    <definedName name="BExGLYE6RZTAAWHJBG2QFJPTDS2Q" localSheetId="7" hidden="1">#REF!</definedName>
    <definedName name="BExGLYE6RZTAAWHJBG2QFJPTDS2Q" localSheetId="9" hidden="1">#REF!</definedName>
    <definedName name="BExGLYE6RZTAAWHJBG2QFJPTDS2Q" localSheetId="10" hidden="1">#REF!</definedName>
    <definedName name="BExGLYE6RZTAAWHJBG2QFJPTDS2Q" localSheetId="11" hidden="1">#REF!</definedName>
    <definedName name="BExGLYE6RZTAAWHJBG2QFJPTDS2Q" hidden="1">#REF!</definedName>
    <definedName name="BExGM4DZ65OAQP7MA4LN6QMYZOFF" localSheetId="7" hidden="1">#REF!</definedName>
    <definedName name="BExGM4DZ65OAQP7MA4LN6QMYZOFF" localSheetId="9" hidden="1">#REF!</definedName>
    <definedName name="BExGM4DZ65OAQP7MA4LN6QMYZOFF" localSheetId="10" hidden="1">#REF!</definedName>
    <definedName name="BExGM4DZ65OAQP7MA4LN6QMYZOFF" localSheetId="11" hidden="1">#REF!</definedName>
    <definedName name="BExGM4DZ65OAQP7MA4LN6QMYZOFF" hidden="1">#REF!</definedName>
    <definedName name="BExGMCXCWEC9XNUOEMZ61TMI6CUO" localSheetId="7" hidden="1">#REF!</definedName>
    <definedName name="BExGMCXCWEC9XNUOEMZ61TMI6CUO" localSheetId="9" hidden="1">#REF!</definedName>
    <definedName name="BExGMCXCWEC9XNUOEMZ61TMI6CUO" localSheetId="10" hidden="1">#REF!</definedName>
    <definedName name="BExGMCXCWEC9XNUOEMZ61TMI6CUO" localSheetId="11" hidden="1">#REF!</definedName>
    <definedName name="BExGMCXCWEC9XNUOEMZ61TMI6CUO" hidden="1">#REF!</definedName>
    <definedName name="BExGMJDGIH0MEPC2TUSFUCY2ROTB" localSheetId="7" hidden="1">#REF!</definedName>
    <definedName name="BExGMJDGIH0MEPC2TUSFUCY2ROTB" localSheetId="9" hidden="1">#REF!</definedName>
    <definedName name="BExGMJDGIH0MEPC2TUSFUCY2ROTB" localSheetId="10" hidden="1">#REF!</definedName>
    <definedName name="BExGMJDGIH0MEPC2TUSFUCY2ROTB" localSheetId="11" hidden="1">#REF!</definedName>
    <definedName name="BExGMJDGIH0MEPC2TUSFUCY2ROTB" hidden="1">#REF!</definedName>
    <definedName name="BExGMKPW2HPKN0M0XKF3AZ8YP0D6" localSheetId="7" hidden="1">#REF!</definedName>
    <definedName name="BExGMKPW2HPKN0M0XKF3AZ8YP0D6" localSheetId="9" hidden="1">#REF!</definedName>
    <definedName name="BExGMKPW2HPKN0M0XKF3AZ8YP0D6" localSheetId="10" hidden="1">#REF!</definedName>
    <definedName name="BExGMKPW2HPKN0M0XKF3AZ8YP0D6" localSheetId="11" hidden="1">#REF!</definedName>
    <definedName name="BExGMKPW2HPKN0M0XKF3AZ8YP0D6" hidden="1">#REF!</definedName>
    <definedName name="BExGMP2F175LGL6QVSJGP6GKYHHA" localSheetId="7" hidden="1">#REF!</definedName>
    <definedName name="BExGMP2F175LGL6QVSJGP6GKYHHA" localSheetId="9" hidden="1">#REF!</definedName>
    <definedName name="BExGMP2F175LGL6QVSJGP6GKYHHA" localSheetId="10" hidden="1">#REF!</definedName>
    <definedName name="BExGMP2F175LGL6QVSJGP6GKYHHA" localSheetId="11" hidden="1">#REF!</definedName>
    <definedName name="BExGMP2F175LGL6QVSJGP6GKYHHA" hidden="1">#REF!</definedName>
    <definedName name="BExGMPIIP8GKML2VVA8OEFL43NCS" localSheetId="7" hidden="1">#REF!</definedName>
    <definedName name="BExGMPIIP8GKML2VVA8OEFL43NCS" localSheetId="9" hidden="1">#REF!</definedName>
    <definedName name="BExGMPIIP8GKML2VVA8OEFL43NCS" localSheetId="10" hidden="1">#REF!</definedName>
    <definedName name="BExGMPIIP8GKML2VVA8OEFL43NCS" localSheetId="11" hidden="1">#REF!</definedName>
    <definedName name="BExGMPIIP8GKML2VVA8OEFL43NCS" hidden="1">#REF!</definedName>
    <definedName name="BExGMZ3SRIXLXMWBVOXXV3M4U4YL" localSheetId="7" hidden="1">#REF!</definedName>
    <definedName name="BExGMZ3SRIXLXMWBVOXXV3M4U4YL" localSheetId="9" hidden="1">#REF!</definedName>
    <definedName name="BExGMZ3SRIXLXMWBVOXXV3M4U4YL" localSheetId="10" hidden="1">#REF!</definedName>
    <definedName name="BExGMZ3SRIXLXMWBVOXXV3M4U4YL" localSheetId="11" hidden="1">#REF!</definedName>
    <definedName name="BExGMZ3SRIXLXMWBVOXXV3M4U4YL" hidden="1">#REF!</definedName>
    <definedName name="BExGMZ3UBN48IXU1ZEFYECEMZ1IM" localSheetId="7" hidden="1">#REF!</definedName>
    <definedName name="BExGMZ3UBN48IXU1ZEFYECEMZ1IM" localSheetId="9" hidden="1">#REF!</definedName>
    <definedName name="BExGMZ3UBN48IXU1ZEFYECEMZ1IM" localSheetId="10" hidden="1">#REF!</definedName>
    <definedName name="BExGMZ3UBN48IXU1ZEFYECEMZ1IM" localSheetId="11" hidden="1">#REF!</definedName>
    <definedName name="BExGMZ3UBN48IXU1ZEFYECEMZ1IM" hidden="1">#REF!</definedName>
    <definedName name="BExGN4I0QATXNZCLZJM1KH1OIJQH" localSheetId="7" hidden="1">#REF!</definedName>
    <definedName name="BExGN4I0QATXNZCLZJM1KH1OIJQH" localSheetId="9" hidden="1">#REF!</definedName>
    <definedName name="BExGN4I0QATXNZCLZJM1KH1OIJQH" localSheetId="10" hidden="1">#REF!</definedName>
    <definedName name="BExGN4I0QATXNZCLZJM1KH1OIJQH" localSheetId="11" hidden="1">#REF!</definedName>
    <definedName name="BExGN4I0QATXNZCLZJM1KH1OIJQH" hidden="1">#REF!</definedName>
    <definedName name="BExGN7SOVSLKC6I1KE8PWWP0JN74" localSheetId="7" hidden="1">#REF!</definedName>
    <definedName name="BExGN7SOVSLKC6I1KE8PWWP0JN74" localSheetId="9" hidden="1">#REF!</definedName>
    <definedName name="BExGN7SOVSLKC6I1KE8PWWP0JN74" localSheetId="10" hidden="1">#REF!</definedName>
    <definedName name="BExGN7SOVSLKC6I1KE8PWWP0JN74" localSheetId="11" hidden="1">#REF!</definedName>
    <definedName name="BExGN7SOVSLKC6I1KE8PWWP0JN74" hidden="1">#REF!</definedName>
    <definedName name="BExGN9FZ2RWCMSY1YOBJKZMNIM9R" localSheetId="7" hidden="1">#REF!</definedName>
    <definedName name="BExGN9FZ2RWCMSY1YOBJKZMNIM9R" localSheetId="9" hidden="1">#REF!</definedName>
    <definedName name="BExGN9FZ2RWCMSY1YOBJKZMNIM9R" localSheetId="10" hidden="1">#REF!</definedName>
    <definedName name="BExGN9FZ2RWCMSY1YOBJKZMNIM9R" localSheetId="11" hidden="1">#REF!</definedName>
    <definedName name="BExGN9FZ2RWCMSY1YOBJKZMNIM9R" hidden="1">#REF!</definedName>
    <definedName name="BExGNDSIMTHOCXXG6QOGR6DA8SGG" localSheetId="7" hidden="1">#REF!</definedName>
    <definedName name="BExGNDSIMTHOCXXG6QOGR6DA8SGG" localSheetId="9" hidden="1">#REF!</definedName>
    <definedName name="BExGNDSIMTHOCXXG6QOGR6DA8SGG" localSheetId="10" hidden="1">#REF!</definedName>
    <definedName name="BExGNDSIMTHOCXXG6QOGR6DA8SGG" localSheetId="11" hidden="1">#REF!</definedName>
    <definedName name="BExGNDSIMTHOCXXG6QOGR6DA8SGG" hidden="1">#REF!</definedName>
    <definedName name="BExGNG6TCN1ZSYO3FQ0I1CHBMQSK" localSheetId="7" hidden="1">#REF!</definedName>
    <definedName name="BExGNG6TCN1ZSYO3FQ0I1CHBMQSK" localSheetId="9" hidden="1">#REF!</definedName>
    <definedName name="BExGNG6TCN1ZSYO3FQ0I1CHBMQSK" localSheetId="10" hidden="1">#REF!</definedName>
    <definedName name="BExGNG6TCN1ZSYO3FQ0I1CHBMQSK" localSheetId="11" hidden="1">#REF!</definedName>
    <definedName name="BExGNG6TCN1ZSYO3FQ0I1CHBMQSK" hidden="1">#REF!</definedName>
    <definedName name="BExGNN2YQ9BDAZXT2GLCSAPXKIM7" localSheetId="7" hidden="1">#REF!</definedName>
    <definedName name="BExGNN2YQ9BDAZXT2GLCSAPXKIM7" localSheetId="9" hidden="1">#REF!</definedName>
    <definedName name="BExGNN2YQ9BDAZXT2GLCSAPXKIM7" localSheetId="10" hidden="1">#REF!</definedName>
    <definedName name="BExGNN2YQ9BDAZXT2GLCSAPXKIM7" localSheetId="11" hidden="1">#REF!</definedName>
    <definedName name="BExGNN2YQ9BDAZXT2GLCSAPXKIM7" hidden="1">#REF!</definedName>
    <definedName name="BExGNSS0CKRPKHO25R3TDBEL2NHX" localSheetId="7" hidden="1">#REF!</definedName>
    <definedName name="BExGNSS0CKRPKHO25R3TDBEL2NHX" localSheetId="9" hidden="1">#REF!</definedName>
    <definedName name="BExGNSS0CKRPKHO25R3TDBEL2NHX" localSheetId="10" hidden="1">#REF!</definedName>
    <definedName name="BExGNSS0CKRPKHO25R3TDBEL2NHX" localSheetId="11" hidden="1">#REF!</definedName>
    <definedName name="BExGNSS0CKRPKHO25R3TDBEL2NHX" hidden="1">#REF!</definedName>
    <definedName name="BExGNYH0MO8NOVS85L15G0RWX4GW" localSheetId="7" hidden="1">#REF!</definedName>
    <definedName name="BExGNYH0MO8NOVS85L15G0RWX4GW" localSheetId="9" hidden="1">#REF!</definedName>
    <definedName name="BExGNYH0MO8NOVS85L15G0RWX4GW" localSheetId="10" hidden="1">#REF!</definedName>
    <definedName name="BExGNYH0MO8NOVS85L15G0RWX4GW" localSheetId="11" hidden="1">#REF!</definedName>
    <definedName name="BExGNYH0MO8NOVS85L15G0RWX4GW" hidden="1">#REF!</definedName>
    <definedName name="BExGNZO44DEG8CGIDYSEGDUQ531R" localSheetId="7" hidden="1">#REF!</definedName>
    <definedName name="BExGNZO44DEG8CGIDYSEGDUQ531R" localSheetId="9" hidden="1">#REF!</definedName>
    <definedName name="BExGNZO44DEG8CGIDYSEGDUQ531R" localSheetId="10" hidden="1">#REF!</definedName>
    <definedName name="BExGNZO44DEG8CGIDYSEGDUQ531R" localSheetId="11" hidden="1">#REF!</definedName>
    <definedName name="BExGNZO44DEG8CGIDYSEGDUQ531R" hidden="1">#REF!</definedName>
    <definedName name="BExGO2O0V6UYDY26AX8OSN72F77N" localSheetId="7" hidden="1">#REF!</definedName>
    <definedName name="BExGO2O0V6UYDY26AX8OSN72F77N" localSheetId="9" hidden="1">#REF!</definedName>
    <definedName name="BExGO2O0V6UYDY26AX8OSN72F77N" localSheetId="10" hidden="1">#REF!</definedName>
    <definedName name="BExGO2O0V6UYDY26AX8OSN72F77N" localSheetId="11" hidden="1">#REF!</definedName>
    <definedName name="BExGO2O0V6UYDY26AX8OSN72F77N" hidden="1">#REF!</definedName>
    <definedName name="BExGO2YUBOVLYHY1QSIHRE1KLAFV" localSheetId="7" hidden="1">#REF!</definedName>
    <definedName name="BExGO2YUBOVLYHY1QSIHRE1KLAFV" localSheetId="9" hidden="1">#REF!</definedName>
    <definedName name="BExGO2YUBOVLYHY1QSIHRE1KLAFV" localSheetId="10" hidden="1">#REF!</definedName>
    <definedName name="BExGO2YUBOVLYHY1QSIHRE1KLAFV" localSheetId="11" hidden="1">#REF!</definedName>
    <definedName name="BExGO2YUBOVLYHY1QSIHRE1KLAFV" hidden="1">#REF!</definedName>
    <definedName name="BExGO70E2O70LF46V8T26YFPL4V8" localSheetId="7" hidden="1">#REF!</definedName>
    <definedName name="BExGO70E2O70LF46V8T26YFPL4V8" localSheetId="9" hidden="1">#REF!</definedName>
    <definedName name="BExGO70E2O70LF46V8T26YFPL4V8" localSheetId="10" hidden="1">#REF!</definedName>
    <definedName name="BExGO70E2O70LF46V8T26YFPL4V8" localSheetId="11" hidden="1">#REF!</definedName>
    <definedName name="BExGO70E2O70LF46V8T26YFPL4V8" hidden="1">#REF!</definedName>
    <definedName name="BExGO93Y9EAR1NQIAT7U7P8UVVPK" localSheetId="7" hidden="1">'[17]10.08.4 -2008 Capital'!#REF!</definedName>
    <definedName name="BExGO93Y9EAR1NQIAT7U7P8UVVPK" localSheetId="9" hidden="1">'[17]10.08.4 -2008 Capital'!#REF!</definedName>
    <definedName name="BExGO93Y9EAR1NQIAT7U7P8UVVPK" localSheetId="10" hidden="1">'[17]10.08.4 -2008 Capital'!#REF!</definedName>
    <definedName name="BExGO93Y9EAR1NQIAT7U7P8UVVPK" localSheetId="11" hidden="1">'[17]10.08.4 -2008 Capital'!#REF!</definedName>
    <definedName name="BExGO93Y9EAR1NQIAT7U7P8UVVPK" hidden="1">'[17]10.08.4 -2008 Capital'!#REF!</definedName>
    <definedName name="BExGOB25QJMQCQE76MRW9X58OIOO" localSheetId="7" hidden="1">#REF!</definedName>
    <definedName name="BExGOB25QJMQCQE76MRW9X58OIOO" localSheetId="9" hidden="1">#REF!</definedName>
    <definedName name="BExGOB25QJMQCQE76MRW9X58OIOO" localSheetId="10" hidden="1">#REF!</definedName>
    <definedName name="BExGOB25QJMQCQE76MRW9X58OIOO" localSheetId="11" hidden="1">#REF!</definedName>
    <definedName name="BExGOB25QJMQCQE76MRW9X58OIOO" hidden="1">#REF!</definedName>
    <definedName name="BExGOD5OOOBUBIMGTY10CMMLMXNN" localSheetId="7" hidden="1">#REF!</definedName>
    <definedName name="BExGOD5OOOBUBIMGTY10CMMLMXNN" localSheetId="9" hidden="1">#REF!</definedName>
    <definedName name="BExGOD5OOOBUBIMGTY10CMMLMXNN" localSheetId="10" hidden="1">#REF!</definedName>
    <definedName name="BExGOD5OOOBUBIMGTY10CMMLMXNN" localSheetId="11" hidden="1">#REF!</definedName>
    <definedName name="BExGOD5OOOBUBIMGTY10CMMLMXNN" hidden="1">#REF!</definedName>
    <definedName name="BExGODAZKJ9EXMQZNQR5YDBSS525" localSheetId="7" hidden="1">#REF!</definedName>
    <definedName name="BExGODAZKJ9EXMQZNQR5YDBSS525" localSheetId="9" hidden="1">#REF!</definedName>
    <definedName name="BExGODAZKJ9EXMQZNQR5YDBSS525" localSheetId="10" hidden="1">#REF!</definedName>
    <definedName name="BExGODAZKJ9EXMQZNQR5YDBSS525" localSheetId="11" hidden="1">#REF!</definedName>
    <definedName name="BExGODAZKJ9EXMQZNQR5YDBSS525" hidden="1">#REF!</definedName>
    <definedName name="BExGODR8ZSMUC11I56QHSZ686XV5" localSheetId="7" hidden="1">#REF!</definedName>
    <definedName name="BExGODR8ZSMUC11I56QHSZ686XV5" localSheetId="9" hidden="1">#REF!</definedName>
    <definedName name="BExGODR8ZSMUC11I56QHSZ686XV5" localSheetId="10" hidden="1">#REF!</definedName>
    <definedName name="BExGODR8ZSMUC11I56QHSZ686XV5" localSheetId="11" hidden="1">#REF!</definedName>
    <definedName name="BExGODR8ZSMUC11I56QHSZ686XV5" hidden="1">#REF!</definedName>
    <definedName name="BExGOT6UXUX5FVTAYL9SOBZ1D0II" localSheetId="7" hidden="1">#REF!</definedName>
    <definedName name="BExGOT6UXUX5FVTAYL9SOBZ1D0II" localSheetId="9" hidden="1">#REF!</definedName>
    <definedName name="BExGOT6UXUX5FVTAYL9SOBZ1D0II" localSheetId="10" hidden="1">#REF!</definedName>
    <definedName name="BExGOT6UXUX5FVTAYL9SOBZ1D0II" localSheetId="11" hidden="1">#REF!</definedName>
    <definedName name="BExGOT6UXUX5FVTAYL9SOBZ1D0II" hidden="1">#REF!</definedName>
    <definedName name="BExGOXJDHUDPDT8I8IVGVW9J0R5Q" localSheetId="7" hidden="1">#REF!</definedName>
    <definedName name="BExGOXJDHUDPDT8I8IVGVW9J0R5Q" localSheetId="9" hidden="1">#REF!</definedName>
    <definedName name="BExGOXJDHUDPDT8I8IVGVW9J0R5Q" localSheetId="10" hidden="1">#REF!</definedName>
    <definedName name="BExGOXJDHUDPDT8I8IVGVW9J0R5Q" localSheetId="11" hidden="1">#REF!</definedName>
    <definedName name="BExGOXJDHUDPDT8I8IVGVW9J0R5Q" hidden="1">#REF!</definedName>
    <definedName name="BExGP3TT3CY5VYQJQ82YO0NMENH1" localSheetId="7" hidden="1">#REF!</definedName>
    <definedName name="BExGP3TT3CY5VYQJQ82YO0NMENH1" localSheetId="9" hidden="1">#REF!</definedName>
    <definedName name="BExGP3TT3CY5VYQJQ82YO0NMENH1" localSheetId="10" hidden="1">#REF!</definedName>
    <definedName name="BExGP3TT3CY5VYQJQ82YO0NMENH1" localSheetId="11" hidden="1">#REF!</definedName>
    <definedName name="BExGP3TT3CY5VYQJQ82YO0NMENH1" hidden="1">#REF!</definedName>
    <definedName name="BExGPHGT5KDOCMV2EFS4OVKTWBRD" localSheetId="7" hidden="1">#REF!</definedName>
    <definedName name="BExGPHGT5KDOCMV2EFS4OVKTWBRD" localSheetId="9" hidden="1">#REF!</definedName>
    <definedName name="BExGPHGT5KDOCMV2EFS4OVKTWBRD" localSheetId="10" hidden="1">#REF!</definedName>
    <definedName name="BExGPHGT5KDOCMV2EFS4OVKTWBRD" localSheetId="11" hidden="1">#REF!</definedName>
    <definedName name="BExGPHGT5KDOCMV2EFS4OVKTWBRD" hidden="1">#REF!</definedName>
    <definedName name="BExGPID72Y4Y619LWASUQZKZHJNC" localSheetId="7" hidden="1">#REF!</definedName>
    <definedName name="BExGPID72Y4Y619LWASUQZKZHJNC" localSheetId="9" hidden="1">#REF!</definedName>
    <definedName name="BExGPID72Y4Y619LWASUQZKZHJNC" localSheetId="10" hidden="1">#REF!</definedName>
    <definedName name="BExGPID72Y4Y619LWASUQZKZHJNC" localSheetId="11" hidden="1">#REF!</definedName>
    <definedName name="BExGPID72Y4Y619LWASUQZKZHJNC" hidden="1">#REF!</definedName>
    <definedName name="BExGPPENQIANVGLVQJ77DK5JPRTB" localSheetId="7" hidden="1">#REF!</definedName>
    <definedName name="BExGPPENQIANVGLVQJ77DK5JPRTB" localSheetId="9" hidden="1">#REF!</definedName>
    <definedName name="BExGPPENQIANVGLVQJ77DK5JPRTB" localSheetId="10" hidden="1">#REF!</definedName>
    <definedName name="BExGPPENQIANVGLVQJ77DK5JPRTB" localSheetId="11" hidden="1">#REF!</definedName>
    <definedName name="BExGPPENQIANVGLVQJ77DK5JPRTB" hidden="1">#REF!</definedName>
    <definedName name="BExGQ1ZU4967P72AHF4V1D0FOL5C" localSheetId="7" hidden="1">#REF!</definedName>
    <definedName name="BExGQ1ZU4967P72AHF4V1D0FOL5C" localSheetId="9" hidden="1">#REF!</definedName>
    <definedName name="BExGQ1ZU4967P72AHF4V1D0FOL5C" localSheetId="10" hidden="1">#REF!</definedName>
    <definedName name="BExGQ1ZU4967P72AHF4V1D0FOL5C" localSheetId="11" hidden="1">#REF!</definedName>
    <definedName name="BExGQ1ZU4967P72AHF4V1D0FOL5C" hidden="1">#REF!</definedName>
    <definedName name="BExGQ36ZOMR9GV8T05M605MMOY3Y" localSheetId="7" hidden="1">#REF!</definedName>
    <definedName name="BExGQ36ZOMR9GV8T05M605MMOY3Y" localSheetId="9" hidden="1">#REF!</definedName>
    <definedName name="BExGQ36ZOMR9GV8T05M605MMOY3Y" localSheetId="10" hidden="1">#REF!</definedName>
    <definedName name="BExGQ36ZOMR9GV8T05M605MMOY3Y" localSheetId="11" hidden="1">#REF!</definedName>
    <definedName name="BExGQ36ZOMR9GV8T05M605MMOY3Y" hidden="1">#REF!</definedName>
    <definedName name="BExGQ4E4XWZBZNG82O3F6S3IX0UD" localSheetId="7" hidden="1">#REF!</definedName>
    <definedName name="BExGQ4E4XWZBZNG82O3F6S3IX0UD" localSheetId="9" hidden="1">#REF!</definedName>
    <definedName name="BExGQ4E4XWZBZNG82O3F6S3IX0UD" localSheetId="10" hidden="1">#REF!</definedName>
    <definedName name="BExGQ4E4XWZBZNG82O3F6S3IX0UD" localSheetId="11" hidden="1">#REF!</definedName>
    <definedName name="BExGQ4E4XWZBZNG82O3F6S3IX0UD" hidden="1">#REF!</definedName>
    <definedName name="BExGQ61DTJ0SBFMDFBAK3XZ9O0ZO" localSheetId="7" hidden="1">#REF!</definedName>
    <definedName name="BExGQ61DTJ0SBFMDFBAK3XZ9O0ZO" localSheetId="9" hidden="1">#REF!</definedName>
    <definedName name="BExGQ61DTJ0SBFMDFBAK3XZ9O0ZO" localSheetId="10" hidden="1">#REF!</definedName>
    <definedName name="BExGQ61DTJ0SBFMDFBAK3XZ9O0ZO" localSheetId="11" hidden="1">#REF!</definedName>
    <definedName name="BExGQ61DTJ0SBFMDFBAK3XZ9O0ZO" hidden="1">#REF!</definedName>
    <definedName name="BExGQ6SG9XEOD0VMBAR22YPZWSTA" localSheetId="7" hidden="1">#REF!</definedName>
    <definedName name="BExGQ6SG9XEOD0VMBAR22YPZWSTA" localSheetId="9" hidden="1">#REF!</definedName>
    <definedName name="BExGQ6SG9XEOD0VMBAR22YPZWSTA" localSheetId="10" hidden="1">#REF!</definedName>
    <definedName name="BExGQ6SG9XEOD0VMBAR22YPZWSTA" localSheetId="11" hidden="1">#REF!</definedName>
    <definedName name="BExGQ6SG9XEOD0VMBAR22YPZWSTA" hidden="1">#REF!</definedName>
    <definedName name="BExGQGJ1A7LNZUS8QSMOG8UNGLMK" localSheetId="7" hidden="1">#REF!</definedName>
    <definedName name="BExGQGJ1A7LNZUS8QSMOG8UNGLMK" localSheetId="9" hidden="1">#REF!</definedName>
    <definedName name="BExGQGJ1A7LNZUS8QSMOG8UNGLMK" localSheetId="10" hidden="1">#REF!</definedName>
    <definedName name="BExGQGJ1A7LNZUS8QSMOG8UNGLMK" localSheetId="11" hidden="1">#REF!</definedName>
    <definedName name="BExGQGJ1A7LNZUS8QSMOG8UNGLMK" hidden="1">#REF!</definedName>
    <definedName name="BExGQNPYSR0588CMPYC6F4KV9EDE" localSheetId="7" hidden="1">'[17]10.08.5 - 2008 Capital - TDBU'!#REF!</definedName>
    <definedName name="BExGQNPYSR0588CMPYC6F4KV9EDE" localSheetId="9" hidden="1">'[17]10.08.5 - 2008 Capital - TDBU'!#REF!</definedName>
    <definedName name="BExGQNPYSR0588CMPYC6F4KV9EDE" localSheetId="10" hidden="1">'[17]10.08.5 - 2008 Capital - TDBU'!#REF!</definedName>
    <definedName name="BExGQNPYSR0588CMPYC6F4KV9EDE" localSheetId="11" hidden="1">'[17]10.08.5 - 2008 Capital - TDBU'!#REF!</definedName>
    <definedName name="BExGQNPYSR0588CMPYC6F4KV9EDE" hidden="1">'[17]10.08.5 - 2008 Capital - TDBU'!#REF!</definedName>
    <definedName name="BExGQPO7ENFEQC0NC6MC9OZR2LHY" localSheetId="7" hidden="1">#REF!</definedName>
    <definedName name="BExGQPO7ENFEQC0NC6MC9OZR2LHY" localSheetId="9" hidden="1">#REF!</definedName>
    <definedName name="BExGQPO7ENFEQC0NC6MC9OZR2LHY" localSheetId="10" hidden="1">#REF!</definedName>
    <definedName name="BExGQPO7ENFEQC0NC6MC9OZR2LHY" localSheetId="11" hidden="1">#REF!</definedName>
    <definedName name="BExGQPO7ENFEQC0NC6MC9OZR2LHY" hidden="1">#REF!</definedName>
    <definedName name="BExGQX0H4EZMXBJTKJJE4ICJWN5O" localSheetId="7" hidden="1">#REF!</definedName>
    <definedName name="BExGQX0H4EZMXBJTKJJE4ICJWN5O" localSheetId="9" hidden="1">#REF!</definedName>
    <definedName name="BExGQX0H4EZMXBJTKJJE4ICJWN5O" localSheetId="10" hidden="1">#REF!</definedName>
    <definedName name="BExGQX0H4EZMXBJTKJJE4ICJWN5O" localSheetId="11" hidden="1">#REF!</definedName>
    <definedName name="BExGQX0H4EZMXBJTKJJE4ICJWN5O" hidden="1">#REF!</definedName>
    <definedName name="BExGR4CW3WRIID17GGX4MI9ZDHFE" localSheetId="7" hidden="1">#REF!</definedName>
    <definedName name="BExGR4CW3WRIID17GGX4MI9ZDHFE" localSheetId="9" hidden="1">#REF!</definedName>
    <definedName name="BExGR4CW3WRIID17GGX4MI9ZDHFE" localSheetId="10" hidden="1">#REF!</definedName>
    <definedName name="BExGR4CW3WRIID17GGX4MI9ZDHFE" localSheetId="11" hidden="1">#REF!</definedName>
    <definedName name="BExGR4CW3WRIID17GGX4MI9ZDHFE" hidden="1">#REF!</definedName>
    <definedName name="BExGR65GJX27MU2OL6NI5PB8XVB4" localSheetId="7" hidden="1">#REF!</definedName>
    <definedName name="BExGR65GJX27MU2OL6NI5PB8XVB4" localSheetId="9" hidden="1">#REF!</definedName>
    <definedName name="BExGR65GJX27MU2OL6NI5PB8XVB4" localSheetId="10" hidden="1">#REF!</definedName>
    <definedName name="BExGR65GJX27MU2OL6NI5PB8XVB4" localSheetId="11" hidden="1">#REF!</definedName>
    <definedName name="BExGR65GJX27MU2OL6NI5PB8XVB4" hidden="1">#REF!</definedName>
    <definedName name="BExGR6LQ97HETGS3CT96L4IK0JSH" localSheetId="7" hidden="1">#REF!</definedName>
    <definedName name="BExGR6LQ97HETGS3CT96L4IK0JSH" localSheetId="9" hidden="1">#REF!</definedName>
    <definedName name="BExGR6LQ97HETGS3CT96L4IK0JSH" localSheetId="10" hidden="1">#REF!</definedName>
    <definedName name="BExGR6LQ97HETGS3CT96L4IK0JSH" localSheetId="11" hidden="1">#REF!</definedName>
    <definedName name="BExGR6LQ97HETGS3CT96L4IK0JSH" hidden="1">#REF!</definedName>
    <definedName name="BExGR9ATP2LVT7B9OCPSLJ11H9SX" localSheetId="7" hidden="1">#REF!</definedName>
    <definedName name="BExGR9ATP2LVT7B9OCPSLJ11H9SX" localSheetId="9" hidden="1">#REF!</definedName>
    <definedName name="BExGR9ATP2LVT7B9OCPSLJ11H9SX" localSheetId="10" hidden="1">#REF!</definedName>
    <definedName name="BExGR9ATP2LVT7B9OCPSLJ11H9SX" localSheetId="11" hidden="1">#REF!</definedName>
    <definedName name="BExGR9ATP2LVT7B9OCPSLJ11H9SX" hidden="1">#REF!</definedName>
    <definedName name="BExGRAY9F658TSUK4B5X7SAIOYT9" localSheetId="7" hidden="1">#REF!</definedName>
    <definedName name="BExGRAY9F658TSUK4B5X7SAIOYT9" localSheetId="9" hidden="1">#REF!</definedName>
    <definedName name="BExGRAY9F658TSUK4B5X7SAIOYT9" localSheetId="10" hidden="1">#REF!</definedName>
    <definedName name="BExGRAY9F658TSUK4B5X7SAIOYT9" localSheetId="11" hidden="1">#REF!</definedName>
    <definedName name="BExGRAY9F658TSUK4B5X7SAIOYT9" hidden="1">#REF!</definedName>
    <definedName name="BExGRD74EJWS14SU2OOJCGK9X1W7" localSheetId="7" hidden="1">#REF!</definedName>
    <definedName name="BExGRD74EJWS14SU2OOJCGK9X1W7" localSheetId="9" hidden="1">#REF!</definedName>
    <definedName name="BExGRD74EJWS14SU2OOJCGK9X1W7" localSheetId="10" hidden="1">#REF!</definedName>
    <definedName name="BExGRD74EJWS14SU2OOJCGK9X1W7" localSheetId="11" hidden="1">#REF!</definedName>
    <definedName name="BExGRD74EJWS14SU2OOJCGK9X1W7" hidden="1">#REF!</definedName>
    <definedName name="BExGROQL61G1JF22224SED98B361" localSheetId="7" hidden="1">#REF!</definedName>
    <definedName name="BExGROQL61G1JF22224SED98B361" localSheetId="9" hidden="1">#REF!</definedName>
    <definedName name="BExGROQL61G1JF22224SED98B361" localSheetId="10" hidden="1">#REF!</definedName>
    <definedName name="BExGROQL61G1JF22224SED98B361" localSheetId="11" hidden="1">#REF!</definedName>
    <definedName name="BExGROQL61G1JF22224SED98B361" hidden="1">#REF!</definedName>
    <definedName name="BExGRUKVVKDL8483WI70VN2QZDGD" localSheetId="7" hidden="1">#REF!</definedName>
    <definedName name="BExGRUKVVKDL8483WI70VN2QZDGD" localSheetId="9" hidden="1">#REF!</definedName>
    <definedName name="BExGRUKVVKDL8483WI70VN2QZDGD" localSheetId="10" hidden="1">#REF!</definedName>
    <definedName name="BExGRUKVVKDL8483WI70VN2QZDGD" localSheetId="11" hidden="1">#REF!</definedName>
    <definedName name="BExGRUKVVKDL8483WI70VN2QZDGD" hidden="1">#REF!</definedName>
    <definedName name="BExGRW2VUL2RYAVBES5DLY6VH9EK" localSheetId="7" hidden="1">#REF!</definedName>
    <definedName name="BExGRW2VUL2RYAVBES5DLY6VH9EK" localSheetId="9" hidden="1">#REF!</definedName>
    <definedName name="BExGRW2VUL2RYAVBES5DLY6VH9EK" localSheetId="10" hidden="1">#REF!</definedName>
    <definedName name="BExGRW2VUL2RYAVBES5DLY6VH9EK" localSheetId="11" hidden="1">#REF!</definedName>
    <definedName name="BExGRW2VUL2RYAVBES5DLY6VH9EK" hidden="1">#REF!</definedName>
    <definedName name="BExGS2IWR5DUNJ1U9PAKIV8CMBNI" localSheetId="7" hidden="1">#REF!</definedName>
    <definedName name="BExGS2IWR5DUNJ1U9PAKIV8CMBNI" localSheetId="9" hidden="1">#REF!</definedName>
    <definedName name="BExGS2IWR5DUNJ1U9PAKIV8CMBNI" localSheetId="10" hidden="1">#REF!</definedName>
    <definedName name="BExGS2IWR5DUNJ1U9PAKIV8CMBNI" localSheetId="11" hidden="1">#REF!</definedName>
    <definedName name="BExGS2IWR5DUNJ1U9PAKIV8CMBNI" hidden="1">#REF!</definedName>
    <definedName name="BExGS39S7AWXR3SMHER030GA9FHE" localSheetId="7" hidden="1">#REF!</definedName>
    <definedName name="BExGS39S7AWXR3SMHER030GA9FHE" localSheetId="9" hidden="1">#REF!</definedName>
    <definedName name="BExGS39S7AWXR3SMHER030GA9FHE" localSheetId="10" hidden="1">#REF!</definedName>
    <definedName name="BExGS39S7AWXR3SMHER030GA9FHE" localSheetId="11" hidden="1">#REF!</definedName>
    <definedName name="BExGS39S7AWXR3SMHER030GA9FHE" hidden="1">#REF!</definedName>
    <definedName name="BExGS69P9FFTEOPDS0MWFKF45G47" localSheetId="7" hidden="1">#REF!</definedName>
    <definedName name="BExGS69P9FFTEOPDS0MWFKF45G47" localSheetId="9" hidden="1">#REF!</definedName>
    <definedName name="BExGS69P9FFTEOPDS0MWFKF45G47" localSheetId="10" hidden="1">#REF!</definedName>
    <definedName name="BExGS69P9FFTEOPDS0MWFKF45G47" localSheetId="11" hidden="1">#REF!</definedName>
    <definedName name="BExGS69P9FFTEOPDS0MWFKF45G47" hidden="1">#REF!</definedName>
    <definedName name="BExGS6F1JFHM5MUJ1RFO50WP6D05" localSheetId="7" hidden="1">#REF!</definedName>
    <definedName name="BExGS6F1JFHM5MUJ1RFO50WP6D05" localSheetId="9" hidden="1">#REF!</definedName>
    <definedName name="BExGS6F1JFHM5MUJ1RFO50WP6D05" localSheetId="10" hidden="1">#REF!</definedName>
    <definedName name="BExGS6F1JFHM5MUJ1RFO50WP6D05" localSheetId="11" hidden="1">#REF!</definedName>
    <definedName name="BExGS6F1JFHM5MUJ1RFO50WP6D05" hidden="1">#REF!</definedName>
    <definedName name="BExGSA5YB5ZGE4NHDVCZ55TQAJTL" localSheetId="7" hidden="1">#REF!</definedName>
    <definedName name="BExGSA5YB5ZGE4NHDVCZ55TQAJTL" localSheetId="9" hidden="1">#REF!</definedName>
    <definedName name="BExGSA5YB5ZGE4NHDVCZ55TQAJTL" localSheetId="10" hidden="1">#REF!</definedName>
    <definedName name="BExGSA5YB5ZGE4NHDVCZ55TQAJTL" localSheetId="11" hidden="1">#REF!</definedName>
    <definedName name="BExGSA5YB5ZGE4NHDVCZ55TQAJTL" hidden="1">#REF!</definedName>
    <definedName name="BExGSCEUCQQVDEEKWJ677QTGUVTE" localSheetId="7" hidden="1">#REF!</definedName>
    <definedName name="BExGSCEUCQQVDEEKWJ677QTGUVTE" localSheetId="9" hidden="1">#REF!</definedName>
    <definedName name="BExGSCEUCQQVDEEKWJ677QTGUVTE" localSheetId="10" hidden="1">#REF!</definedName>
    <definedName name="BExGSCEUCQQVDEEKWJ677QTGUVTE" localSheetId="11" hidden="1">#REF!</definedName>
    <definedName name="BExGSCEUCQQVDEEKWJ677QTGUVTE" hidden="1">#REF!</definedName>
    <definedName name="BExGSCKA06Y0QKMK697YEVLEA9FY" localSheetId="7" hidden="1">#REF!</definedName>
    <definedName name="BExGSCKA06Y0QKMK697YEVLEA9FY" localSheetId="9" hidden="1">#REF!</definedName>
    <definedName name="BExGSCKA06Y0QKMK697YEVLEA9FY" localSheetId="10" hidden="1">#REF!</definedName>
    <definedName name="BExGSCKA06Y0QKMK697YEVLEA9FY" localSheetId="11" hidden="1">#REF!</definedName>
    <definedName name="BExGSCKA06Y0QKMK697YEVLEA9FY" hidden="1">#REF!</definedName>
    <definedName name="BExGSJWJN6NORKNRWIN4W0MANCAV" localSheetId="7" hidden="1">#REF!</definedName>
    <definedName name="BExGSJWJN6NORKNRWIN4W0MANCAV" localSheetId="9" hidden="1">#REF!</definedName>
    <definedName name="BExGSJWJN6NORKNRWIN4W0MANCAV" localSheetId="10" hidden="1">#REF!</definedName>
    <definedName name="BExGSJWJN6NORKNRWIN4W0MANCAV" localSheetId="11" hidden="1">#REF!</definedName>
    <definedName name="BExGSJWJN6NORKNRWIN4W0MANCAV" hidden="1">#REF!</definedName>
    <definedName name="BExGSQY65LH1PCKKM5WHDW83F35O" localSheetId="7" hidden="1">#REF!</definedName>
    <definedName name="BExGSQY65LH1PCKKM5WHDW83F35O" localSheetId="9" hidden="1">#REF!</definedName>
    <definedName name="BExGSQY65LH1PCKKM5WHDW83F35O" localSheetId="10" hidden="1">#REF!</definedName>
    <definedName name="BExGSQY65LH1PCKKM5WHDW83F35O" localSheetId="11" hidden="1">#REF!</definedName>
    <definedName name="BExGSQY65LH1PCKKM5WHDW83F35O" hidden="1">#REF!</definedName>
    <definedName name="BExGSSW8N9A0O48I1Z0M4ZIIXNTV" localSheetId="7" hidden="1">#REF!</definedName>
    <definedName name="BExGSSW8N9A0O48I1Z0M4ZIIXNTV" localSheetId="9" hidden="1">#REF!</definedName>
    <definedName name="BExGSSW8N9A0O48I1Z0M4ZIIXNTV" localSheetId="10" hidden="1">#REF!</definedName>
    <definedName name="BExGSSW8N9A0O48I1Z0M4ZIIXNTV" localSheetId="11" hidden="1">#REF!</definedName>
    <definedName name="BExGSSW8N9A0O48I1Z0M4ZIIXNTV" hidden="1">#REF!</definedName>
    <definedName name="BExGSYW1GKISF0PMUAK3XJK9PEW9" localSheetId="7" hidden="1">#REF!</definedName>
    <definedName name="BExGSYW1GKISF0PMUAK3XJK9PEW9" localSheetId="9" hidden="1">#REF!</definedName>
    <definedName name="BExGSYW1GKISF0PMUAK3XJK9PEW9" localSheetId="10" hidden="1">#REF!</definedName>
    <definedName name="BExGSYW1GKISF0PMUAK3XJK9PEW9" localSheetId="11" hidden="1">#REF!</definedName>
    <definedName name="BExGSYW1GKISF0PMUAK3XJK9PEW9" hidden="1">#REF!</definedName>
    <definedName name="BExGSZCAQHVWXD4N87N0EW2W1JGB" localSheetId="7" hidden="1">#REF!</definedName>
    <definedName name="BExGSZCAQHVWXD4N87N0EW2W1JGB" localSheetId="9" hidden="1">#REF!</definedName>
    <definedName name="BExGSZCAQHVWXD4N87N0EW2W1JGB" localSheetId="10" hidden="1">#REF!</definedName>
    <definedName name="BExGSZCAQHVWXD4N87N0EW2W1JGB" localSheetId="11" hidden="1">#REF!</definedName>
    <definedName name="BExGSZCAQHVWXD4N87N0EW2W1JGB" hidden="1">#REF!</definedName>
    <definedName name="BExGT0DZJB6LSF6L693UUB9EY1VQ" localSheetId="7" hidden="1">#REF!</definedName>
    <definedName name="BExGT0DZJB6LSF6L693UUB9EY1VQ" localSheetId="9" hidden="1">#REF!</definedName>
    <definedName name="BExGT0DZJB6LSF6L693UUB9EY1VQ" localSheetId="10" hidden="1">#REF!</definedName>
    <definedName name="BExGT0DZJB6LSF6L693UUB9EY1VQ" localSheetId="11" hidden="1">#REF!</definedName>
    <definedName name="BExGT0DZJB6LSF6L693UUB9EY1VQ" hidden="1">#REF!</definedName>
    <definedName name="BExGTGVFIF8HOQXR54SK065A8M4K" localSheetId="7" hidden="1">#REF!</definedName>
    <definedName name="BExGTGVFIF8HOQXR54SK065A8M4K" localSheetId="9" hidden="1">#REF!</definedName>
    <definedName name="BExGTGVFIF8HOQXR54SK065A8M4K" localSheetId="10" hidden="1">#REF!</definedName>
    <definedName name="BExGTGVFIF8HOQXR54SK065A8M4K" localSheetId="11" hidden="1">#REF!</definedName>
    <definedName name="BExGTGVFIF8HOQXR54SK065A8M4K" hidden="1">#REF!</definedName>
    <definedName name="BExGTHRSN7OEWMFAXSHGKS2ECVLO" localSheetId="7" hidden="1">#REF!</definedName>
    <definedName name="BExGTHRSN7OEWMFAXSHGKS2ECVLO" localSheetId="9" hidden="1">#REF!</definedName>
    <definedName name="BExGTHRSN7OEWMFAXSHGKS2ECVLO" localSheetId="10" hidden="1">#REF!</definedName>
    <definedName name="BExGTHRSN7OEWMFAXSHGKS2ECVLO" localSheetId="11" hidden="1">#REF!</definedName>
    <definedName name="BExGTHRSN7OEWMFAXSHGKS2ECVLO" hidden="1">#REF!</definedName>
    <definedName name="BExGTIYX3OWPIINOGY1E4QQYSKHP" localSheetId="7" hidden="1">#REF!</definedName>
    <definedName name="BExGTIYX3OWPIINOGY1E4QQYSKHP" localSheetId="9" hidden="1">#REF!</definedName>
    <definedName name="BExGTIYX3OWPIINOGY1E4QQYSKHP" localSheetId="10" hidden="1">#REF!</definedName>
    <definedName name="BExGTIYX3OWPIINOGY1E4QQYSKHP" localSheetId="11" hidden="1">#REF!</definedName>
    <definedName name="BExGTIYX3OWPIINOGY1E4QQYSKHP" hidden="1">#REF!</definedName>
    <definedName name="BExGTKGUN0KUU3C0RL2LK98D8MEK" localSheetId="7" hidden="1">#REF!</definedName>
    <definedName name="BExGTKGUN0KUU3C0RL2LK98D8MEK" localSheetId="9" hidden="1">#REF!</definedName>
    <definedName name="BExGTKGUN0KUU3C0RL2LK98D8MEK" localSheetId="10" hidden="1">#REF!</definedName>
    <definedName name="BExGTKGUN0KUU3C0RL2LK98D8MEK" localSheetId="11" hidden="1">#REF!</definedName>
    <definedName name="BExGTKGUN0KUU3C0RL2LK98D8MEK" hidden="1">#REF!</definedName>
    <definedName name="BExGTTWOFVNMXRUNAMNODBN7I5RE" localSheetId="7" hidden="1">#REF!</definedName>
    <definedName name="BExGTTWOFVNMXRUNAMNODBN7I5RE" localSheetId="9" hidden="1">#REF!</definedName>
    <definedName name="BExGTTWOFVNMXRUNAMNODBN7I5RE" localSheetId="10" hidden="1">#REF!</definedName>
    <definedName name="BExGTTWOFVNMXRUNAMNODBN7I5RE" localSheetId="11" hidden="1">#REF!</definedName>
    <definedName name="BExGTTWOFVNMXRUNAMNODBN7I5RE" hidden="1">#REF!</definedName>
    <definedName name="BExGTZ046J7VMUG4YPKFN2K8TWB7" localSheetId="7" hidden="1">#REF!</definedName>
    <definedName name="BExGTZ046J7VMUG4YPKFN2K8TWB7" localSheetId="9" hidden="1">#REF!</definedName>
    <definedName name="BExGTZ046J7VMUG4YPKFN2K8TWB7" localSheetId="10" hidden="1">#REF!</definedName>
    <definedName name="BExGTZ046J7VMUG4YPKFN2K8TWB7" localSheetId="11" hidden="1">#REF!</definedName>
    <definedName name="BExGTZ046J7VMUG4YPKFN2K8TWB7" hidden="1">#REF!</definedName>
    <definedName name="BExGU1JWSVXPWIF3A5PN098ST2ZB" localSheetId="7" hidden="1">#REF!</definedName>
    <definedName name="BExGU1JWSVXPWIF3A5PN098ST2ZB" localSheetId="9" hidden="1">#REF!</definedName>
    <definedName name="BExGU1JWSVXPWIF3A5PN098ST2ZB" localSheetId="10" hidden="1">#REF!</definedName>
    <definedName name="BExGU1JWSVXPWIF3A5PN098ST2ZB" localSheetId="11" hidden="1">#REF!</definedName>
    <definedName name="BExGU1JWSVXPWIF3A5PN098ST2ZB" hidden="1">#REF!</definedName>
    <definedName name="BExGU2G9OPRZRIU9YGF6NX9FUW0J" localSheetId="7" hidden="1">#REF!</definedName>
    <definedName name="BExGU2G9OPRZRIU9YGF6NX9FUW0J" localSheetId="9" hidden="1">#REF!</definedName>
    <definedName name="BExGU2G9OPRZRIU9YGF6NX9FUW0J" localSheetId="10" hidden="1">#REF!</definedName>
    <definedName name="BExGU2G9OPRZRIU9YGF6NX9FUW0J" localSheetId="11" hidden="1">#REF!</definedName>
    <definedName name="BExGU2G9OPRZRIU9YGF6NX9FUW0J" hidden="1">#REF!</definedName>
    <definedName name="BExGU6HTKLRZO8UOI3DTAM5RFDBA" localSheetId="7" hidden="1">#REF!</definedName>
    <definedName name="BExGU6HTKLRZO8UOI3DTAM5RFDBA" localSheetId="9" hidden="1">#REF!</definedName>
    <definedName name="BExGU6HTKLRZO8UOI3DTAM5RFDBA" localSheetId="10" hidden="1">#REF!</definedName>
    <definedName name="BExGU6HTKLRZO8UOI3DTAM5RFDBA" localSheetId="11" hidden="1">#REF!</definedName>
    <definedName name="BExGU6HTKLRZO8UOI3DTAM5RFDBA" hidden="1">#REF!</definedName>
    <definedName name="BExGUDDZXFFQHAF4UZF8ZB1HO7H6" localSheetId="7" hidden="1">#REF!</definedName>
    <definedName name="BExGUDDZXFFQHAF4UZF8ZB1HO7H6" localSheetId="9" hidden="1">#REF!</definedName>
    <definedName name="BExGUDDZXFFQHAF4UZF8ZB1HO7H6" localSheetId="10" hidden="1">#REF!</definedName>
    <definedName name="BExGUDDZXFFQHAF4UZF8ZB1HO7H6" localSheetId="11" hidden="1">#REF!</definedName>
    <definedName name="BExGUDDZXFFQHAF4UZF8ZB1HO7H6" hidden="1">#REF!</definedName>
    <definedName name="BExGUIBXBRHGM97ZX6GBA4ZDQ79C" localSheetId="7" hidden="1">#REF!</definedName>
    <definedName name="BExGUIBXBRHGM97ZX6GBA4ZDQ79C" localSheetId="9" hidden="1">#REF!</definedName>
    <definedName name="BExGUIBXBRHGM97ZX6GBA4ZDQ79C" localSheetId="10" hidden="1">#REF!</definedName>
    <definedName name="BExGUIBXBRHGM97ZX6GBA4ZDQ79C" localSheetId="11" hidden="1">#REF!</definedName>
    <definedName name="BExGUIBXBRHGM97ZX6GBA4ZDQ79C" hidden="1">#REF!</definedName>
    <definedName name="BExGUM8D91UNPCOO4TKP9FGX85TF" localSheetId="7" hidden="1">#REF!</definedName>
    <definedName name="BExGUM8D91UNPCOO4TKP9FGX85TF" localSheetId="9" hidden="1">#REF!</definedName>
    <definedName name="BExGUM8D91UNPCOO4TKP9FGX85TF" localSheetId="10" hidden="1">#REF!</definedName>
    <definedName name="BExGUM8D91UNPCOO4TKP9FGX85TF" localSheetId="11" hidden="1">#REF!</definedName>
    <definedName name="BExGUM8D91UNPCOO4TKP9FGX85TF" hidden="1">#REF!</definedName>
    <definedName name="BExGUPZ6NZ68L2EDDWJAMBIUVHKZ" localSheetId="7" hidden="1">#REF!</definedName>
    <definedName name="BExGUPZ6NZ68L2EDDWJAMBIUVHKZ" localSheetId="9" hidden="1">#REF!</definedName>
    <definedName name="BExGUPZ6NZ68L2EDDWJAMBIUVHKZ" localSheetId="10" hidden="1">#REF!</definedName>
    <definedName name="BExGUPZ6NZ68L2EDDWJAMBIUVHKZ" localSheetId="11" hidden="1">#REF!</definedName>
    <definedName name="BExGUPZ6NZ68L2EDDWJAMBIUVHKZ" hidden="1">#REF!</definedName>
    <definedName name="BExGUQF9N9FKI7S0H30WUAEB5LPD" localSheetId="7" hidden="1">#REF!</definedName>
    <definedName name="BExGUQF9N9FKI7S0H30WUAEB5LPD" localSheetId="9" hidden="1">#REF!</definedName>
    <definedName name="BExGUQF9N9FKI7S0H30WUAEB5LPD" localSheetId="10" hidden="1">#REF!</definedName>
    <definedName name="BExGUQF9N9FKI7S0H30WUAEB5LPD" localSheetId="11" hidden="1">#REF!</definedName>
    <definedName name="BExGUQF9N9FKI7S0H30WUAEB5LPD" hidden="1">#REF!</definedName>
    <definedName name="BExGUR6BA03XPBK60SQUW197GJ5X" localSheetId="7" hidden="1">#REF!</definedName>
    <definedName name="BExGUR6BA03XPBK60SQUW197GJ5X" localSheetId="9" hidden="1">#REF!</definedName>
    <definedName name="BExGUR6BA03XPBK60SQUW197GJ5X" localSheetId="10" hidden="1">#REF!</definedName>
    <definedName name="BExGUR6BA03XPBK60SQUW197GJ5X" localSheetId="11" hidden="1">#REF!</definedName>
    <definedName name="BExGUR6BA03XPBK60SQUW197GJ5X" hidden="1">#REF!</definedName>
    <definedName name="BExGUVIP60TA4B7X2PFGMBFUSKGX" localSheetId="7" hidden="1">#REF!</definedName>
    <definedName name="BExGUVIP60TA4B7X2PFGMBFUSKGX" localSheetId="9" hidden="1">#REF!</definedName>
    <definedName name="BExGUVIP60TA4B7X2PFGMBFUSKGX" localSheetId="10" hidden="1">#REF!</definedName>
    <definedName name="BExGUVIP60TA4B7X2PFGMBFUSKGX" localSheetId="11" hidden="1">#REF!</definedName>
    <definedName name="BExGUVIP60TA4B7X2PFGMBFUSKGX" hidden="1">#REF!</definedName>
    <definedName name="BExGUZKF06F209XL1IZWVJEQ82EE" localSheetId="7" hidden="1">#REF!</definedName>
    <definedName name="BExGUZKF06F209XL1IZWVJEQ82EE" localSheetId="9" hidden="1">#REF!</definedName>
    <definedName name="BExGUZKF06F209XL1IZWVJEQ82EE" localSheetId="10" hidden="1">#REF!</definedName>
    <definedName name="BExGUZKF06F209XL1IZWVJEQ82EE" localSheetId="11" hidden="1">#REF!</definedName>
    <definedName name="BExGUZKF06F209XL1IZWVJEQ82EE" hidden="1">#REF!</definedName>
    <definedName name="BExGV2EVT380QHD4AP2RL9MR8L5L" localSheetId="7" hidden="1">#REF!</definedName>
    <definedName name="BExGV2EVT380QHD4AP2RL9MR8L5L" localSheetId="9" hidden="1">#REF!</definedName>
    <definedName name="BExGV2EVT380QHD4AP2RL9MR8L5L" localSheetId="10" hidden="1">#REF!</definedName>
    <definedName name="BExGV2EVT380QHD4AP2RL9MR8L5L" localSheetId="11" hidden="1">#REF!</definedName>
    <definedName name="BExGV2EVT380QHD4AP2RL9MR8L5L" hidden="1">#REF!</definedName>
    <definedName name="BExGVLQV4WLYED6UCM4VDJMDIODS" localSheetId="7" hidden="1">#REF!</definedName>
    <definedName name="BExGVLQV4WLYED6UCM4VDJMDIODS" localSheetId="9" hidden="1">#REF!</definedName>
    <definedName name="BExGVLQV4WLYED6UCM4VDJMDIODS" localSheetId="10" hidden="1">#REF!</definedName>
    <definedName name="BExGVLQV4WLYED6UCM4VDJMDIODS" localSheetId="11" hidden="1">#REF!</definedName>
    <definedName name="BExGVLQV4WLYED6UCM4VDJMDIODS" hidden="1">#REF!</definedName>
    <definedName name="BExGVQE1PH4Q46QUDV9GXTDJHSBP" localSheetId="7" hidden="1">#REF!</definedName>
    <definedName name="BExGVQE1PH4Q46QUDV9GXTDJHSBP" localSheetId="9" hidden="1">#REF!</definedName>
    <definedName name="BExGVQE1PH4Q46QUDV9GXTDJHSBP" localSheetId="10" hidden="1">#REF!</definedName>
    <definedName name="BExGVQE1PH4Q46QUDV9GXTDJHSBP" localSheetId="11" hidden="1">#REF!</definedName>
    <definedName name="BExGVQE1PH4Q46QUDV9GXTDJHSBP" hidden="1">#REF!</definedName>
    <definedName name="BExGVQUBBCND7N6N8UAFSJ3XMO2K" localSheetId="7" hidden="1">#REF!</definedName>
    <definedName name="BExGVQUBBCND7N6N8UAFSJ3XMO2K" localSheetId="9" hidden="1">#REF!</definedName>
    <definedName name="BExGVQUBBCND7N6N8UAFSJ3XMO2K" localSheetId="10" hidden="1">#REF!</definedName>
    <definedName name="BExGVQUBBCND7N6N8UAFSJ3XMO2K" localSheetId="11" hidden="1">#REF!</definedName>
    <definedName name="BExGVQUBBCND7N6N8UAFSJ3XMO2K" hidden="1">#REF!</definedName>
    <definedName name="BExGVV6OOLDQ3TXZK51TTF3YX0WN" localSheetId="7" hidden="1">#REF!</definedName>
    <definedName name="BExGVV6OOLDQ3TXZK51TTF3YX0WN" localSheetId="9" hidden="1">#REF!</definedName>
    <definedName name="BExGVV6OOLDQ3TXZK51TTF3YX0WN" localSheetId="10" hidden="1">#REF!</definedName>
    <definedName name="BExGVV6OOLDQ3TXZK51TTF3YX0WN" localSheetId="11" hidden="1">#REF!</definedName>
    <definedName name="BExGVV6OOLDQ3TXZK51TTF3YX0WN" hidden="1">#REF!</definedName>
    <definedName name="BExGW0KVS7U0C87XFZ78QW991IEV" localSheetId="7" hidden="1">#REF!</definedName>
    <definedName name="BExGW0KVS7U0C87XFZ78QW991IEV" localSheetId="9" hidden="1">#REF!</definedName>
    <definedName name="BExGW0KVS7U0C87XFZ78QW991IEV" localSheetId="10" hidden="1">#REF!</definedName>
    <definedName name="BExGW0KVS7U0C87XFZ78QW991IEV" localSheetId="11" hidden="1">#REF!</definedName>
    <definedName name="BExGW0KVS7U0C87XFZ78QW991IEV" hidden="1">#REF!</definedName>
    <definedName name="BExGW2Z7AMPG6H9EXA9ML6EZVGGA" localSheetId="7" hidden="1">#REF!</definedName>
    <definedName name="BExGW2Z7AMPG6H9EXA9ML6EZVGGA" localSheetId="9" hidden="1">#REF!</definedName>
    <definedName name="BExGW2Z7AMPG6H9EXA9ML6EZVGGA" localSheetId="10" hidden="1">#REF!</definedName>
    <definedName name="BExGW2Z7AMPG6H9EXA9ML6EZVGGA" localSheetId="11" hidden="1">#REF!</definedName>
    <definedName name="BExGW2Z7AMPG6H9EXA9ML6EZVGGA" hidden="1">#REF!</definedName>
    <definedName name="BExGW4XE5DHK7GOPYX8TT51CSG15" localSheetId="7" hidden="1">#REF!</definedName>
    <definedName name="BExGW4XE5DHK7GOPYX8TT51CSG15" localSheetId="9" hidden="1">#REF!</definedName>
    <definedName name="BExGW4XE5DHK7GOPYX8TT51CSG15" localSheetId="10" hidden="1">#REF!</definedName>
    <definedName name="BExGW4XE5DHK7GOPYX8TT51CSG15" localSheetId="11" hidden="1">#REF!</definedName>
    <definedName name="BExGW4XE5DHK7GOPYX8TT51CSG15" hidden="1">#REF!</definedName>
    <definedName name="BExGW5Z3L0OX08J99L459WM06JKA" localSheetId="7" hidden="1">#REF!</definedName>
    <definedName name="BExGW5Z3L0OX08J99L459WM06JKA" localSheetId="9" hidden="1">#REF!</definedName>
    <definedName name="BExGW5Z3L0OX08J99L459WM06JKA" localSheetId="10" hidden="1">#REF!</definedName>
    <definedName name="BExGW5Z3L0OX08J99L459WM06JKA" localSheetId="11" hidden="1">#REF!</definedName>
    <definedName name="BExGW5Z3L0OX08J99L459WM06JKA" hidden="1">#REF!</definedName>
    <definedName name="BExGWABG5VT5XO1A196RK61AXA8C" localSheetId="7" hidden="1">#REF!</definedName>
    <definedName name="BExGWABG5VT5XO1A196RK61AXA8C" localSheetId="9" hidden="1">#REF!</definedName>
    <definedName name="BExGWABG5VT5XO1A196RK61AXA8C" localSheetId="10" hidden="1">#REF!</definedName>
    <definedName name="BExGWABG5VT5XO1A196RK61AXA8C" localSheetId="11" hidden="1">#REF!</definedName>
    <definedName name="BExGWABG5VT5XO1A196RK61AXA8C" hidden="1">#REF!</definedName>
    <definedName name="BExGWE2ENPKKCYNRTQY1QKPWFLXM" localSheetId="7" hidden="1">#REF!</definedName>
    <definedName name="BExGWE2ENPKKCYNRTQY1QKPWFLXM" localSheetId="9" hidden="1">#REF!</definedName>
    <definedName name="BExGWE2ENPKKCYNRTQY1QKPWFLXM" localSheetId="10" hidden="1">#REF!</definedName>
    <definedName name="BExGWE2ENPKKCYNRTQY1QKPWFLXM" localSheetId="11" hidden="1">#REF!</definedName>
    <definedName name="BExGWE2ENPKKCYNRTQY1QKPWFLXM" hidden="1">#REF!</definedName>
    <definedName name="BExGWEO0JDG84NYLEAV5NSOAGMJZ" localSheetId="7" hidden="1">#REF!</definedName>
    <definedName name="BExGWEO0JDG84NYLEAV5NSOAGMJZ" localSheetId="9" hidden="1">#REF!</definedName>
    <definedName name="BExGWEO0JDG84NYLEAV5NSOAGMJZ" localSheetId="10" hidden="1">#REF!</definedName>
    <definedName name="BExGWEO0JDG84NYLEAV5NSOAGMJZ" localSheetId="11" hidden="1">#REF!</definedName>
    <definedName name="BExGWEO0JDG84NYLEAV5NSOAGMJZ" hidden="1">#REF!</definedName>
    <definedName name="BExGWK7JDSL1M5WZ40HT9QXFJ1EM" localSheetId="7" hidden="1">#REF!</definedName>
    <definedName name="BExGWK7JDSL1M5WZ40HT9QXFJ1EM" localSheetId="9" hidden="1">#REF!</definedName>
    <definedName name="BExGWK7JDSL1M5WZ40HT9QXFJ1EM" localSheetId="10" hidden="1">#REF!</definedName>
    <definedName name="BExGWK7JDSL1M5WZ40HT9QXFJ1EM" localSheetId="11" hidden="1">#REF!</definedName>
    <definedName name="BExGWK7JDSL1M5WZ40HT9QXFJ1EM" hidden="1">#REF!</definedName>
    <definedName name="BExGWLEOC70Z8QAJTPT2PDHTNM4L" localSheetId="7" hidden="1">#REF!</definedName>
    <definedName name="BExGWLEOC70Z8QAJTPT2PDHTNM4L" localSheetId="9" hidden="1">#REF!</definedName>
    <definedName name="BExGWLEOC70Z8QAJTPT2PDHTNM4L" localSheetId="10" hidden="1">#REF!</definedName>
    <definedName name="BExGWLEOC70Z8QAJTPT2PDHTNM4L" localSheetId="11" hidden="1">#REF!</definedName>
    <definedName name="BExGWLEOC70Z8QAJTPT2PDHTNM4L" hidden="1">#REF!</definedName>
    <definedName name="BExGWNCXLCRTLBVMTXYJ5PHQI6SS" localSheetId="7" hidden="1">#REF!</definedName>
    <definedName name="BExGWNCXLCRTLBVMTXYJ5PHQI6SS" localSheetId="9" hidden="1">#REF!</definedName>
    <definedName name="BExGWNCXLCRTLBVMTXYJ5PHQI6SS" localSheetId="10" hidden="1">#REF!</definedName>
    <definedName name="BExGWNCXLCRTLBVMTXYJ5PHQI6SS" localSheetId="11" hidden="1">#REF!</definedName>
    <definedName name="BExGWNCXLCRTLBVMTXYJ5PHQI6SS" hidden="1">#REF!</definedName>
    <definedName name="BExGWTI0YD2LF2C6MIF0OB6ZIWO7" localSheetId="7" hidden="1">#REF!</definedName>
    <definedName name="BExGWTI0YD2LF2C6MIF0OB6ZIWO7" localSheetId="9" hidden="1">#REF!</definedName>
    <definedName name="BExGWTI0YD2LF2C6MIF0OB6ZIWO7" localSheetId="10" hidden="1">#REF!</definedName>
    <definedName name="BExGWTI0YD2LF2C6MIF0OB6ZIWO7" localSheetId="11" hidden="1">#REF!</definedName>
    <definedName name="BExGWTI0YD2LF2C6MIF0OB6ZIWO7" hidden="1">#REF!</definedName>
    <definedName name="BExGX6U988MCFIGDA1282F92U9AA" localSheetId="7" hidden="1">#REF!</definedName>
    <definedName name="BExGX6U988MCFIGDA1282F92U9AA" localSheetId="9" hidden="1">#REF!</definedName>
    <definedName name="BExGX6U988MCFIGDA1282F92U9AA" localSheetId="10" hidden="1">#REF!</definedName>
    <definedName name="BExGX6U988MCFIGDA1282F92U9AA" localSheetId="11" hidden="1">#REF!</definedName>
    <definedName name="BExGX6U988MCFIGDA1282F92U9AA" hidden="1">#REF!</definedName>
    <definedName name="BExGX7FTB1CKAT5HUW6H531FIY6I" localSheetId="7" hidden="1">#REF!</definedName>
    <definedName name="BExGX7FTB1CKAT5HUW6H531FIY6I" localSheetId="9" hidden="1">#REF!</definedName>
    <definedName name="BExGX7FTB1CKAT5HUW6H531FIY6I" localSheetId="10" hidden="1">#REF!</definedName>
    <definedName name="BExGX7FTB1CKAT5HUW6H531FIY6I" localSheetId="11" hidden="1">#REF!</definedName>
    <definedName name="BExGX7FTB1CKAT5HUW6H531FIY6I" hidden="1">#REF!</definedName>
    <definedName name="BExGX9DVACJQIZ4GH6YAD2A7F70O" localSheetId="7" hidden="1">#REF!</definedName>
    <definedName name="BExGX9DVACJQIZ4GH6YAD2A7F70O" localSheetId="9" hidden="1">#REF!</definedName>
    <definedName name="BExGX9DVACJQIZ4GH6YAD2A7F70O" localSheetId="10" hidden="1">#REF!</definedName>
    <definedName name="BExGX9DVACJQIZ4GH6YAD2A7F70O" localSheetId="11" hidden="1">#REF!</definedName>
    <definedName name="BExGX9DVACJQIZ4GH6YAD2A7F70O" hidden="1">#REF!</definedName>
    <definedName name="BExGXDVP2S2Y8Z8Q43I78RCIK3DD" localSheetId="7" hidden="1">#REF!</definedName>
    <definedName name="BExGXDVP2S2Y8Z8Q43I78RCIK3DD" localSheetId="9" hidden="1">#REF!</definedName>
    <definedName name="BExGXDVP2S2Y8Z8Q43I78RCIK3DD" localSheetId="10" hidden="1">#REF!</definedName>
    <definedName name="BExGXDVP2S2Y8Z8Q43I78RCIK3DD" localSheetId="11" hidden="1">#REF!</definedName>
    <definedName name="BExGXDVP2S2Y8Z8Q43I78RCIK3DD" hidden="1">#REF!</definedName>
    <definedName name="BExGXJ9W5JU7TT9S0BKL5Y6VVB39" localSheetId="7" hidden="1">#REF!</definedName>
    <definedName name="BExGXJ9W5JU7TT9S0BKL5Y6VVB39" localSheetId="9" hidden="1">#REF!</definedName>
    <definedName name="BExGXJ9W5JU7TT9S0BKL5Y6VVB39" localSheetId="10" hidden="1">#REF!</definedName>
    <definedName name="BExGXJ9W5JU7TT9S0BKL5Y6VVB39" localSheetId="11" hidden="1">#REF!</definedName>
    <definedName name="BExGXJ9W5JU7TT9S0BKL5Y6VVB39" hidden="1">#REF!</definedName>
    <definedName name="BExGXR7QM0F3N9OYEG8V5BZ8X5WD" localSheetId="7" hidden="1">#REF!</definedName>
    <definedName name="BExGXR7QM0F3N9OYEG8V5BZ8X5WD" localSheetId="9" hidden="1">#REF!</definedName>
    <definedName name="BExGXR7QM0F3N9OYEG8V5BZ8X5WD" localSheetId="10" hidden="1">#REF!</definedName>
    <definedName name="BExGXR7QM0F3N9OYEG8V5BZ8X5WD" localSheetId="11" hidden="1">#REF!</definedName>
    <definedName name="BExGXR7QM0F3N9OYEG8V5BZ8X5WD" hidden="1">#REF!</definedName>
    <definedName name="BExGXWB73RJ4BASBQTQ8EY0EC1EB" localSheetId="7" hidden="1">#REF!</definedName>
    <definedName name="BExGXWB73RJ4BASBQTQ8EY0EC1EB" localSheetId="9" hidden="1">#REF!</definedName>
    <definedName name="BExGXWB73RJ4BASBQTQ8EY0EC1EB" localSheetId="10" hidden="1">#REF!</definedName>
    <definedName name="BExGXWB73RJ4BASBQTQ8EY0EC1EB" localSheetId="11" hidden="1">#REF!</definedName>
    <definedName name="BExGXWB73RJ4BASBQTQ8EY0EC1EB" hidden="1">#REF!</definedName>
    <definedName name="BExGXZ0ABB43C7SMRKZHWOSU9EQX" localSheetId="7" hidden="1">#REF!</definedName>
    <definedName name="BExGXZ0ABB43C7SMRKZHWOSU9EQX" localSheetId="9" hidden="1">#REF!</definedName>
    <definedName name="BExGXZ0ABB43C7SMRKZHWOSU9EQX" localSheetId="10" hidden="1">#REF!</definedName>
    <definedName name="BExGXZ0ABB43C7SMRKZHWOSU9EQX" localSheetId="11" hidden="1">#REF!</definedName>
    <definedName name="BExGXZ0ABB43C7SMRKZHWOSU9EQX" hidden="1">#REF!</definedName>
    <definedName name="BExGY6SU3SYVCJ3AG2ITY59SAZ5A" localSheetId="7" hidden="1">#REF!</definedName>
    <definedName name="BExGY6SU3SYVCJ3AG2ITY59SAZ5A" localSheetId="9" hidden="1">#REF!</definedName>
    <definedName name="BExGY6SU3SYVCJ3AG2ITY59SAZ5A" localSheetId="10" hidden="1">#REF!</definedName>
    <definedName name="BExGY6SU3SYVCJ3AG2ITY59SAZ5A" localSheetId="11" hidden="1">#REF!</definedName>
    <definedName name="BExGY6SU3SYVCJ3AG2ITY59SAZ5A" hidden="1">#REF!</definedName>
    <definedName name="BExGY6YA4P5KMY2VHT0DYK3YTFAX" localSheetId="7" hidden="1">#REF!</definedName>
    <definedName name="BExGY6YA4P5KMY2VHT0DYK3YTFAX" localSheetId="9" hidden="1">#REF!</definedName>
    <definedName name="BExGY6YA4P5KMY2VHT0DYK3YTFAX" localSheetId="10" hidden="1">#REF!</definedName>
    <definedName name="BExGY6YA4P5KMY2VHT0DYK3YTFAX" localSheetId="11" hidden="1">#REF!</definedName>
    <definedName name="BExGY6YA4P5KMY2VHT0DYK3YTFAX" hidden="1">#REF!</definedName>
    <definedName name="BExGY8G88PVVRYHPHRPJZFSX6HSC" localSheetId="7" hidden="1">#REF!</definedName>
    <definedName name="BExGY8G88PVVRYHPHRPJZFSX6HSC" localSheetId="9" hidden="1">#REF!</definedName>
    <definedName name="BExGY8G88PVVRYHPHRPJZFSX6HSC" localSheetId="10" hidden="1">#REF!</definedName>
    <definedName name="BExGY8G88PVVRYHPHRPJZFSX6HSC" localSheetId="11" hidden="1">#REF!</definedName>
    <definedName name="BExGY8G88PVVRYHPHRPJZFSX6HSC" hidden="1">#REF!</definedName>
    <definedName name="BExGYC718HTZ80PNKYPVIYGRJVF6" localSheetId="7" hidden="1">#REF!</definedName>
    <definedName name="BExGYC718HTZ80PNKYPVIYGRJVF6" localSheetId="9" hidden="1">#REF!</definedName>
    <definedName name="BExGYC718HTZ80PNKYPVIYGRJVF6" localSheetId="10" hidden="1">#REF!</definedName>
    <definedName name="BExGYC718HTZ80PNKYPVIYGRJVF6" localSheetId="11" hidden="1">#REF!</definedName>
    <definedName name="BExGYC718HTZ80PNKYPVIYGRJVF6" hidden="1">#REF!</definedName>
    <definedName name="BExGYCNATXZY2FID93B17YWIPPRD" localSheetId="7" hidden="1">#REF!</definedName>
    <definedName name="BExGYCNATXZY2FID93B17YWIPPRD" localSheetId="9" hidden="1">#REF!</definedName>
    <definedName name="BExGYCNATXZY2FID93B17YWIPPRD" localSheetId="10" hidden="1">#REF!</definedName>
    <definedName name="BExGYCNATXZY2FID93B17YWIPPRD" localSheetId="11" hidden="1">#REF!</definedName>
    <definedName name="BExGYCNATXZY2FID93B17YWIPPRD" hidden="1">#REF!</definedName>
    <definedName name="BExGYGJJJ3BBCQAOA51WHP01HN73" localSheetId="7" hidden="1">#REF!</definedName>
    <definedName name="BExGYGJJJ3BBCQAOA51WHP01HN73" localSheetId="9" hidden="1">#REF!</definedName>
    <definedName name="BExGYGJJJ3BBCQAOA51WHP01HN73" localSheetId="10" hidden="1">#REF!</definedName>
    <definedName name="BExGYGJJJ3BBCQAOA51WHP01HN73" localSheetId="11" hidden="1">#REF!</definedName>
    <definedName name="BExGYGJJJ3BBCQAOA51WHP01HN73" hidden="1">#REF!</definedName>
    <definedName name="BExGYM8ENAT3UBFMSYCXQG8WWNVD" localSheetId="7" hidden="1">#REF!</definedName>
    <definedName name="BExGYM8ENAT3UBFMSYCXQG8WWNVD" localSheetId="9" hidden="1">#REF!</definedName>
    <definedName name="BExGYM8ENAT3UBFMSYCXQG8WWNVD" localSheetId="10" hidden="1">#REF!</definedName>
    <definedName name="BExGYM8ENAT3UBFMSYCXQG8WWNVD" localSheetId="11" hidden="1">#REF!</definedName>
    <definedName name="BExGYM8ENAT3UBFMSYCXQG8WWNVD" hidden="1">#REF!</definedName>
    <definedName name="BExGYMZGRR1O4VFUEQP4FPY9SFY6" localSheetId="7" hidden="1">#REF!</definedName>
    <definedName name="BExGYMZGRR1O4VFUEQP4FPY9SFY6" localSheetId="9" hidden="1">#REF!</definedName>
    <definedName name="BExGYMZGRR1O4VFUEQP4FPY9SFY6" localSheetId="10" hidden="1">#REF!</definedName>
    <definedName name="BExGYMZGRR1O4VFUEQP4FPY9SFY6" localSheetId="11" hidden="1">#REF!</definedName>
    <definedName name="BExGYMZGRR1O4VFUEQP4FPY9SFY6" hidden="1">#REF!</definedName>
    <definedName name="BExGYOS6TV2C72PLRFU8RP1I58GY" localSheetId="7" hidden="1">#REF!</definedName>
    <definedName name="BExGYOS6TV2C72PLRFU8RP1I58GY" localSheetId="9" hidden="1">#REF!</definedName>
    <definedName name="BExGYOS6TV2C72PLRFU8RP1I58GY" localSheetId="10" hidden="1">#REF!</definedName>
    <definedName name="BExGYOS6TV2C72PLRFU8RP1I58GY" localSheetId="11" hidden="1">#REF!</definedName>
    <definedName name="BExGYOS6TV2C72PLRFU8RP1I58GY" hidden="1">#REF!</definedName>
    <definedName name="BExGZ7NXZ0IBS44C2NZ9VMD6T6K2" localSheetId="7" hidden="1">#REF!</definedName>
    <definedName name="BExGZ7NXZ0IBS44C2NZ9VMD6T6K2" localSheetId="9" hidden="1">#REF!</definedName>
    <definedName name="BExGZ7NXZ0IBS44C2NZ9VMD6T6K2" localSheetId="10" hidden="1">#REF!</definedName>
    <definedName name="BExGZ7NXZ0IBS44C2NZ9VMD6T6K2" localSheetId="11" hidden="1">#REF!</definedName>
    <definedName name="BExGZ7NXZ0IBS44C2NZ9VMD6T6K2" hidden="1">#REF!</definedName>
    <definedName name="BExGZJ78ZWZCVHZ3BKEKFJZ6MAEO" localSheetId="7" hidden="1">#REF!</definedName>
    <definedName name="BExGZJ78ZWZCVHZ3BKEKFJZ6MAEO" localSheetId="9" hidden="1">#REF!</definedName>
    <definedName name="BExGZJ78ZWZCVHZ3BKEKFJZ6MAEO" localSheetId="10" hidden="1">#REF!</definedName>
    <definedName name="BExGZJ78ZWZCVHZ3BKEKFJZ6MAEO" localSheetId="11" hidden="1">#REF!</definedName>
    <definedName name="BExGZJ78ZWZCVHZ3BKEKFJZ6MAEO" hidden="1">#REF!</definedName>
    <definedName name="BExGZOLH2QV73J3M9IWDDPA62TP4" localSheetId="7" hidden="1">#REF!</definedName>
    <definedName name="BExGZOLH2QV73J3M9IWDDPA62TP4" localSheetId="9" hidden="1">#REF!</definedName>
    <definedName name="BExGZOLH2QV73J3M9IWDDPA62TP4" localSheetId="10" hidden="1">#REF!</definedName>
    <definedName name="BExGZOLH2QV73J3M9IWDDPA62TP4" localSheetId="11" hidden="1">#REF!</definedName>
    <definedName name="BExGZOLH2QV73J3M9IWDDPA62TP4" hidden="1">#REF!</definedName>
    <definedName name="BExGZP1PWGFKVVVN4YDIS22DZPCR" localSheetId="7" hidden="1">#REF!</definedName>
    <definedName name="BExGZP1PWGFKVVVN4YDIS22DZPCR" localSheetId="9" hidden="1">#REF!</definedName>
    <definedName name="BExGZP1PWGFKVVVN4YDIS22DZPCR" localSheetId="10" hidden="1">#REF!</definedName>
    <definedName name="BExGZP1PWGFKVVVN4YDIS22DZPCR" localSheetId="11" hidden="1">#REF!</definedName>
    <definedName name="BExGZP1PWGFKVVVN4YDIS22DZPCR" hidden="1">#REF!</definedName>
    <definedName name="BExGZTE5G7WSV7TYWM2Q9FW7YZUN" localSheetId="7" hidden="1">#REF!</definedName>
    <definedName name="BExGZTE5G7WSV7TYWM2Q9FW7YZUN" localSheetId="9" hidden="1">#REF!</definedName>
    <definedName name="BExGZTE5G7WSV7TYWM2Q9FW7YZUN" localSheetId="10" hidden="1">#REF!</definedName>
    <definedName name="BExGZTE5G7WSV7TYWM2Q9FW7YZUN" localSheetId="11" hidden="1">#REF!</definedName>
    <definedName name="BExGZTE5G7WSV7TYWM2Q9FW7YZUN" hidden="1">#REF!</definedName>
    <definedName name="BExH00L21GZX5YJJGVMOAWBERLP5" localSheetId="7" hidden="1">#REF!</definedName>
    <definedName name="BExH00L21GZX5YJJGVMOAWBERLP5" localSheetId="9" hidden="1">#REF!</definedName>
    <definedName name="BExH00L21GZX5YJJGVMOAWBERLP5" localSheetId="10" hidden="1">#REF!</definedName>
    <definedName name="BExH00L21GZX5YJJGVMOAWBERLP5" localSheetId="11" hidden="1">#REF!</definedName>
    <definedName name="BExH00L21GZX5YJJGVMOAWBERLP5" hidden="1">#REF!</definedName>
    <definedName name="BExH02ZD6VAY1KQLAQYBBI6WWIZB" localSheetId="7" hidden="1">#REF!</definedName>
    <definedName name="BExH02ZD6VAY1KQLAQYBBI6WWIZB" localSheetId="9" hidden="1">#REF!</definedName>
    <definedName name="BExH02ZD6VAY1KQLAQYBBI6WWIZB" localSheetId="10" hidden="1">#REF!</definedName>
    <definedName name="BExH02ZD6VAY1KQLAQYBBI6WWIZB" localSheetId="11" hidden="1">#REF!</definedName>
    <definedName name="BExH02ZD6VAY1KQLAQYBBI6WWIZB" hidden="1">#REF!</definedName>
    <definedName name="BExH08Z6LQCGGSGSAILMHX4X7JMD" localSheetId="7" hidden="1">#REF!</definedName>
    <definedName name="BExH08Z6LQCGGSGSAILMHX4X7JMD" localSheetId="9" hidden="1">#REF!</definedName>
    <definedName name="BExH08Z6LQCGGSGSAILMHX4X7JMD" localSheetId="10" hidden="1">#REF!</definedName>
    <definedName name="BExH08Z6LQCGGSGSAILMHX4X7JMD" localSheetId="11" hidden="1">#REF!</definedName>
    <definedName name="BExH08Z6LQCGGSGSAILMHX4X7JMD" hidden="1">#REF!</definedName>
    <definedName name="BExH0BTMHS9M9C5JSOE1DK83LRCJ" localSheetId="7" hidden="1">#REF!</definedName>
    <definedName name="BExH0BTMHS9M9C5JSOE1DK83LRCJ" localSheetId="9" hidden="1">#REF!</definedName>
    <definedName name="BExH0BTMHS9M9C5JSOE1DK83LRCJ" localSheetId="10" hidden="1">#REF!</definedName>
    <definedName name="BExH0BTMHS9M9C5JSOE1DK83LRCJ" localSheetId="11" hidden="1">#REF!</definedName>
    <definedName name="BExH0BTMHS9M9C5JSOE1DK83LRCJ" hidden="1">#REF!</definedName>
    <definedName name="BExH0KT9Z8HEVRRQRGQ8YHXRLIJA" localSheetId="7" hidden="1">#REF!</definedName>
    <definedName name="BExH0KT9Z8HEVRRQRGQ8YHXRLIJA" localSheetId="9" hidden="1">#REF!</definedName>
    <definedName name="BExH0KT9Z8HEVRRQRGQ8YHXRLIJA" localSheetId="10" hidden="1">#REF!</definedName>
    <definedName name="BExH0KT9Z8HEVRRQRGQ8YHXRLIJA" localSheetId="11" hidden="1">#REF!</definedName>
    <definedName name="BExH0KT9Z8HEVRRQRGQ8YHXRLIJA" hidden="1">#REF!</definedName>
    <definedName name="BExH0M0FDN12YBOCKL3XL2Z7T7Y8" localSheetId="7" hidden="1">#REF!</definedName>
    <definedName name="BExH0M0FDN12YBOCKL3XL2Z7T7Y8" localSheetId="9" hidden="1">#REF!</definedName>
    <definedName name="BExH0M0FDN12YBOCKL3XL2Z7T7Y8" localSheetId="10" hidden="1">#REF!</definedName>
    <definedName name="BExH0M0FDN12YBOCKL3XL2Z7T7Y8" localSheetId="11" hidden="1">#REF!</definedName>
    <definedName name="BExH0M0FDN12YBOCKL3XL2Z7T7Y8" hidden="1">#REF!</definedName>
    <definedName name="BExH0O9G06YPZ5TN9RYT326I1CP2" localSheetId="7" hidden="1">#REF!</definedName>
    <definedName name="BExH0O9G06YPZ5TN9RYT326I1CP2" localSheetId="9" hidden="1">#REF!</definedName>
    <definedName name="BExH0O9G06YPZ5TN9RYT326I1CP2" localSheetId="10" hidden="1">#REF!</definedName>
    <definedName name="BExH0O9G06YPZ5TN9RYT326I1CP2" localSheetId="11" hidden="1">#REF!</definedName>
    <definedName name="BExH0O9G06YPZ5TN9RYT326I1CP2" hidden="1">#REF!</definedName>
    <definedName name="BExH0WNJAKTJRCKMTX8O4KNMIIJM" localSheetId="7" hidden="1">#REF!</definedName>
    <definedName name="BExH0WNJAKTJRCKMTX8O4KNMIIJM" localSheetId="9" hidden="1">#REF!</definedName>
    <definedName name="BExH0WNJAKTJRCKMTX8O4KNMIIJM" localSheetId="10" hidden="1">#REF!</definedName>
    <definedName name="BExH0WNJAKTJRCKMTX8O4KNMIIJM" localSheetId="11" hidden="1">#REF!</definedName>
    <definedName name="BExH0WNJAKTJRCKMTX8O4KNMIIJM" hidden="1">#REF!</definedName>
    <definedName name="BExH12Y4WX542WI3ZEM15AK4UM9J" localSheetId="7" hidden="1">#REF!</definedName>
    <definedName name="BExH12Y4WX542WI3ZEM15AK4UM9J" localSheetId="9" hidden="1">#REF!</definedName>
    <definedName name="BExH12Y4WX542WI3ZEM15AK4UM9J" localSheetId="10" hidden="1">#REF!</definedName>
    <definedName name="BExH12Y4WX542WI3ZEM15AK4UM9J" localSheetId="11" hidden="1">#REF!</definedName>
    <definedName name="BExH12Y4WX542WI3ZEM15AK4UM9J" hidden="1">#REF!</definedName>
    <definedName name="BExH181KIGEHYN7U002O6RO1HZT7" localSheetId="7" hidden="1">#REF!</definedName>
    <definedName name="BExH181KIGEHYN7U002O6RO1HZT7" localSheetId="9" hidden="1">#REF!</definedName>
    <definedName name="BExH181KIGEHYN7U002O6RO1HZT7" localSheetId="10" hidden="1">#REF!</definedName>
    <definedName name="BExH181KIGEHYN7U002O6RO1HZT7" localSheetId="11" hidden="1">#REF!</definedName>
    <definedName name="BExH181KIGEHYN7U002O6RO1HZT7" hidden="1">#REF!</definedName>
    <definedName name="BExH1COQB2N3U6HS9ITOY40KC6JA" localSheetId="7" hidden="1">#REF!</definedName>
    <definedName name="BExH1COQB2N3U6HS9ITOY40KC6JA" localSheetId="9" hidden="1">#REF!</definedName>
    <definedName name="BExH1COQB2N3U6HS9ITOY40KC6JA" localSheetId="10" hidden="1">#REF!</definedName>
    <definedName name="BExH1COQB2N3U6HS9ITOY40KC6JA" localSheetId="11" hidden="1">#REF!</definedName>
    <definedName name="BExH1COQB2N3U6HS9ITOY40KC6JA" hidden="1">#REF!</definedName>
    <definedName name="BExH1FDTQXR9QQ31WDB7OPXU7MPT" localSheetId="7" hidden="1">#REF!</definedName>
    <definedName name="BExH1FDTQXR9QQ31WDB7OPXU7MPT" localSheetId="9" hidden="1">#REF!</definedName>
    <definedName name="BExH1FDTQXR9QQ31WDB7OPXU7MPT" localSheetId="10" hidden="1">#REF!</definedName>
    <definedName name="BExH1FDTQXR9QQ31WDB7OPXU7MPT" localSheetId="11" hidden="1">#REF!</definedName>
    <definedName name="BExH1FDTQXR9QQ31WDB7OPXU7MPT" hidden="1">#REF!</definedName>
    <definedName name="BExH1FOMEUIJNIDJAUY0ZQFBJSY9" localSheetId="7" hidden="1">#REF!</definedName>
    <definedName name="BExH1FOMEUIJNIDJAUY0ZQFBJSY9" localSheetId="9" hidden="1">#REF!</definedName>
    <definedName name="BExH1FOMEUIJNIDJAUY0ZQFBJSY9" localSheetId="10" hidden="1">#REF!</definedName>
    <definedName name="BExH1FOMEUIJNIDJAUY0ZQFBJSY9" localSheetId="11" hidden="1">#REF!</definedName>
    <definedName name="BExH1FOMEUIJNIDJAUY0ZQFBJSY9" hidden="1">#REF!</definedName>
    <definedName name="BExH1G4VNA3BFMF4QK35PGSBQJMB" localSheetId="7" hidden="1">#REF!</definedName>
    <definedName name="BExH1G4VNA3BFMF4QK35PGSBQJMB" localSheetId="9" hidden="1">#REF!</definedName>
    <definedName name="BExH1G4VNA3BFMF4QK35PGSBQJMB" localSheetId="10" hidden="1">#REF!</definedName>
    <definedName name="BExH1G4VNA3BFMF4QK35PGSBQJMB" localSheetId="11" hidden="1">#REF!</definedName>
    <definedName name="BExH1G4VNA3BFMF4QK35PGSBQJMB" hidden="1">#REF!</definedName>
    <definedName name="BExH1JFFHEBFX9BWJMNIA3N66R3Z" localSheetId="7" hidden="1">#REF!</definedName>
    <definedName name="BExH1JFFHEBFX9BWJMNIA3N66R3Z" localSheetId="9" hidden="1">#REF!</definedName>
    <definedName name="BExH1JFFHEBFX9BWJMNIA3N66R3Z" localSheetId="10" hidden="1">#REF!</definedName>
    <definedName name="BExH1JFFHEBFX9BWJMNIA3N66R3Z" localSheetId="11" hidden="1">#REF!</definedName>
    <definedName name="BExH1JFFHEBFX9BWJMNIA3N66R3Z" hidden="1">#REF!</definedName>
    <definedName name="BExH1UYUZFQ3NQ2E3UANIJDR9U8U" localSheetId="7" hidden="1">#REF!</definedName>
    <definedName name="BExH1UYUZFQ3NQ2E3UANIJDR9U8U" localSheetId="9" hidden="1">#REF!</definedName>
    <definedName name="BExH1UYUZFQ3NQ2E3UANIJDR9U8U" localSheetId="10" hidden="1">#REF!</definedName>
    <definedName name="BExH1UYUZFQ3NQ2E3UANIJDR9U8U" localSheetId="11" hidden="1">#REF!</definedName>
    <definedName name="BExH1UYUZFQ3NQ2E3UANIJDR9U8U" hidden="1">#REF!</definedName>
    <definedName name="BExH1Z0GIUSVTF2H1G1I3PDGBNK2" localSheetId="7" hidden="1">#REF!</definedName>
    <definedName name="BExH1Z0GIUSVTF2H1G1I3PDGBNK2" localSheetId="9" hidden="1">#REF!</definedName>
    <definedName name="BExH1Z0GIUSVTF2H1G1I3PDGBNK2" localSheetId="10" hidden="1">#REF!</definedName>
    <definedName name="BExH1Z0GIUSVTF2H1G1I3PDGBNK2" localSheetId="11" hidden="1">#REF!</definedName>
    <definedName name="BExH1Z0GIUSVTF2H1G1I3PDGBNK2" hidden="1">#REF!</definedName>
    <definedName name="BExH225UTM6S9FW4MUDZS7F1PQSH" localSheetId="7" hidden="1">#REF!</definedName>
    <definedName name="BExH225UTM6S9FW4MUDZS7F1PQSH" localSheetId="9" hidden="1">#REF!</definedName>
    <definedName name="BExH225UTM6S9FW4MUDZS7F1PQSH" localSheetId="10" hidden="1">#REF!</definedName>
    <definedName name="BExH225UTM6S9FW4MUDZS7F1PQSH" localSheetId="11" hidden="1">#REF!</definedName>
    <definedName name="BExH225UTM6S9FW4MUDZS7F1PQSH" hidden="1">#REF!</definedName>
    <definedName name="BExH22M34C4EGB2M8ES9K2NBZFIX" localSheetId="7" hidden="1">#REF!</definedName>
    <definedName name="BExH22M34C4EGB2M8ES9K2NBZFIX" localSheetId="9" hidden="1">#REF!</definedName>
    <definedName name="BExH22M34C4EGB2M8ES9K2NBZFIX" localSheetId="10" hidden="1">#REF!</definedName>
    <definedName name="BExH22M34C4EGB2M8ES9K2NBZFIX" localSheetId="11" hidden="1">#REF!</definedName>
    <definedName name="BExH22M34C4EGB2M8ES9K2NBZFIX" hidden="1">#REF!</definedName>
    <definedName name="BExH23271RF7AYZ542KHQTH68GQ7" localSheetId="7" hidden="1">#REF!</definedName>
    <definedName name="BExH23271RF7AYZ542KHQTH68GQ7" localSheetId="9" hidden="1">#REF!</definedName>
    <definedName name="BExH23271RF7AYZ542KHQTH68GQ7" localSheetId="10" hidden="1">#REF!</definedName>
    <definedName name="BExH23271RF7AYZ542KHQTH68GQ7" localSheetId="11" hidden="1">#REF!</definedName>
    <definedName name="BExH23271RF7AYZ542KHQTH68GQ7" hidden="1">#REF!</definedName>
    <definedName name="BExH25LUU6AHETNY34SBU5S7UOWE" localSheetId="7" hidden="1">'[17]10.08.4 -2008 Capital'!#REF!</definedName>
    <definedName name="BExH25LUU6AHETNY34SBU5S7UOWE" localSheetId="9" hidden="1">'[17]10.08.4 -2008 Capital'!#REF!</definedName>
    <definedName name="BExH25LUU6AHETNY34SBU5S7UOWE" localSheetId="10" hidden="1">'[17]10.08.4 -2008 Capital'!#REF!</definedName>
    <definedName name="BExH25LUU6AHETNY34SBU5S7UOWE" localSheetId="11" hidden="1">'[17]10.08.4 -2008 Capital'!#REF!</definedName>
    <definedName name="BExH25LUU6AHETNY34SBU5S7UOWE" hidden="1">'[17]10.08.4 -2008 Capital'!#REF!</definedName>
    <definedName name="BExH2EARUVJ0LN7IJXI0S3UWLQB2" localSheetId="7" hidden="1">#REF!</definedName>
    <definedName name="BExH2EARUVJ0LN7IJXI0S3UWLQB2" localSheetId="9" hidden="1">#REF!</definedName>
    <definedName name="BExH2EARUVJ0LN7IJXI0S3UWLQB2" localSheetId="10" hidden="1">#REF!</definedName>
    <definedName name="BExH2EARUVJ0LN7IJXI0S3UWLQB2" localSheetId="11" hidden="1">#REF!</definedName>
    <definedName name="BExH2EARUVJ0LN7IJXI0S3UWLQB2" hidden="1">#REF!</definedName>
    <definedName name="BExH2GJQR4JALNB314RY0LDI49VH" localSheetId="7" hidden="1">#REF!</definedName>
    <definedName name="BExH2GJQR4JALNB314RY0LDI49VH" localSheetId="9" hidden="1">#REF!</definedName>
    <definedName name="BExH2GJQR4JALNB314RY0LDI49VH" localSheetId="10" hidden="1">#REF!</definedName>
    <definedName name="BExH2GJQR4JALNB314RY0LDI49VH" localSheetId="11" hidden="1">#REF!</definedName>
    <definedName name="BExH2GJQR4JALNB314RY0LDI49VH" hidden="1">#REF!</definedName>
    <definedName name="BExH2JZR49T7644JFVE7B3N7RZM9" localSheetId="7" hidden="1">#REF!</definedName>
    <definedName name="BExH2JZR49T7644JFVE7B3N7RZM9" localSheetId="9" hidden="1">#REF!</definedName>
    <definedName name="BExH2JZR49T7644JFVE7B3N7RZM9" localSheetId="10" hidden="1">#REF!</definedName>
    <definedName name="BExH2JZR49T7644JFVE7B3N7RZM9" localSheetId="11" hidden="1">#REF!</definedName>
    <definedName name="BExH2JZR49T7644JFVE7B3N7RZM9" hidden="1">#REF!</definedName>
    <definedName name="BExH2UHF0QTJG107MULYB16WBJM9" localSheetId="7" hidden="1">#REF!</definedName>
    <definedName name="BExH2UHF0QTJG107MULYB16WBJM9" localSheetId="9" hidden="1">#REF!</definedName>
    <definedName name="BExH2UHF0QTJG107MULYB16WBJM9" localSheetId="10" hidden="1">#REF!</definedName>
    <definedName name="BExH2UHF0QTJG107MULYB16WBJM9" localSheetId="11" hidden="1">#REF!</definedName>
    <definedName name="BExH2UHF0QTJG107MULYB16WBJM9" hidden="1">#REF!</definedName>
    <definedName name="BExH2WKXV8X5S2GSBBTWGI0NLNAH" localSheetId="7" hidden="1">#REF!</definedName>
    <definedName name="BExH2WKXV8X5S2GSBBTWGI0NLNAH" localSheetId="9" hidden="1">#REF!</definedName>
    <definedName name="BExH2WKXV8X5S2GSBBTWGI0NLNAH" localSheetId="10" hidden="1">#REF!</definedName>
    <definedName name="BExH2WKXV8X5S2GSBBTWGI0NLNAH" localSheetId="11" hidden="1">#REF!</definedName>
    <definedName name="BExH2WKXV8X5S2GSBBTWGI0NLNAH" hidden="1">#REF!</definedName>
    <definedName name="BExH2XS1UFYFGU0S0EBXX90W2WE8" localSheetId="7" hidden="1">#REF!</definedName>
    <definedName name="BExH2XS1UFYFGU0S0EBXX90W2WE8" localSheetId="9" hidden="1">#REF!</definedName>
    <definedName name="BExH2XS1UFYFGU0S0EBXX90W2WE8" localSheetId="10" hidden="1">#REF!</definedName>
    <definedName name="BExH2XS1UFYFGU0S0EBXX90W2WE8" localSheetId="11" hidden="1">#REF!</definedName>
    <definedName name="BExH2XS1UFYFGU0S0EBXX90W2WE8" hidden="1">#REF!</definedName>
    <definedName name="BExH2XS2TND9SB0GC295R4FP6K5Y" localSheetId="7" hidden="1">#REF!</definedName>
    <definedName name="BExH2XS2TND9SB0GC295R4FP6K5Y" localSheetId="9" hidden="1">#REF!</definedName>
    <definedName name="BExH2XS2TND9SB0GC295R4FP6K5Y" localSheetId="10" hidden="1">#REF!</definedName>
    <definedName name="BExH2XS2TND9SB0GC295R4FP6K5Y" localSheetId="11" hidden="1">#REF!</definedName>
    <definedName name="BExH2XS2TND9SB0GC295R4FP6K5Y" hidden="1">#REF!</definedName>
    <definedName name="BExH2ZA0SZ4SSITL50NA8LZ3OEX6" localSheetId="7" hidden="1">#REF!</definedName>
    <definedName name="BExH2ZA0SZ4SSITL50NA8LZ3OEX6" localSheetId="9" hidden="1">#REF!</definedName>
    <definedName name="BExH2ZA0SZ4SSITL50NA8LZ3OEX6" localSheetId="10" hidden="1">#REF!</definedName>
    <definedName name="BExH2ZA0SZ4SSITL50NA8LZ3OEX6" localSheetId="11" hidden="1">#REF!</definedName>
    <definedName name="BExH2ZA0SZ4SSITL50NA8LZ3OEX6" hidden="1">#REF!</definedName>
    <definedName name="BExH31Z3JNVJPESWKXHILGXZHP2M" localSheetId="7" hidden="1">#REF!</definedName>
    <definedName name="BExH31Z3JNVJPESWKXHILGXZHP2M" localSheetId="9" hidden="1">#REF!</definedName>
    <definedName name="BExH31Z3JNVJPESWKXHILGXZHP2M" localSheetId="10" hidden="1">#REF!</definedName>
    <definedName name="BExH31Z3JNVJPESWKXHILGXZHP2M" localSheetId="11" hidden="1">#REF!</definedName>
    <definedName name="BExH31Z3JNVJPESWKXHILGXZHP2M" hidden="1">#REF!</definedName>
    <definedName name="BExH3E9HZ3QJCDZW7WI7YACFQCHE" localSheetId="7" hidden="1">#REF!</definedName>
    <definedName name="BExH3E9HZ3QJCDZW7WI7YACFQCHE" localSheetId="9" hidden="1">#REF!</definedName>
    <definedName name="BExH3E9HZ3QJCDZW7WI7YACFQCHE" localSheetId="10" hidden="1">#REF!</definedName>
    <definedName name="BExH3E9HZ3QJCDZW7WI7YACFQCHE" localSheetId="11" hidden="1">#REF!</definedName>
    <definedName name="BExH3E9HZ3QJCDZW7WI7YACFQCHE" hidden="1">#REF!</definedName>
    <definedName name="BExH3IRB6764RQ5HBYRLH6XCT29X" localSheetId="7" hidden="1">#REF!</definedName>
    <definedName name="BExH3IRB6764RQ5HBYRLH6XCT29X" localSheetId="9" hidden="1">#REF!</definedName>
    <definedName name="BExH3IRB6764RQ5HBYRLH6XCT29X" localSheetId="10" hidden="1">#REF!</definedName>
    <definedName name="BExH3IRB6764RQ5HBYRLH6XCT29X" localSheetId="11" hidden="1">#REF!</definedName>
    <definedName name="BExH3IRB6764RQ5HBYRLH6XCT29X" hidden="1">#REF!</definedName>
    <definedName name="BExIG2U8V6RSB47SXLCQG3Q68YRO" localSheetId="7" hidden="1">#REF!</definedName>
    <definedName name="BExIG2U8V6RSB47SXLCQG3Q68YRO" localSheetId="9" hidden="1">#REF!</definedName>
    <definedName name="BExIG2U8V6RSB47SXLCQG3Q68YRO" localSheetId="10" hidden="1">#REF!</definedName>
    <definedName name="BExIG2U8V6RSB47SXLCQG3Q68YRO" localSheetId="11" hidden="1">#REF!</definedName>
    <definedName name="BExIG2U8V6RSB47SXLCQG3Q68YRO" hidden="1">#REF!</definedName>
    <definedName name="BExIGHTQQA3RHXK08CNPZI42FVSA" localSheetId="7" hidden="1">#REF!</definedName>
    <definedName name="BExIGHTQQA3RHXK08CNPZI42FVSA" localSheetId="9" hidden="1">#REF!</definedName>
    <definedName name="BExIGHTQQA3RHXK08CNPZI42FVSA" localSheetId="10" hidden="1">#REF!</definedName>
    <definedName name="BExIGHTQQA3RHXK08CNPZI42FVSA" localSheetId="11" hidden="1">#REF!</definedName>
    <definedName name="BExIGHTQQA3RHXK08CNPZI42FVSA" hidden="1">#REF!</definedName>
    <definedName name="BExIGJBO8R13LV7CZ7C1YCP974NN" localSheetId="7" hidden="1">#REF!</definedName>
    <definedName name="BExIGJBO8R13LV7CZ7C1YCP974NN" localSheetId="9" hidden="1">#REF!</definedName>
    <definedName name="BExIGJBO8R13LV7CZ7C1YCP974NN" localSheetId="10" hidden="1">#REF!</definedName>
    <definedName name="BExIGJBO8R13LV7CZ7C1YCP974NN" localSheetId="11" hidden="1">#REF!</definedName>
    <definedName name="BExIGJBO8R13LV7CZ7C1YCP974NN" hidden="1">#REF!</definedName>
    <definedName name="BExIGWT86FPOEYTI8GXCGU5Y3KGK" localSheetId="7" hidden="1">#REF!</definedName>
    <definedName name="BExIGWT86FPOEYTI8GXCGU5Y3KGK" localSheetId="9" hidden="1">#REF!</definedName>
    <definedName name="BExIGWT86FPOEYTI8GXCGU5Y3KGK" localSheetId="10" hidden="1">#REF!</definedName>
    <definedName name="BExIGWT86FPOEYTI8GXCGU5Y3KGK" localSheetId="11" hidden="1">#REF!</definedName>
    <definedName name="BExIGWT86FPOEYTI8GXCGU5Y3KGK" hidden="1">#REF!</definedName>
    <definedName name="BExIHBHXA7E7VUTBVHXXXCH3A5CL" localSheetId="7" hidden="1">#REF!</definedName>
    <definedName name="BExIHBHXA7E7VUTBVHXXXCH3A5CL" localSheetId="9" hidden="1">#REF!</definedName>
    <definedName name="BExIHBHXA7E7VUTBVHXXXCH3A5CL" localSheetId="10" hidden="1">#REF!</definedName>
    <definedName name="BExIHBHXA7E7VUTBVHXXXCH3A5CL" localSheetId="11" hidden="1">#REF!</definedName>
    <definedName name="BExIHBHXA7E7VUTBVHXXXCH3A5CL" hidden="1">#REF!</definedName>
    <definedName name="BExIHBHXMSLC44C053SZXSYO7792" localSheetId="7" hidden="1">#REF!</definedName>
    <definedName name="BExIHBHXMSLC44C053SZXSYO7792" localSheetId="9" hidden="1">#REF!</definedName>
    <definedName name="BExIHBHXMSLC44C053SZXSYO7792" localSheetId="10" hidden="1">#REF!</definedName>
    <definedName name="BExIHBHXMSLC44C053SZXSYO7792" localSheetId="11" hidden="1">#REF!</definedName>
    <definedName name="BExIHBHXMSLC44C053SZXSYO7792" hidden="1">#REF!</definedName>
    <definedName name="BExIHPQCQTGEW8QOJVIQ4VX0P6DX" localSheetId="7" hidden="1">#REF!</definedName>
    <definedName name="BExIHPQCQTGEW8QOJVIQ4VX0P6DX" localSheetId="9" hidden="1">#REF!</definedName>
    <definedName name="BExIHPQCQTGEW8QOJVIQ4VX0P6DX" localSheetId="10" hidden="1">#REF!</definedName>
    <definedName name="BExIHPQCQTGEW8QOJVIQ4VX0P6DX" localSheetId="11" hidden="1">#REF!</definedName>
    <definedName name="BExIHPQCQTGEW8QOJVIQ4VX0P6DX" hidden="1">#REF!</definedName>
    <definedName name="BExII1F6IZ6R90QEXPQM797VHUO1" localSheetId="7" hidden="1">#REF!</definedName>
    <definedName name="BExII1F6IZ6R90QEXPQM797VHUO1" localSheetId="9" hidden="1">#REF!</definedName>
    <definedName name="BExII1F6IZ6R90QEXPQM797VHUO1" localSheetId="10" hidden="1">#REF!</definedName>
    <definedName name="BExII1F6IZ6R90QEXPQM797VHUO1" localSheetId="11" hidden="1">#REF!</definedName>
    <definedName name="BExII1F6IZ6R90QEXPQM797VHUO1" hidden="1">#REF!</definedName>
    <definedName name="BExII1KN91Q7DLW0UB7W2TJ5ACT9" localSheetId="7" hidden="1">#REF!</definedName>
    <definedName name="BExII1KN91Q7DLW0UB7W2TJ5ACT9" localSheetId="9" hidden="1">#REF!</definedName>
    <definedName name="BExII1KN91Q7DLW0UB7W2TJ5ACT9" localSheetId="10" hidden="1">#REF!</definedName>
    <definedName name="BExII1KN91Q7DLW0UB7W2TJ5ACT9" localSheetId="11" hidden="1">#REF!</definedName>
    <definedName name="BExII1KN91Q7DLW0UB7W2TJ5ACT9" hidden="1">#REF!</definedName>
    <definedName name="BExII50LI8I0CDOOZEMIVHVA2V95" localSheetId="7" hidden="1">#REF!</definedName>
    <definedName name="BExII50LI8I0CDOOZEMIVHVA2V95" localSheetId="9" hidden="1">#REF!</definedName>
    <definedName name="BExII50LI8I0CDOOZEMIVHVA2V95" localSheetId="10" hidden="1">#REF!</definedName>
    <definedName name="BExII50LI8I0CDOOZEMIVHVA2V95" localSheetId="11" hidden="1">#REF!</definedName>
    <definedName name="BExII50LI8I0CDOOZEMIVHVA2V95" hidden="1">#REF!</definedName>
    <definedName name="BExIIFCX8RFH3G7Q9DCH3HTE14VA" localSheetId="7" hidden="1">#REF!</definedName>
    <definedName name="BExIIFCX8RFH3G7Q9DCH3HTE14VA" localSheetId="9" hidden="1">#REF!</definedName>
    <definedName name="BExIIFCX8RFH3G7Q9DCH3HTE14VA" localSheetId="10" hidden="1">#REF!</definedName>
    <definedName name="BExIIFCX8RFH3G7Q9DCH3HTE14VA" localSheetId="11" hidden="1">#REF!</definedName>
    <definedName name="BExIIFCX8RFH3G7Q9DCH3HTE14VA" hidden="1">#REF!</definedName>
    <definedName name="BExIIXMY38TQD12CVV4S57L3I809" localSheetId="7" hidden="1">#REF!</definedName>
    <definedName name="BExIIXMY38TQD12CVV4S57L3I809" localSheetId="9" hidden="1">#REF!</definedName>
    <definedName name="BExIIXMY38TQD12CVV4S57L3I809" localSheetId="10" hidden="1">#REF!</definedName>
    <definedName name="BExIIXMY38TQD12CVV4S57L3I809" localSheetId="11" hidden="1">#REF!</definedName>
    <definedName name="BExIIXMY38TQD12CVV4S57L3I809" hidden="1">#REF!</definedName>
    <definedName name="BExIIY37NEVU2LGS1JE4VR9AN6W4" localSheetId="7" hidden="1">#REF!</definedName>
    <definedName name="BExIIY37NEVU2LGS1JE4VR9AN6W4" localSheetId="9" hidden="1">#REF!</definedName>
    <definedName name="BExIIY37NEVU2LGS1JE4VR9AN6W4" localSheetId="10" hidden="1">#REF!</definedName>
    <definedName name="BExIIY37NEVU2LGS1JE4VR9AN6W4" localSheetId="11" hidden="1">#REF!</definedName>
    <definedName name="BExIIY37NEVU2LGS1JE4VR9AN6W4" hidden="1">#REF!</definedName>
    <definedName name="BExIIYJAGXR8TPZ1KCYM7EGJ79UW" localSheetId="7" hidden="1">#REF!</definedName>
    <definedName name="BExIIYJAGXR8TPZ1KCYM7EGJ79UW" localSheetId="9" hidden="1">#REF!</definedName>
    <definedName name="BExIIYJAGXR8TPZ1KCYM7EGJ79UW" localSheetId="10" hidden="1">#REF!</definedName>
    <definedName name="BExIIYJAGXR8TPZ1KCYM7EGJ79UW" localSheetId="11" hidden="1">#REF!</definedName>
    <definedName name="BExIIYJAGXR8TPZ1KCYM7EGJ79UW" hidden="1">#REF!</definedName>
    <definedName name="BExIJ3160YCWGAVEU0208ZGXXG3P" localSheetId="7" hidden="1">#REF!</definedName>
    <definedName name="BExIJ3160YCWGAVEU0208ZGXXG3P" localSheetId="9" hidden="1">#REF!</definedName>
    <definedName name="BExIJ3160YCWGAVEU0208ZGXXG3P" localSheetId="10" hidden="1">#REF!</definedName>
    <definedName name="BExIJ3160YCWGAVEU0208ZGXXG3P" localSheetId="11" hidden="1">#REF!</definedName>
    <definedName name="BExIJ3160YCWGAVEU0208ZGXXG3P" hidden="1">#REF!</definedName>
    <definedName name="BExIJDISZXEB5UAC55IINOQUBK6X" localSheetId="7" hidden="1">#REF!</definedName>
    <definedName name="BExIJDISZXEB5UAC55IINOQUBK6X" localSheetId="9" hidden="1">#REF!</definedName>
    <definedName name="BExIJDISZXEB5UAC55IINOQUBK6X" localSheetId="10" hidden="1">#REF!</definedName>
    <definedName name="BExIJDISZXEB5UAC55IINOQUBK6X" localSheetId="11" hidden="1">#REF!</definedName>
    <definedName name="BExIJDISZXEB5UAC55IINOQUBK6X" hidden="1">#REF!</definedName>
    <definedName name="BExIJFGZJ5ED9D6KAY4PGQYLELAX" localSheetId="7" hidden="1">#REF!</definedName>
    <definedName name="BExIJFGZJ5ED9D6KAY4PGQYLELAX" localSheetId="9" hidden="1">#REF!</definedName>
    <definedName name="BExIJFGZJ5ED9D6KAY4PGQYLELAX" localSheetId="10" hidden="1">#REF!</definedName>
    <definedName name="BExIJFGZJ5ED9D6KAY4PGQYLELAX" localSheetId="11" hidden="1">#REF!</definedName>
    <definedName name="BExIJFGZJ5ED9D6KAY4PGQYLELAX" hidden="1">#REF!</definedName>
    <definedName name="BExIJQK80ZEKSTV62E59AYJYUNLI" localSheetId="7" hidden="1">#REF!</definedName>
    <definedName name="BExIJQK80ZEKSTV62E59AYJYUNLI" localSheetId="9" hidden="1">#REF!</definedName>
    <definedName name="BExIJQK80ZEKSTV62E59AYJYUNLI" localSheetId="10" hidden="1">#REF!</definedName>
    <definedName name="BExIJQK80ZEKSTV62E59AYJYUNLI" localSheetId="11" hidden="1">#REF!</definedName>
    <definedName name="BExIJQK80ZEKSTV62E59AYJYUNLI" hidden="1">#REF!</definedName>
    <definedName name="BExIJRLX3M0YQLU1D5Y9V7HM5QNM" localSheetId="7" hidden="1">#REF!</definedName>
    <definedName name="BExIJRLX3M0YQLU1D5Y9V7HM5QNM" localSheetId="9" hidden="1">#REF!</definedName>
    <definedName name="BExIJRLX3M0YQLU1D5Y9V7HM5QNM" localSheetId="10" hidden="1">#REF!</definedName>
    <definedName name="BExIJRLX3M0YQLU1D5Y9V7HM5QNM" localSheetId="11" hidden="1">#REF!</definedName>
    <definedName name="BExIJRLX3M0YQLU1D5Y9V7HM5QNM" hidden="1">#REF!</definedName>
    <definedName name="BExIJRR7W9PHGSRPIHRCMIOQUEQQ" localSheetId="7" hidden="1">'[17]10.08.4 -2008 Capital'!#REF!</definedName>
    <definedName name="BExIJRR7W9PHGSRPIHRCMIOQUEQQ" localSheetId="9" hidden="1">'[17]10.08.4 -2008 Capital'!#REF!</definedName>
    <definedName name="BExIJRR7W9PHGSRPIHRCMIOQUEQQ" localSheetId="10" hidden="1">'[17]10.08.4 -2008 Capital'!#REF!</definedName>
    <definedName name="BExIJRR7W9PHGSRPIHRCMIOQUEQQ" localSheetId="11" hidden="1">'[17]10.08.4 -2008 Capital'!#REF!</definedName>
    <definedName name="BExIJRR7W9PHGSRPIHRCMIOQUEQQ" hidden="1">'[17]10.08.4 -2008 Capital'!#REF!</definedName>
    <definedName name="BExIJV22J0QA7286KNPMHO1ZUCB3" localSheetId="7" hidden="1">#REF!</definedName>
    <definedName name="BExIJV22J0QA7286KNPMHO1ZUCB3" localSheetId="9" hidden="1">#REF!</definedName>
    <definedName name="BExIJV22J0QA7286KNPMHO1ZUCB3" localSheetId="10" hidden="1">#REF!</definedName>
    <definedName name="BExIJV22J0QA7286KNPMHO1ZUCB3" localSheetId="11" hidden="1">#REF!</definedName>
    <definedName name="BExIJV22J0QA7286KNPMHO1ZUCB3" hidden="1">#REF!</definedName>
    <definedName name="BExIJVI6OC7B6ZE9V4PAOYZXKNER" localSheetId="7" hidden="1">#REF!</definedName>
    <definedName name="BExIJVI6OC7B6ZE9V4PAOYZXKNER" localSheetId="9" hidden="1">#REF!</definedName>
    <definedName name="BExIJVI6OC7B6ZE9V4PAOYZXKNER" localSheetId="10" hidden="1">#REF!</definedName>
    <definedName name="BExIJVI6OC7B6ZE9V4PAOYZXKNER" localSheetId="11" hidden="1">#REF!</definedName>
    <definedName name="BExIJVI6OC7B6ZE9V4PAOYZXKNER" hidden="1">#REF!</definedName>
    <definedName name="BExIJWK0NGTGQ4X7D5VIVXD14JHI" localSheetId="7" hidden="1">#REF!</definedName>
    <definedName name="BExIJWK0NGTGQ4X7D5VIVXD14JHI" localSheetId="9" hidden="1">#REF!</definedName>
    <definedName name="BExIJWK0NGTGQ4X7D5VIVXD14JHI" localSheetId="10" hidden="1">#REF!</definedName>
    <definedName name="BExIJWK0NGTGQ4X7D5VIVXD14JHI" localSheetId="11" hidden="1">#REF!</definedName>
    <definedName name="BExIJWK0NGTGQ4X7D5VIVXD14JHI" hidden="1">#REF!</definedName>
    <definedName name="BExIJWPCIYINEJUTXU74VK7WG031" localSheetId="7" hidden="1">#REF!</definedName>
    <definedName name="BExIJWPCIYINEJUTXU74VK7WG031" localSheetId="9" hidden="1">#REF!</definedName>
    <definedName name="BExIJWPCIYINEJUTXU74VK7WG031" localSheetId="10" hidden="1">#REF!</definedName>
    <definedName name="BExIJWPCIYINEJUTXU74VK7WG031" localSheetId="11" hidden="1">#REF!</definedName>
    <definedName name="BExIJWPCIYINEJUTXU74VK7WG031" hidden="1">#REF!</definedName>
    <definedName name="BExIKHTXPZR5A8OHB6HDP6QWDHAD" localSheetId="7" hidden="1">#REF!</definedName>
    <definedName name="BExIKHTXPZR5A8OHB6HDP6QWDHAD" localSheetId="9" hidden="1">#REF!</definedName>
    <definedName name="BExIKHTXPZR5A8OHB6HDP6QWDHAD" localSheetId="10" hidden="1">#REF!</definedName>
    <definedName name="BExIKHTXPZR5A8OHB6HDP6QWDHAD" localSheetId="11" hidden="1">#REF!</definedName>
    <definedName name="BExIKHTXPZR5A8OHB6HDP6QWDHAD" hidden="1">#REF!</definedName>
    <definedName name="BExIKMMJOETSAXJYY1SIKM58LMA2" localSheetId="7" hidden="1">#REF!</definedName>
    <definedName name="BExIKMMJOETSAXJYY1SIKM58LMA2" localSheetId="9" hidden="1">#REF!</definedName>
    <definedName name="BExIKMMJOETSAXJYY1SIKM58LMA2" localSheetId="10" hidden="1">#REF!</definedName>
    <definedName name="BExIKMMJOETSAXJYY1SIKM58LMA2" localSheetId="11" hidden="1">#REF!</definedName>
    <definedName name="BExIKMMJOETSAXJYY1SIKM58LMA2" hidden="1">#REF!</definedName>
    <definedName name="BExIKPRX2YB5WTLBU2ZIIDKTSZLB" localSheetId="7" hidden="1">#REF!</definedName>
    <definedName name="BExIKPRX2YB5WTLBU2ZIIDKTSZLB" localSheetId="9" hidden="1">#REF!</definedName>
    <definedName name="BExIKPRX2YB5WTLBU2ZIIDKTSZLB" localSheetId="10" hidden="1">#REF!</definedName>
    <definedName name="BExIKPRX2YB5WTLBU2ZIIDKTSZLB" localSheetId="11" hidden="1">#REF!</definedName>
    <definedName name="BExIKPRX2YB5WTLBU2ZIIDKTSZLB" hidden="1">#REF!</definedName>
    <definedName name="BExIKRF6AQ6VOO9KCIWSM6FY8M7D" localSheetId="7" hidden="1">#REF!</definedName>
    <definedName name="BExIKRF6AQ6VOO9KCIWSM6FY8M7D" localSheetId="9" hidden="1">#REF!</definedName>
    <definedName name="BExIKRF6AQ6VOO9KCIWSM6FY8M7D" localSheetId="10" hidden="1">#REF!</definedName>
    <definedName name="BExIKRF6AQ6VOO9KCIWSM6FY8M7D" localSheetId="11" hidden="1">#REF!</definedName>
    <definedName name="BExIKRF6AQ6VOO9KCIWSM6FY8M7D" hidden="1">#REF!</definedName>
    <definedName name="BExIKTYZESFT3LC0ASFMFKSE0D1X" localSheetId="7" hidden="1">#REF!</definedName>
    <definedName name="BExIKTYZESFT3LC0ASFMFKSE0D1X" localSheetId="9" hidden="1">#REF!</definedName>
    <definedName name="BExIKTYZESFT3LC0ASFMFKSE0D1X" localSheetId="10" hidden="1">#REF!</definedName>
    <definedName name="BExIKTYZESFT3LC0ASFMFKSE0D1X" localSheetId="11" hidden="1">#REF!</definedName>
    <definedName name="BExIKTYZESFT3LC0ASFMFKSE0D1X" hidden="1">#REF!</definedName>
    <definedName name="BExIKXVA6M8K0PTRYAGXS666L335" localSheetId="7" hidden="1">#REF!</definedName>
    <definedName name="BExIKXVA6M8K0PTRYAGXS666L335" localSheetId="9" hidden="1">#REF!</definedName>
    <definedName name="BExIKXVA6M8K0PTRYAGXS666L335" localSheetId="10" hidden="1">#REF!</definedName>
    <definedName name="BExIKXVA6M8K0PTRYAGXS666L335" localSheetId="11" hidden="1">#REF!</definedName>
    <definedName name="BExIKXVA6M8K0PTRYAGXS666L335" hidden="1">#REF!</definedName>
    <definedName name="BExIL0PMZ2SXK9R6MLP43KBU1J2P" localSheetId="7" hidden="1">#REF!</definedName>
    <definedName name="BExIL0PMZ2SXK9R6MLP43KBU1J2P" localSheetId="9" hidden="1">#REF!</definedName>
    <definedName name="BExIL0PMZ2SXK9R6MLP43KBU1J2P" localSheetId="10" hidden="1">#REF!</definedName>
    <definedName name="BExIL0PMZ2SXK9R6MLP43KBU1J2P" localSheetId="11" hidden="1">#REF!</definedName>
    <definedName name="BExIL0PMZ2SXK9R6MLP43KBU1J2P" hidden="1">#REF!</definedName>
    <definedName name="BExIL5T2MJ6DXYOSVERRYGMDV89B" localSheetId="7" hidden="1">#REF!</definedName>
    <definedName name="BExIL5T2MJ6DXYOSVERRYGMDV89B" localSheetId="9" hidden="1">#REF!</definedName>
    <definedName name="BExIL5T2MJ6DXYOSVERRYGMDV89B" localSheetId="10" hidden="1">#REF!</definedName>
    <definedName name="BExIL5T2MJ6DXYOSVERRYGMDV89B" localSheetId="11" hidden="1">#REF!</definedName>
    <definedName name="BExIL5T2MJ6DXYOSVERRYGMDV89B" hidden="1">#REF!</definedName>
    <definedName name="BExILAAXRTRAD18K74M6MGUEEPUM" localSheetId="7" hidden="1">#REF!</definedName>
    <definedName name="BExILAAXRTRAD18K74M6MGUEEPUM" localSheetId="9" hidden="1">#REF!</definedName>
    <definedName name="BExILAAXRTRAD18K74M6MGUEEPUM" localSheetId="10" hidden="1">#REF!</definedName>
    <definedName name="BExILAAXRTRAD18K74M6MGUEEPUM" localSheetId="11" hidden="1">#REF!</definedName>
    <definedName name="BExILAAXRTRAD18K74M6MGUEEPUM" hidden="1">#REF!</definedName>
    <definedName name="BExILG5F338C0FFLMVOKMKF8X5ZP" localSheetId="7" hidden="1">#REF!</definedName>
    <definedName name="BExILG5F338C0FFLMVOKMKF8X5ZP" localSheetId="9" hidden="1">#REF!</definedName>
    <definedName name="BExILG5F338C0FFLMVOKMKF8X5ZP" localSheetId="10" hidden="1">#REF!</definedName>
    <definedName name="BExILG5F338C0FFLMVOKMKF8X5ZP" localSheetId="11" hidden="1">#REF!</definedName>
    <definedName name="BExILG5F338C0FFLMVOKMKF8X5ZP" hidden="1">#REF!</definedName>
    <definedName name="BExILGQTQM0HOD0BJI90YO7GOIN3" localSheetId="7" hidden="1">#REF!</definedName>
    <definedName name="BExILGQTQM0HOD0BJI90YO7GOIN3" localSheetId="9" hidden="1">#REF!</definedName>
    <definedName name="BExILGQTQM0HOD0BJI90YO7GOIN3" localSheetId="10" hidden="1">#REF!</definedName>
    <definedName name="BExILGQTQM0HOD0BJI90YO7GOIN3" localSheetId="11" hidden="1">#REF!</definedName>
    <definedName name="BExILGQTQM0HOD0BJI90YO7GOIN3" hidden="1">#REF!</definedName>
    <definedName name="BExILT6PKNSR8V0R7UE4IRG590K6" localSheetId="7" hidden="1">'[17]10.08.2 - 2008 Expense'!#REF!</definedName>
    <definedName name="BExILT6PKNSR8V0R7UE4IRG590K6" localSheetId="9" hidden="1">'[17]10.08.2 - 2008 Expense'!#REF!</definedName>
    <definedName name="BExILT6PKNSR8V0R7UE4IRG590K6" localSheetId="10" hidden="1">'[17]10.08.2 - 2008 Expense'!#REF!</definedName>
    <definedName name="BExILT6PKNSR8V0R7UE4IRG590K6" localSheetId="11" hidden="1">'[17]10.08.2 - 2008 Expense'!#REF!</definedName>
    <definedName name="BExILT6PKNSR8V0R7UE4IRG590K6" hidden="1">'[17]10.08.2 - 2008 Expense'!#REF!</definedName>
    <definedName name="BExIM2RXHXBO63HBPUTHF775IIRY" localSheetId="7" hidden="1">#REF!</definedName>
    <definedName name="BExIM2RXHXBO63HBPUTHF775IIRY" localSheetId="9" hidden="1">#REF!</definedName>
    <definedName name="BExIM2RXHXBO63HBPUTHF775IIRY" localSheetId="10" hidden="1">#REF!</definedName>
    <definedName name="BExIM2RXHXBO63HBPUTHF775IIRY" localSheetId="11" hidden="1">#REF!</definedName>
    <definedName name="BExIM2RXHXBO63HBPUTHF775IIRY" hidden="1">#REF!</definedName>
    <definedName name="BExIM2RXYS5BGYBDMFLU1RE8039Z" localSheetId="7" hidden="1">#REF!</definedName>
    <definedName name="BExIM2RXYS5BGYBDMFLU1RE8039Z" localSheetId="9" hidden="1">#REF!</definedName>
    <definedName name="BExIM2RXYS5BGYBDMFLU1RE8039Z" localSheetId="10" hidden="1">#REF!</definedName>
    <definedName name="BExIM2RXYS5BGYBDMFLU1RE8039Z" localSheetId="11" hidden="1">#REF!</definedName>
    <definedName name="BExIM2RXYS5BGYBDMFLU1RE8039Z" hidden="1">#REF!</definedName>
    <definedName name="BExIM2X90EG7J3TG4STQ3J1OK4O0" localSheetId="7" hidden="1">'[17]10.08.5 - 2008 Capital - TDBU'!#REF!</definedName>
    <definedName name="BExIM2X90EG7J3TG4STQ3J1OK4O0" localSheetId="9" hidden="1">'[17]10.08.5 - 2008 Capital - TDBU'!#REF!</definedName>
    <definedName name="BExIM2X90EG7J3TG4STQ3J1OK4O0" localSheetId="10" hidden="1">'[17]10.08.5 - 2008 Capital - TDBU'!#REF!</definedName>
    <definedName name="BExIM2X90EG7J3TG4STQ3J1OK4O0" localSheetId="11" hidden="1">'[17]10.08.5 - 2008 Capital - TDBU'!#REF!</definedName>
    <definedName name="BExIM2X90EG7J3TG4STQ3J1OK4O0" hidden="1">'[17]10.08.5 - 2008 Capital - TDBU'!#REF!</definedName>
    <definedName name="BExIM9DBUB7ZGF4B20FVUO9QGOX2" localSheetId="7" hidden="1">#REF!</definedName>
    <definedName name="BExIM9DBUB7ZGF4B20FVUO9QGOX2" localSheetId="9" hidden="1">#REF!</definedName>
    <definedName name="BExIM9DBUB7ZGF4B20FVUO9QGOX2" localSheetId="10" hidden="1">#REF!</definedName>
    <definedName name="BExIM9DBUB7ZGF4B20FVUO9QGOX2" localSheetId="11" hidden="1">#REF!</definedName>
    <definedName name="BExIM9DBUB7ZGF4B20FVUO9QGOX2" hidden="1">#REF!</definedName>
    <definedName name="BExIMGK9Z94TFPWWZFMD10HV0IF6" localSheetId="7" hidden="1">#REF!</definedName>
    <definedName name="BExIMGK9Z94TFPWWZFMD10HV0IF6" localSheetId="9" hidden="1">#REF!</definedName>
    <definedName name="BExIMGK9Z94TFPWWZFMD10HV0IF6" localSheetId="10" hidden="1">#REF!</definedName>
    <definedName name="BExIMGK9Z94TFPWWZFMD10HV0IF6" localSheetId="11" hidden="1">#REF!</definedName>
    <definedName name="BExIMGK9Z94TFPWWZFMD10HV0IF6" hidden="1">#REF!</definedName>
    <definedName name="BExIMPEGKG18TELVC33T4OQTNBWC" localSheetId="7" hidden="1">#REF!</definedName>
    <definedName name="BExIMPEGKG18TELVC33T4OQTNBWC" localSheetId="9" hidden="1">#REF!</definedName>
    <definedName name="BExIMPEGKG18TELVC33T4OQTNBWC" localSheetId="10" hidden="1">#REF!</definedName>
    <definedName name="BExIMPEGKG18TELVC33T4OQTNBWC" localSheetId="11" hidden="1">#REF!</definedName>
    <definedName name="BExIMPEGKG18TELVC33T4OQTNBWC" hidden="1">#REF!</definedName>
    <definedName name="BExIN4OR435DL1US13JQPOQK8GD5" localSheetId="7" hidden="1">#REF!</definedName>
    <definedName name="BExIN4OR435DL1US13JQPOQK8GD5" localSheetId="9" hidden="1">#REF!</definedName>
    <definedName name="BExIN4OR435DL1US13JQPOQK8GD5" localSheetId="10" hidden="1">#REF!</definedName>
    <definedName name="BExIN4OR435DL1US13JQPOQK8GD5" localSheetId="11" hidden="1">#REF!</definedName>
    <definedName name="BExIN4OR435DL1US13JQPOQK8GD5" hidden="1">#REF!</definedName>
    <definedName name="BExINHQ27UK79IK88M14P1SXMGYY" localSheetId="7" hidden="1">#REF!</definedName>
    <definedName name="BExINHQ27UK79IK88M14P1SXMGYY" localSheetId="9" hidden="1">#REF!</definedName>
    <definedName name="BExINHQ27UK79IK88M14P1SXMGYY" localSheetId="10" hidden="1">#REF!</definedName>
    <definedName name="BExINHQ27UK79IK88M14P1SXMGYY" localSheetId="11" hidden="1">#REF!</definedName>
    <definedName name="BExINHQ27UK79IK88M14P1SXMGYY" hidden="1">#REF!</definedName>
    <definedName name="BExINI6A7H3KSFRFA6UBBDPKW37F" localSheetId="7" hidden="1">#REF!</definedName>
    <definedName name="BExINI6A7H3KSFRFA6UBBDPKW37F" localSheetId="9" hidden="1">#REF!</definedName>
    <definedName name="BExINI6A7H3KSFRFA6UBBDPKW37F" localSheetId="10" hidden="1">#REF!</definedName>
    <definedName name="BExINI6A7H3KSFRFA6UBBDPKW37F" localSheetId="11" hidden="1">#REF!</definedName>
    <definedName name="BExINI6A7H3KSFRFA6UBBDPKW37F" hidden="1">#REF!</definedName>
    <definedName name="BExINIMK8XC3JOBT2EXYFHHH52H0" localSheetId="7" hidden="1">#REF!</definedName>
    <definedName name="BExINIMK8XC3JOBT2EXYFHHH52H0" localSheetId="9" hidden="1">#REF!</definedName>
    <definedName name="BExINIMK8XC3JOBT2EXYFHHH52H0" localSheetId="10" hidden="1">#REF!</definedName>
    <definedName name="BExINIMK8XC3JOBT2EXYFHHH52H0" localSheetId="11" hidden="1">#REF!</definedName>
    <definedName name="BExINIMK8XC3JOBT2EXYFHHH52H0" hidden="1">#REF!</definedName>
    <definedName name="BExINLGZTO4C3BAICP3I2AXI0L3L" localSheetId="7" hidden="1">#REF!</definedName>
    <definedName name="BExINLGZTO4C3BAICP3I2AXI0L3L" localSheetId="9" hidden="1">#REF!</definedName>
    <definedName name="BExINLGZTO4C3BAICP3I2AXI0L3L" localSheetId="10" hidden="1">#REF!</definedName>
    <definedName name="BExINLGZTO4C3BAICP3I2AXI0L3L" localSheetId="11" hidden="1">#REF!</definedName>
    <definedName name="BExINLGZTO4C3BAICP3I2AXI0L3L" hidden="1">#REF!</definedName>
    <definedName name="BExINLX401ZKEGWU168DS4JUM2J6" localSheetId="7" hidden="1">#REF!</definedName>
    <definedName name="BExINLX401ZKEGWU168DS4JUM2J6" localSheetId="9" hidden="1">#REF!</definedName>
    <definedName name="BExINLX401ZKEGWU168DS4JUM2J6" localSheetId="10" hidden="1">#REF!</definedName>
    <definedName name="BExINLX401ZKEGWU168DS4JUM2J6" localSheetId="11" hidden="1">#REF!</definedName>
    <definedName name="BExINLX401ZKEGWU168DS4JUM2J6" hidden="1">#REF!</definedName>
    <definedName name="BExINMYYJO1FTV1CZF6O5XCFAMQX" localSheetId="7" hidden="1">#REF!</definedName>
    <definedName name="BExINMYYJO1FTV1CZF6O5XCFAMQX" localSheetId="9" hidden="1">#REF!</definedName>
    <definedName name="BExINMYYJO1FTV1CZF6O5XCFAMQX" localSheetId="10" hidden="1">#REF!</definedName>
    <definedName name="BExINMYYJO1FTV1CZF6O5XCFAMQX" localSheetId="11" hidden="1">#REF!</definedName>
    <definedName name="BExINMYYJO1FTV1CZF6O5XCFAMQX" hidden="1">#REF!</definedName>
    <definedName name="BExINP2H4KI05FRFV5PKZFE00HKO" localSheetId="7" hidden="1">#REF!</definedName>
    <definedName name="BExINP2H4KI05FRFV5PKZFE00HKO" localSheetId="9" hidden="1">#REF!</definedName>
    <definedName name="BExINP2H4KI05FRFV5PKZFE00HKO" localSheetId="10" hidden="1">#REF!</definedName>
    <definedName name="BExINP2H4KI05FRFV5PKZFE00HKO" localSheetId="11" hidden="1">#REF!</definedName>
    <definedName name="BExINP2H4KI05FRFV5PKZFE00HKO" hidden="1">#REF!</definedName>
    <definedName name="BExINT417AAWC51ZA8X4TDJCY0QV" localSheetId="7" hidden="1">#REF!</definedName>
    <definedName name="BExINT417AAWC51ZA8X4TDJCY0QV" localSheetId="9" hidden="1">#REF!</definedName>
    <definedName name="BExINT417AAWC51ZA8X4TDJCY0QV" localSheetId="10" hidden="1">#REF!</definedName>
    <definedName name="BExINT417AAWC51ZA8X4TDJCY0QV" localSheetId="11" hidden="1">#REF!</definedName>
    <definedName name="BExINT417AAWC51ZA8X4TDJCY0QV" hidden="1">#REF!</definedName>
    <definedName name="BExINT42RM5ESUGKCUN8IZFWEV0D" localSheetId="7" hidden="1">'[17]10.08.5 - 2008 Capital - TDBU'!#REF!</definedName>
    <definedName name="BExINT42RM5ESUGKCUN8IZFWEV0D" localSheetId="9" hidden="1">'[17]10.08.5 - 2008 Capital - TDBU'!#REF!</definedName>
    <definedName name="BExINT42RM5ESUGKCUN8IZFWEV0D" localSheetId="10" hidden="1">'[17]10.08.5 - 2008 Capital - TDBU'!#REF!</definedName>
    <definedName name="BExINT42RM5ESUGKCUN8IZFWEV0D" localSheetId="11" hidden="1">'[17]10.08.5 - 2008 Capital - TDBU'!#REF!</definedName>
    <definedName name="BExINT42RM5ESUGKCUN8IZFWEV0D" hidden="1">'[17]10.08.5 - 2008 Capital - TDBU'!#REF!</definedName>
    <definedName name="BExINZELBUXH0OXC3SAGC2RI7DXI" localSheetId="7" hidden="1">#REF!</definedName>
    <definedName name="BExINZELBUXH0OXC3SAGC2RI7DXI" localSheetId="9" hidden="1">#REF!</definedName>
    <definedName name="BExINZELBUXH0OXC3SAGC2RI7DXI" localSheetId="10" hidden="1">#REF!</definedName>
    <definedName name="BExINZELBUXH0OXC3SAGC2RI7DXI" localSheetId="11" hidden="1">#REF!</definedName>
    <definedName name="BExINZELBUXH0OXC3SAGC2RI7DXI" hidden="1">#REF!</definedName>
    <definedName name="BExINZELVWYGU876QUUZCIMXPBQC" localSheetId="7" hidden="1">#REF!</definedName>
    <definedName name="BExINZELVWYGU876QUUZCIMXPBQC" localSheetId="9" hidden="1">#REF!</definedName>
    <definedName name="BExINZELVWYGU876QUUZCIMXPBQC" localSheetId="10" hidden="1">#REF!</definedName>
    <definedName name="BExINZELVWYGU876QUUZCIMXPBQC" localSheetId="11" hidden="1">#REF!</definedName>
    <definedName name="BExINZELVWYGU876QUUZCIMXPBQC" hidden="1">#REF!</definedName>
    <definedName name="BExIOCQUQHKUU1KONGSDOLQTQEIC" localSheetId="7" hidden="1">#REF!</definedName>
    <definedName name="BExIOCQUQHKUU1KONGSDOLQTQEIC" localSheetId="9" hidden="1">#REF!</definedName>
    <definedName name="BExIOCQUQHKUU1KONGSDOLQTQEIC" localSheetId="10" hidden="1">#REF!</definedName>
    <definedName name="BExIOCQUQHKUU1KONGSDOLQTQEIC" localSheetId="11" hidden="1">#REF!</definedName>
    <definedName name="BExIOCQUQHKUU1KONGSDOLQTQEIC" hidden="1">#REF!</definedName>
    <definedName name="BExIOFL8Y5O61VLKTB4H20IJNWS1" localSheetId="7" hidden="1">#REF!</definedName>
    <definedName name="BExIOFL8Y5O61VLKTB4H20IJNWS1" localSheetId="9" hidden="1">#REF!</definedName>
    <definedName name="BExIOFL8Y5O61VLKTB4H20IJNWS1" localSheetId="10" hidden="1">#REF!</definedName>
    <definedName name="BExIOFL8Y5O61VLKTB4H20IJNWS1" localSheetId="11" hidden="1">#REF!</definedName>
    <definedName name="BExIOFL8Y5O61VLKTB4H20IJNWS1" hidden="1">#REF!</definedName>
    <definedName name="BExIOMBXRW5NS4ZPYX9G5QREZ5J6" localSheetId="7" hidden="1">#REF!</definedName>
    <definedName name="BExIOMBXRW5NS4ZPYX9G5QREZ5J6" localSheetId="9" hidden="1">#REF!</definedName>
    <definedName name="BExIOMBXRW5NS4ZPYX9G5QREZ5J6" localSheetId="10" hidden="1">#REF!</definedName>
    <definedName name="BExIOMBXRW5NS4ZPYX9G5QREZ5J6" localSheetId="11" hidden="1">#REF!</definedName>
    <definedName name="BExIOMBXRW5NS4ZPYX9G5QREZ5J6" hidden="1">#REF!</definedName>
    <definedName name="BExIOP121EZ0DOU3CLJVVRUIQPZP" localSheetId="7" hidden="1">#REF!</definedName>
    <definedName name="BExIOP121EZ0DOU3CLJVVRUIQPZP" localSheetId="9" hidden="1">#REF!</definedName>
    <definedName name="BExIOP121EZ0DOU3CLJVVRUIQPZP" localSheetId="10" hidden="1">#REF!</definedName>
    <definedName name="BExIOP121EZ0DOU3CLJVVRUIQPZP" localSheetId="11" hidden="1">#REF!</definedName>
    <definedName name="BExIOP121EZ0DOU3CLJVVRUIQPZP" hidden="1">#REF!</definedName>
    <definedName name="BExIORA3GK78T7C7SNBJJUONJ0LS" localSheetId="7" hidden="1">#REF!</definedName>
    <definedName name="BExIORA3GK78T7C7SNBJJUONJ0LS" localSheetId="9" hidden="1">#REF!</definedName>
    <definedName name="BExIORA3GK78T7C7SNBJJUONJ0LS" localSheetId="10" hidden="1">#REF!</definedName>
    <definedName name="BExIORA3GK78T7C7SNBJJUONJ0LS" localSheetId="11" hidden="1">#REF!</definedName>
    <definedName name="BExIORA3GK78T7C7SNBJJUONJ0LS" hidden="1">#REF!</definedName>
    <definedName name="BExIORFDXP4AVIEBLSTZ8ETSXMNM" localSheetId="7" hidden="1">#REF!</definedName>
    <definedName name="BExIORFDXP4AVIEBLSTZ8ETSXMNM" localSheetId="9" hidden="1">#REF!</definedName>
    <definedName name="BExIORFDXP4AVIEBLSTZ8ETSXMNM" localSheetId="10" hidden="1">#REF!</definedName>
    <definedName name="BExIORFDXP4AVIEBLSTZ8ETSXMNM" localSheetId="11" hidden="1">#REF!</definedName>
    <definedName name="BExIORFDXP4AVIEBLSTZ8ETSXMNM" hidden="1">#REF!</definedName>
    <definedName name="BExIOTZ5EFZ2NASVQ05RH15HRSW6" localSheetId="7" hidden="1">#REF!</definedName>
    <definedName name="BExIOTZ5EFZ2NASVQ05RH15HRSW6" localSheetId="9" hidden="1">#REF!</definedName>
    <definedName name="BExIOTZ5EFZ2NASVQ05RH15HRSW6" localSheetId="10" hidden="1">#REF!</definedName>
    <definedName name="BExIOTZ5EFZ2NASVQ05RH15HRSW6" localSheetId="11" hidden="1">#REF!</definedName>
    <definedName name="BExIOTZ5EFZ2NASVQ05RH15HRSW6" hidden="1">#REF!</definedName>
    <definedName name="BExIP8YNN6UUE1GZ223SWH7DLGKO" localSheetId="7" hidden="1">#REF!</definedName>
    <definedName name="BExIP8YNN6UUE1GZ223SWH7DLGKO" localSheetId="9" hidden="1">#REF!</definedName>
    <definedName name="BExIP8YNN6UUE1GZ223SWH7DLGKO" localSheetId="10" hidden="1">#REF!</definedName>
    <definedName name="BExIP8YNN6UUE1GZ223SWH7DLGKO" localSheetId="11" hidden="1">#REF!</definedName>
    <definedName name="BExIP8YNN6UUE1GZ223SWH7DLGKO" hidden="1">#REF!</definedName>
    <definedName name="BExIPAB4AOL592OJCC1CFAXTLF1A" localSheetId="7" hidden="1">#REF!</definedName>
    <definedName name="BExIPAB4AOL592OJCC1CFAXTLF1A" localSheetId="9" hidden="1">#REF!</definedName>
    <definedName name="BExIPAB4AOL592OJCC1CFAXTLF1A" localSheetId="10" hidden="1">#REF!</definedName>
    <definedName name="BExIPAB4AOL592OJCC1CFAXTLF1A" localSheetId="11" hidden="1">#REF!</definedName>
    <definedName name="BExIPAB4AOL592OJCC1CFAXTLF1A" hidden="1">#REF!</definedName>
    <definedName name="BExIPB25DKX4S2ZCKQN7KWSC3JBF" localSheetId="7" hidden="1">#REF!</definedName>
    <definedName name="BExIPB25DKX4S2ZCKQN7KWSC3JBF" localSheetId="9" hidden="1">#REF!</definedName>
    <definedName name="BExIPB25DKX4S2ZCKQN7KWSC3JBF" localSheetId="10" hidden="1">#REF!</definedName>
    <definedName name="BExIPB25DKX4S2ZCKQN7KWSC3JBF" localSheetId="11" hidden="1">#REF!</definedName>
    <definedName name="BExIPB25DKX4S2ZCKQN7KWSC3JBF" hidden="1">#REF!</definedName>
    <definedName name="BExIPDLT8JYAMGE5HTN4D1YHZF3V" localSheetId="7" hidden="1">#REF!</definedName>
    <definedName name="BExIPDLT8JYAMGE5HTN4D1YHZF3V" localSheetId="9" hidden="1">#REF!</definedName>
    <definedName name="BExIPDLT8JYAMGE5HTN4D1YHZF3V" localSheetId="10" hidden="1">#REF!</definedName>
    <definedName name="BExIPDLT8JYAMGE5HTN4D1YHZF3V" localSheetId="11" hidden="1">#REF!</definedName>
    <definedName name="BExIPDLT8JYAMGE5HTN4D1YHZF3V" hidden="1">#REF!</definedName>
    <definedName name="BExIPG040Q08EWIWL6CAVR3GRI43" localSheetId="7" hidden="1">#REF!</definedName>
    <definedName name="BExIPG040Q08EWIWL6CAVR3GRI43" localSheetId="9" hidden="1">#REF!</definedName>
    <definedName name="BExIPG040Q08EWIWL6CAVR3GRI43" localSheetId="10" hidden="1">#REF!</definedName>
    <definedName name="BExIPG040Q08EWIWL6CAVR3GRI43" localSheetId="11" hidden="1">#REF!</definedName>
    <definedName name="BExIPG040Q08EWIWL6CAVR3GRI43" hidden="1">#REF!</definedName>
    <definedName name="BExIPKNFUDPDKOSH5GHDVNA8D66S" localSheetId="7" hidden="1">#REF!</definedName>
    <definedName name="BExIPKNFUDPDKOSH5GHDVNA8D66S" localSheetId="9" hidden="1">#REF!</definedName>
    <definedName name="BExIPKNFUDPDKOSH5GHDVNA8D66S" localSheetId="10" hidden="1">#REF!</definedName>
    <definedName name="BExIPKNFUDPDKOSH5GHDVNA8D66S" localSheetId="11" hidden="1">#REF!</definedName>
    <definedName name="BExIPKNFUDPDKOSH5GHDVNA8D66S" hidden="1">#REF!</definedName>
    <definedName name="BExIPMWA45QSRZBQJ7J5LE412D5J" localSheetId="7" hidden="1">#REF!</definedName>
    <definedName name="BExIPMWA45QSRZBQJ7J5LE412D5J" localSheetId="9" hidden="1">#REF!</definedName>
    <definedName name="BExIPMWA45QSRZBQJ7J5LE412D5J" localSheetId="10" hidden="1">#REF!</definedName>
    <definedName name="BExIPMWA45QSRZBQJ7J5LE412D5J" localSheetId="11" hidden="1">#REF!</definedName>
    <definedName name="BExIPMWA45QSRZBQJ7J5LE412D5J" hidden="1">#REF!</definedName>
    <definedName name="BExIQ1VS9A2FHVD9TUHKG9K8EVVP" localSheetId="7" hidden="1">#REF!</definedName>
    <definedName name="BExIQ1VS9A2FHVD9TUHKG9K8EVVP" localSheetId="9" hidden="1">#REF!</definedName>
    <definedName name="BExIQ1VS9A2FHVD9TUHKG9K8EVVP" localSheetId="10" hidden="1">#REF!</definedName>
    <definedName name="BExIQ1VS9A2FHVD9TUHKG9K8EVVP" localSheetId="11" hidden="1">#REF!</definedName>
    <definedName name="BExIQ1VS9A2FHVD9TUHKG9K8EVVP" hidden="1">#REF!</definedName>
    <definedName name="BExIQ3J19L30PSQ2CXNT6IHW0I7V" localSheetId="7" hidden="1">#REF!</definedName>
    <definedName name="BExIQ3J19L30PSQ2CXNT6IHW0I7V" localSheetId="9" hidden="1">#REF!</definedName>
    <definedName name="BExIQ3J19L30PSQ2CXNT6IHW0I7V" localSheetId="10" hidden="1">#REF!</definedName>
    <definedName name="BExIQ3J19L30PSQ2CXNT6IHW0I7V" localSheetId="11" hidden="1">#REF!</definedName>
    <definedName name="BExIQ3J19L30PSQ2CXNT6IHW0I7V" hidden="1">#REF!</definedName>
    <definedName name="BExIQ3OJ7M04XCY276IO0LJA5XUK" localSheetId="7" hidden="1">#REF!</definedName>
    <definedName name="BExIQ3OJ7M04XCY276IO0LJA5XUK" localSheetId="9" hidden="1">#REF!</definedName>
    <definedName name="BExIQ3OJ7M04XCY276IO0LJA5XUK" localSheetId="10" hidden="1">#REF!</definedName>
    <definedName name="BExIQ3OJ7M04XCY276IO0LJA5XUK" localSheetId="11" hidden="1">#REF!</definedName>
    <definedName name="BExIQ3OJ7M04XCY276IO0LJA5XUK" hidden="1">#REF!</definedName>
    <definedName name="BExIQ5S19ITB0NDRUN4XV7B905ED" localSheetId="7" hidden="1">#REF!</definedName>
    <definedName name="BExIQ5S19ITB0NDRUN4XV7B905ED" localSheetId="9" hidden="1">#REF!</definedName>
    <definedName name="BExIQ5S19ITB0NDRUN4XV7B905ED" localSheetId="10" hidden="1">#REF!</definedName>
    <definedName name="BExIQ5S19ITB0NDRUN4XV7B905ED" localSheetId="11" hidden="1">#REF!</definedName>
    <definedName name="BExIQ5S19ITB0NDRUN4XV7B905ED" hidden="1">#REF!</definedName>
    <definedName name="BExIQ9TMQT2EIXSVQW7GVSOAW2VJ" localSheetId="7" hidden="1">#REF!</definedName>
    <definedName name="BExIQ9TMQT2EIXSVQW7GVSOAW2VJ" localSheetId="9" hidden="1">#REF!</definedName>
    <definedName name="BExIQ9TMQT2EIXSVQW7GVSOAW2VJ" localSheetId="10" hidden="1">#REF!</definedName>
    <definedName name="BExIQ9TMQT2EIXSVQW7GVSOAW2VJ" localSheetId="11" hidden="1">#REF!</definedName>
    <definedName name="BExIQ9TMQT2EIXSVQW7GVSOAW2VJ" hidden="1">#REF!</definedName>
    <definedName name="BExIQBMD65DFEB0L9IMMF5X977SD" localSheetId="7" hidden="1">#REF!</definedName>
    <definedName name="BExIQBMD65DFEB0L9IMMF5X977SD" localSheetId="9" hidden="1">#REF!</definedName>
    <definedName name="BExIQBMD65DFEB0L9IMMF5X977SD" localSheetId="10" hidden="1">#REF!</definedName>
    <definedName name="BExIQBMD65DFEB0L9IMMF5X977SD" localSheetId="11" hidden="1">#REF!</definedName>
    <definedName name="BExIQBMD65DFEB0L9IMMF5X977SD" hidden="1">#REF!</definedName>
    <definedName name="BExIQBMDE1L6J4H27K1FMSHQKDSE" localSheetId="7" hidden="1">#REF!</definedName>
    <definedName name="BExIQBMDE1L6J4H27K1FMSHQKDSE" localSheetId="9" hidden="1">#REF!</definedName>
    <definedName name="BExIQBMDE1L6J4H27K1FMSHQKDSE" localSheetId="10" hidden="1">#REF!</definedName>
    <definedName name="BExIQBMDE1L6J4H27K1FMSHQKDSE" localSheetId="11" hidden="1">#REF!</definedName>
    <definedName name="BExIQBMDE1L6J4H27K1FMSHQKDSE" hidden="1">#REF!</definedName>
    <definedName name="BExIQE65LVXUOF3UZFO7SDHFJH22" localSheetId="7" hidden="1">#REF!</definedName>
    <definedName name="BExIQE65LVXUOF3UZFO7SDHFJH22" localSheetId="9" hidden="1">#REF!</definedName>
    <definedName name="BExIQE65LVXUOF3UZFO7SDHFJH22" localSheetId="10" hidden="1">#REF!</definedName>
    <definedName name="BExIQE65LVXUOF3UZFO7SDHFJH22" localSheetId="11" hidden="1">#REF!</definedName>
    <definedName name="BExIQE65LVXUOF3UZFO7SDHFJH22" hidden="1">#REF!</definedName>
    <definedName name="BExIQG9OO2KKBOWTMD1OXY36TEGA" localSheetId="7" hidden="1">#REF!</definedName>
    <definedName name="BExIQG9OO2KKBOWTMD1OXY36TEGA" localSheetId="9" hidden="1">#REF!</definedName>
    <definedName name="BExIQG9OO2KKBOWTMD1OXY36TEGA" localSheetId="10" hidden="1">#REF!</definedName>
    <definedName name="BExIQG9OO2KKBOWTMD1OXY36TEGA" localSheetId="11" hidden="1">#REF!</definedName>
    <definedName name="BExIQG9OO2KKBOWTMD1OXY36TEGA" hidden="1">#REF!</definedName>
    <definedName name="BExIQK0FRCT7UYOFPF6HXKEUARNJ" localSheetId="7" hidden="1">#REF!</definedName>
    <definedName name="BExIQK0FRCT7UYOFPF6HXKEUARNJ" localSheetId="9" hidden="1">#REF!</definedName>
    <definedName name="BExIQK0FRCT7UYOFPF6HXKEUARNJ" localSheetId="10" hidden="1">#REF!</definedName>
    <definedName name="BExIQK0FRCT7UYOFPF6HXKEUARNJ" localSheetId="11" hidden="1">#REF!</definedName>
    <definedName name="BExIQK0FRCT7UYOFPF6HXKEUARNJ" hidden="1">#REF!</definedName>
    <definedName name="BExIQX1XBB31HZTYEEVOBSE3C5A6" localSheetId="7" hidden="1">#REF!</definedName>
    <definedName name="BExIQX1XBB31HZTYEEVOBSE3C5A6" localSheetId="9" hidden="1">#REF!</definedName>
    <definedName name="BExIQX1XBB31HZTYEEVOBSE3C5A6" localSheetId="10" hidden="1">#REF!</definedName>
    <definedName name="BExIQX1XBB31HZTYEEVOBSE3C5A6" localSheetId="11" hidden="1">#REF!</definedName>
    <definedName name="BExIQX1XBB31HZTYEEVOBSE3C5A6" hidden="1">#REF!</definedName>
    <definedName name="BExIQY8VY7PMQS8M5UTSAF3MW1AA" localSheetId="7" hidden="1">#REF!</definedName>
    <definedName name="BExIQY8VY7PMQS8M5UTSAF3MW1AA" localSheetId="9" hidden="1">#REF!</definedName>
    <definedName name="BExIQY8VY7PMQS8M5UTSAF3MW1AA" localSheetId="10" hidden="1">#REF!</definedName>
    <definedName name="BExIQY8VY7PMQS8M5UTSAF3MW1AA" localSheetId="11" hidden="1">#REF!</definedName>
    <definedName name="BExIQY8VY7PMQS8M5UTSAF3MW1AA" hidden="1">#REF!</definedName>
    <definedName name="BExIQYP5T1TPAQYW7QU1Q98BKX7W" localSheetId="7" hidden="1">#REF!</definedName>
    <definedName name="BExIQYP5T1TPAQYW7QU1Q98BKX7W" localSheetId="9" hidden="1">#REF!</definedName>
    <definedName name="BExIQYP5T1TPAQYW7QU1Q98BKX7W" localSheetId="10" hidden="1">#REF!</definedName>
    <definedName name="BExIQYP5T1TPAQYW7QU1Q98BKX7W" localSheetId="11" hidden="1">#REF!</definedName>
    <definedName name="BExIQYP5T1TPAQYW7QU1Q98BKX7W" hidden="1">#REF!</definedName>
    <definedName name="BExIR2ALYRP9FW99DK2084J7IIDC" localSheetId="7" hidden="1">#REF!</definedName>
    <definedName name="BExIR2ALYRP9FW99DK2084J7IIDC" localSheetId="9" hidden="1">#REF!</definedName>
    <definedName name="BExIR2ALYRP9FW99DK2084J7IIDC" localSheetId="10" hidden="1">#REF!</definedName>
    <definedName name="BExIR2ALYRP9FW99DK2084J7IIDC" localSheetId="11" hidden="1">#REF!</definedName>
    <definedName name="BExIR2ALYRP9FW99DK2084J7IIDC" hidden="1">#REF!</definedName>
    <definedName name="BExIR8FQETPTQYW37DBVDWG3J4JW" localSheetId="7" hidden="1">#REF!</definedName>
    <definedName name="BExIR8FQETPTQYW37DBVDWG3J4JW" localSheetId="9" hidden="1">#REF!</definedName>
    <definedName name="BExIR8FQETPTQYW37DBVDWG3J4JW" localSheetId="10" hidden="1">#REF!</definedName>
    <definedName name="BExIR8FQETPTQYW37DBVDWG3J4JW" localSheetId="11" hidden="1">#REF!</definedName>
    <definedName name="BExIR8FQETPTQYW37DBVDWG3J4JW" hidden="1">#REF!</definedName>
    <definedName name="BExIRRBGTY01OQOI3U5SW59RFDFI" localSheetId="7" hidden="1">#REF!</definedName>
    <definedName name="BExIRRBGTY01OQOI3U5SW59RFDFI" localSheetId="9" hidden="1">#REF!</definedName>
    <definedName name="BExIRRBGTY01OQOI3U5SW59RFDFI" localSheetId="10" hidden="1">#REF!</definedName>
    <definedName name="BExIRRBGTY01OQOI3U5SW59RFDFI" localSheetId="11" hidden="1">#REF!</definedName>
    <definedName name="BExIRRBGTY01OQOI3U5SW59RFDFI" hidden="1">#REF!</definedName>
    <definedName name="BExIRRM8X5MMN15Q3SPFK13165ZR" localSheetId="7" hidden="1">'[17]10.08.5 - 2008 Capital - TDBU'!#REF!</definedName>
    <definedName name="BExIRRM8X5MMN15Q3SPFK13165ZR" localSheetId="9" hidden="1">'[17]10.08.5 - 2008 Capital - TDBU'!#REF!</definedName>
    <definedName name="BExIRRM8X5MMN15Q3SPFK13165ZR" localSheetId="10" hidden="1">'[17]10.08.5 - 2008 Capital - TDBU'!#REF!</definedName>
    <definedName name="BExIRRM8X5MMN15Q3SPFK13165ZR" localSheetId="11" hidden="1">'[17]10.08.5 - 2008 Capital - TDBU'!#REF!</definedName>
    <definedName name="BExIRRM8X5MMN15Q3SPFK13165ZR" hidden="1">'[17]10.08.5 - 2008 Capital - TDBU'!#REF!</definedName>
    <definedName name="BExIS4T0DRF57HYO7OGG72KBOFOI" localSheetId="7" hidden="1">#REF!</definedName>
    <definedName name="BExIS4T0DRF57HYO7OGG72KBOFOI" localSheetId="9" hidden="1">#REF!</definedName>
    <definedName name="BExIS4T0DRF57HYO7OGG72KBOFOI" localSheetId="10" hidden="1">#REF!</definedName>
    <definedName name="BExIS4T0DRF57HYO7OGG72KBOFOI" localSheetId="11" hidden="1">#REF!</definedName>
    <definedName name="BExIS4T0DRF57HYO7OGG72KBOFOI" hidden="1">#REF!</definedName>
    <definedName name="BExIS77BJDDK18PGI9DSEYZPIL7P" localSheetId="7" hidden="1">#REF!</definedName>
    <definedName name="BExIS77BJDDK18PGI9DSEYZPIL7P" localSheetId="9" hidden="1">#REF!</definedName>
    <definedName name="BExIS77BJDDK18PGI9DSEYZPIL7P" localSheetId="10" hidden="1">#REF!</definedName>
    <definedName name="BExIS77BJDDK18PGI9DSEYZPIL7P" localSheetId="11" hidden="1">#REF!</definedName>
    <definedName name="BExIS77BJDDK18PGI9DSEYZPIL7P" hidden="1">#REF!</definedName>
    <definedName name="BExIS8UME1A94FJH5YHFVEO8E03Z" localSheetId="7" hidden="1">#REF!</definedName>
    <definedName name="BExIS8UME1A94FJH5YHFVEO8E03Z" localSheetId="9" hidden="1">#REF!</definedName>
    <definedName name="BExIS8UME1A94FJH5YHFVEO8E03Z" localSheetId="10" hidden="1">#REF!</definedName>
    <definedName name="BExIS8UME1A94FJH5YHFVEO8E03Z" localSheetId="11" hidden="1">#REF!</definedName>
    <definedName name="BExIS8UME1A94FJH5YHFVEO8E03Z" hidden="1">#REF!</definedName>
    <definedName name="BExIS8USL1T3Z97CZ30HJ98E2GXQ" localSheetId="7" hidden="1">#REF!</definedName>
    <definedName name="BExIS8USL1T3Z97CZ30HJ98E2GXQ" localSheetId="9" hidden="1">#REF!</definedName>
    <definedName name="BExIS8USL1T3Z97CZ30HJ98E2GXQ" localSheetId="10" hidden="1">#REF!</definedName>
    <definedName name="BExIS8USL1T3Z97CZ30HJ98E2GXQ" localSheetId="11" hidden="1">#REF!</definedName>
    <definedName name="BExIS8USL1T3Z97CZ30HJ98E2GXQ" hidden="1">#REF!</definedName>
    <definedName name="BExISC5B700MZUBFTQ9K4IKTF7HR" localSheetId="7" hidden="1">#REF!</definedName>
    <definedName name="BExISC5B700MZUBFTQ9K4IKTF7HR" localSheetId="9" hidden="1">#REF!</definedName>
    <definedName name="BExISC5B700MZUBFTQ9K4IKTF7HR" localSheetId="10" hidden="1">#REF!</definedName>
    <definedName name="BExISC5B700MZUBFTQ9K4IKTF7HR" localSheetId="11" hidden="1">#REF!</definedName>
    <definedName name="BExISC5B700MZUBFTQ9K4IKTF7HR" hidden="1">#REF!</definedName>
    <definedName name="BExISDHXS49S1H56ENBPRF1NLD5C" localSheetId="7" hidden="1">#REF!</definedName>
    <definedName name="BExISDHXS49S1H56ENBPRF1NLD5C" localSheetId="9" hidden="1">#REF!</definedName>
    <definedName name="BExISDHXS49S1H56ENBPRF1NLD5C" localSheetId="10" hidden="1">#REF!</definedName>
    <definedName name="BExISDHXS49S1H56ENBPRF1NLD5C" localSheetId="11" hidden="1">#REF!</definedName>
    <definedName name="BExISDHXS49S1H56ENBPRF1NLD5C" hidden="1">#REF!</definedName>
    <definedName name="BExISM1JLV54A21A164IURMPGUMU" localSheetId="7" hidden="1">#REF!</definedName>
    <definedName name="BExISM1JLV54A21A164IURMPGUMU" localSheetId="9" hidden="1">#REF!</definedName>
    <definedName name="BExISM1JLV54A21A164IURMPGUMU" localSheetId="10" hidden="1">#REF!</definedName>
    <definedName name="BExISM1JLV54A21A164IURMPGUMU" localSheetId="11" hidden="1">#REF!</definedName>
    <definedName name="BExISM1JLV54A21A164IURMPGUMU" hidden="1">#REF!</definedName>
    <definedName name="BExISRFKJYUZ4AKW44IJF7RF9Y90" localSheetId="7" hidden="1">#REF!</definedName>
    <definedName name="BExISRFKJYUZ4AKW44IJF7RF9Y90" localSheetId="9" hidden="1">#REF!</definedName>
    <definedName name="BExISRFKJYUZ4AKW44IJF7RF9Y90" localSheetId="10" hidden="1">#REF!</definedName>
    <definedName name="BExISRFKJYUZ4AKW44IJF7RF9Y90" localSheetId="11" hidden="1">#REF!</definedName>
    <definedName name="BExISRFKJYUZ4AKW44IJF7RF9Y90" hidden="1">#REF!</definedName>
    <definedName name="BExISXVMB9A7MHHRJTQGWLTINL5K" localSheetId="7" hidden="1">#REF!</definedName>
    <definedName name="BExISXVMB9A7MHHRJTQGWLTINL5K" localSheetId="9" hidden="1">#REF!</definedName>
    <definedName name="BExISXVMB9A7MHHRJTQGWLTINL5K" localSheetId="10" hidden="1">#REF!</definedName>
    <definedName name="BExISXVMB9A7MHHRJTQGWLTINL5K" localSheetId="11" hidden="1">#REF!</definedName>
    <definedName name="BExISXVMB9A7MHHRJTQGWLTINL5K" hidden="1">#REF!</definedName>
    <definedName name="BExIT1MK8TBAK3SNP36A8FKDQSOK" localSheetId="7" hidden="1">#REF!</definedName>
    <definedName name="BExIT1MK8TBAK3SNP36A8FKDQSOK" localSheetId="9" hidden="1">#REF!</definedName>
    <definedName name="BExIT1MK8TBAK3SNP36A8FKDQSOK" localSheetId="10" hidden="1">#REF!</definedName>
    <definedName name="BExIT1MK8TBAK3SNP36A8FKDQSOK" localSheetId="11" hidden="1">#REF!</definedName>
    <definedName name="BExIT1MK8TBAK3SNP36A8FKDQSOK" hidden="1">#REF!</definedName>
    <definedName name="BExITBNYANV2S8KD56GOGCKW393R" localSheetId="7" hidden="1">#REF!</definedName>
    <definedName name="BExITBNYANV2S8KD56GOGCKW393R" localSheetId="9" hidden="1">#REF!</definedName>
    <definedName name="BExITBNYANV2S8KD56GOGCKW393R" localSheetId="10" hidden="1">#REF!</definedName>
    <definedName name="BExITBNYANV2S8KD56GOGCKW393R" localSheetId="11" hidden="1">#REF!</definedName>
    <definedName name="BExITBNYANV2S8KD56GOGCKW393R" hidden="1">#REF!</definedName>
    <definedName name="BExITENTNC8AZE7V0WRWRYW8HP0C" localSheetId="7" hidden="1">#REF!</definedName>
    <definedName name="BExITENTNC8AZE7V0WRWRYW8HP0C" localSheetId="9" hidden="1">#REF!</definedName>
    <definedName name="BExITENTNC8AZE7V0WRWRYW8HP0C" localSheetId="10" hidden="1">#REF!</definedName>
    <definedName name="BExITENTNC8AZE7V0WRWRYW8HP0C" localSheetId="11" hidden="1">#REF!</definedName>
    <definedName name="BExITENTNC8AZE7V0WRWRYW8HP0C" hidden="1">#REF!</definedName>
    <definedName name="BExITKI640SU7Y4KLZY9I1Z9R6TT" localSheetId="7" hidden="1">#REF!</definedName>
    <definedName name="BExITKI640SU7Y4KLZY9I1Z9R6TT" localSheetId="9" hidden="1">#REF!</definedName>
    <definedName name="BExITKI640SU7Y4KLZY9I1Z9R6TT" localSheetId="10" hidden="1">#REF!</definedName>
    <definedName name="BExITKI640SU7Y4KLZY9I1Z9R6TT" localSheetId="11" hidden="1">#REF!</definedName>
    <definedName name="BExITKI640SU7Y4KLZY9I1Z9R6TT" hidden="1">#REF!</definedName>
    <definedName name="BExITTSMS5QHJIV39IX8L172UTTU" localSheetId="7" hidden="1">#REF!</definedName>
    <definedName name="BExITTSMS5QHJIV39IX8L172UTTU" localSheetId="9" hidden="1">#REF!</definedName>
    <definedName name="BExITTSMS5QHJIV39IX8L172UTTU" localSheetId="10" hidden="1">#REF!</definedName>
    <definedName name="BExITTSMS5QHJIV39IX8L172UTTU" localSheetId="11" hidden="1">#REF!</definedName>
    <definedName name="BExITTSMS5QHJIV39IX8L172UTTU" hidden="1">#REF!</definedName>
    <definedName name="BExITU3FT317H7G8057DIO12TN7U" localSheetId="7" hidden="1">#REF!</definedName>
    <definedName name="BExITU3FT317H7G8057DIO12TN7U" localSheetId="9" hidden="1">#REF!</definedName>
    <definedName name="BExITU3FT317H7G8057DIO12TN7U" localSheetId="10" hidden="1">#REF!</definedName>
    <definedName name="BExITU3FT317H7G8057DIO12TN7U" localSheetId="11" hidden="1">#REF!</definedName>
    <definedName name="BExITU3FT317H7G8057DIO12TN7U" hidden="1">#REF!</definedName>
    <definedName name="BExITXE2V3RFP2CB0EZVVTMZFX7T" localSheetId="7" hidden="1">#REF!</definedName>
    <definedName name="BExITXE2V3RFP2CB0EZVVTMZFX7T" localSheetId="9" hidden="1">#REF!</definedName>
    <definedName name="BExITXE2V3RFP2CB0EZVVTMZFX7T" localSheetId="10" hidden="1">#REF!</definedName>
    <definedName name="BExITXE2V3RFP2CB0EZVVTMZFX7T" localSheetId="11" hidden="1">#REF!</definedName>
    <definedName name="BExITXE2V3RFP2CB0EZVVTMZFX7T" hidden="1">#REF!</definedName>
    <definedName name="BExIUAFCGGFQDEDMTXUYTTA3EYBT" localSheetId="7" hidden="1">#REF!</definedName>
    <definedName name="BExIUAFCGGFQDEDMTXUYTTA3EYBT" localSheetId="9" hidden="1">#REF!</definedName>
    <definedName name="BExIUAFCGGFQDEDMTXUYTTA3EYBT" localSheetId="10" hidden="1">#REF!</definedName>
    <definedName name="BExIUAFCGGFQDEDMTXUYTTA3EYBT" localSheetId="11" hidden="1">#REF!</definedName>
    <definedName name="BExIUAFCGGFQDEDMTXUYTTA3EYBT" hidden="1">#REF!</definedName>
    <definedName name="BExIUD4OJGH65NFNQ4VMCE3R4J1X" localSheetId="7" hidden="1">#REF!</definedName>
    <definedName name="BExIUD4OJGH65NFNQ4VMCE3R4J1X" localSheetId="9" hidden="1">#REF!</definedName>
    <definedName name="BExIUD4OJGH65NFNQ4VMCE3R4J1X" localSheetId="10" hidden="1">#REF!</definedName>
    <definedName name="BExIUD4OJGH65NFNQ4VMCE3R4J1X" localSheetId="11" hidden="1">#REF!</definedName>
    <definedName name="BExIUD4OJGH65NFNQ4VMCE3R4J1X" hidden="1">#REF!</definedName>
    <definedName name="BExIUKGWIPE992U6T8OUR0LZQDXK" localSheetId="7" hidden="1">#REF!</definedName>
    <definedName name="BExIUKGWIPE992U6T8OUR0LZQDXK" localSheetId="9" hidden="1">#REF!</definedName>
    <definedName name="BExIUKGWIPE992U6T8OUR0LZQDXK" localSheetId="10" hidden="1">#REF!</definedName>
    <definedName name="BExIUKGWIPE992U6T8OUR0LZQDXK" localSheetId="11" hidden="1">#REF!</definedName>
    <definedName name="BExIUKGWIPE992U6T8OUR0LZQDXK" hidden="1">#REF!</definedName>
    <definedName name="BExIUM46R6FW1PBJUL86BQVXB96X" localSheetId="7" hidden="1">#REF!</definedName>
    <definedName name="BExIUM46R6FW1PBJUL86BQVXB96X" localSheetId="9" hidden="1">#REF!</definedName>
    <definedName name="BExIUM46R6FW1PBJUL86BQVXB96X" localSheetId="10" hidden="1">#REF!</definedName>
    <definedName name="BExIUM46R6FW1PBJUL86BQVXB96X" localSheetId="11" hidden="1">#REF!</definedName>
    <definedName name="BExIUM46R6FW1PBJUL86BQVXB96X" hidden="1">#REF!</definedName>
    <definedName name="BExIUTB5OAAXYW0OFMP0PS40SPOB" localSheetId="7" hidden="1">#REF!</definedName>
    <definedName name="BExIUTB5OAAXYW0OFMP0PS40SPOB" localSheetId="9" hidden="1">#REF!</definedName>
    <definedName name="BExIUTB5OAAXYW0OFMP0PS40SPOB" localSheetId="10" hidden="1">#REF!</definedName>
    <definedName name="BExIUTB5OAAXYW0OFMP0PS40SPOB" localSheetId="11" hidden="1">#REF!</definedName>
    <definedName name="BExIUTB5OAAXYW0OFMP0PS40SPOB" hidden="1">#REF!</definedName>
    <definedName name="BExIUUT2MHIOV6R3WHA0DPM1KBKY" localSheetId="7" hidden="1">#REF!</definedName>
    <definedName name="BExIUUT2MHIOV6R3WHA0DPM1KBKY" localSheetId="9" hidden="1">#REF!</definedName>
    <definedName name="BExIUUT2MHIOV6R3WHA0DPM1KBKY" localSheetId="10" hidden="1">#REF!</definedName>
    <definedName name="BExIUUT2MHIOV6R3WHA0DPM1KBKY" localSheetId="11" hidden="1">#REF!</definedName>
    <definedName name="BExIUUT2MHIOV6R3WHA0DPM1KBKY" hidden="1">#REF!</definedName>
    <definedName name="BExIUY3RMHPHDAHQNA21GY3ZUTMU" localSheetId="7" hidden="1">#REF!</definedName>
    <definedName name="BExIUY3RMHPHDAHQNA21GY3ZUTMU" localSheetId="9" hidden="1">#REF!</definedName>
    <definedName name="BExIUY3RMHPHDAHQNA21GY3ZUTMU" localSheetId="10" hidden="1">#REF!</definedName>
    <definedName name="BExIUY3RMHPHDAHQNA21GY3ZUTMU" localSheetId="11" hidden="1">#REF!</definedName>
    <definedName name="BExIUY3RMHPHDAHQNA21GY3ZUTMU" hidden="1">#REF!</definedName>
    <definedName name="BExIUYPDT1AM6MWGWQS646PIZIWC" localSheetId="7" hidden="1">#REF!</definedName>
    <definedName name="BExIUYPDT1AM6MWGWQS646PIZIWC" localSheetId="9" hidden="1">#REF!</definedName>
    <definedName name="BExIUYPDT1AM6MWGWQS646PIZIWC" localSheetId="10" hidden="1">#REF!</definedName>
    <definedName name="BExIUYPDT1AM6MWGWQS646PIZIWC" localSheetId="11" hidden="1">#REF!</definedName>
    <definedName name="BExIUYPDT1AM6MWGWQS646PIZIWC" hidden="1">#REF!</definedName>
    <definedName name="BExIV0I2O9F8D1UK1SI8AEYR6U0A" localSheetId="7" hidden="1">#REF!</definedName>
    <definedName name="BExIV0I2O9F8D1UK1SI8AEYR6U0A" localSheetId="9" hidden="1">#REF!</definedName>
    <definedName name="BExIV0I2O9F8D1UK1SI8AEYR6U0A" localSheetId="10" hidden="1">#REF!</definedName>
    <definedName name="BExIV0I2O9F8D1UK1SI8AEYR6U0A" localSheetId="11" hidden="1">#REF!</definedName>
    <definedName name="BExIV0I2O9F8D1UK1SI8AEYR6U0A" hidden="1">#REF!</definedName>
    <definedName name="BExIV2LM38XPLRTWT0R44TMQ59E5" localSheetId="7" hidden="1">#REF!</definedName>
    <definedName name="BExIV2LM38XPLRTWT0R44TMQ59E5" localSheetId="9" hidden="1">#REF!</definedName>
    <definedName name="BExIV2LM38XPLRTWT0R44TMQ59E5" localSheetId="10" hidden="1">#REF!</definedName>
    <definedName name="BExIV2LM38XPLRTWT0R44TMQ59E5" localSheetId="11" hidden="1">#REF!</definedName>
    <definedName name="BExIV2LM38XPLRTWT0R44TMQ59E5" hidden="1">#REF!</definedName>
    <definedName name="BExIV3HY4S0YRV1F7XEMF2YHAR2I" localSheetId="7" hidden="1">#REF!</definedName>
    <definedName name="BExIV3HY4S0YRV1F7XEMF2YHAR2I" localSheetId="9" hidden="1">#REF!</definedName>
    <definedName name="BExIV3HY4S0YRV1F7XEMF2YHAR2I" localSheetId="10" hidden="1">#REF!</definedName>
    <definedName name="BExIV3HY4S0YRV1F7XEMF2YHAR2I" localSheetId="11" hidden="1">#REF!</definedName>
    <definedName name="BExIV3HY4S0YRV1F7XEMF2YHAR2I" hidden="1">#REF!</definedName>
    <definedName name="BExIV6HUZFRIFLXW2SICKGTAH1PV" localSheetId="7" hidden="1">#REF!</definedName>
    <definedName name="BExIV6HUZFRIFLXW2SICKGTAH1PV" localSheetId="9" hidden="1">#REF!</definedName>
    <definedName name="BExIV6HUZFRIFLXW2SICKGTAH1PV" localSheetId="10" hidden="1">#REF!</definedName>
    <definedName name="BExIV6HUZFRIFLXW2SICKGTAH1PV" localSheetId="11" hidden="1">#REF!</definedName>
    <definedName name="BExIV6HUZFRIFLXW2SICKGTAH1PV" hidden="1">#REF!</definedName>
    <definedName name="BExIV8AM80CS6E5TN6IATF33GV1V" localSheetId="7" hidden="1">#REF!</definedName>
    <definedName name="BExIV8AM80CS6E5TN6IATF33GV1V" localSheetId="9" hidden="1">#REF!</definedName>
    <definedName name="BExIV8AM80CS6E5TN6IATF33GV1V" localSheetId="10" hidden="1">#REF!</definedName>
    <definedName name="BExIV8AM80CS6E5TN6IATF33GV1V" localSheetId="11" hidden="1">#REF!</definedName>
    <definedName name="BExIV8AM80CS6E5TN6IATF33GV1V" hidden="1">#REF!</definedName>
    <definedName name="BExIVBFYNRU691AQPVWWPH7PG4PX" localSheetId="7" hidden="1">#REF!</definedName>
    <definedName name="BExIVBFYNRU691AQPVWWPH7PG4PX" localSheetId="9" hidden="1">#REF!</definedName>
    <definedName name="BExIVBFYNRU691AQPVWWPH7PG4PX" localSheetId="10" hidden="1">#REF!</definedName>
    <definedName name="BExIVBFYNRU691AQPVWWPH7PG4PX" localSheetId="11" hidden="1">#REF!</definedName>
    <definedName name="BExIVBFYNRU691AQPVWWPH7PG4PX" hidden="1">#REF!</definedName>
    <definedName name="BExIVC6WZMHRBRGIBUVX0CO2RK05" localSheetId="7" hidden="1">#REF!</definedName>
    <definedName name="BExIVC6WZMHRBRGIBUVX0CO2RK05" localSheetId="9" hidden="1">#REF!</definedName>
    <definedName name="BExIVC6WZMHRBRGIBUVX0CO2RK05" localSheetId="10" hidden="1">#REF!</definedName>
    <definedName name="BExIVC6WZMHRBRGIBUVX0CO2RK05" localSheetId="11" hidden="1">#REF!</definedName>
    <definedName name="BExIVC6WZMHRBRGIBUVX0CO2RK05" hidden="1">#REF!</definedName>
    <definedName name="BExIVCXWL6H5LD9DHDIA4F5U9TQL" localSheetId="7" hidden="1">#REF!</definedName>
    <definedName name="BExIVCXWL6H5LD9DHDIA4F5U9TQL" localSheetId="9" hidden="1">#REF!</definedName>
    <definedName name="BExIVCXWL6H5LD9DHDIA4F5U9TQL" localSheetId="10" hidden="1">#REF!</definedName>
    <definedName name="BExIVCXWL6H5LD9DHDIA4F5U9TQL" localSheetId="11" hidden="1">#REF!</definedName>
    <definedName name="BExIVCXWL6H5LD9DHDIA4F5U9TQL" hidden="1">#REF!</definedName>
    <definedName name="BExIVEL6GUMOY062S9PFOGOGJ1UX" localSheetId="7" hidden="1">#REF!</definedName>
    <definedName name="BExIVEL6GUMOY062S9PFOGOGJ1UX" localSheetId="9" hidden="1">#REF!</definedName>
    <definedName name="BExIVEL6GUMOY062S9PFOGOGJ1UX" localSheetId="10" hidden="1">#REF!</definedName>
    <definedName name="BExIVEL6GUMOY062S9PFOGOGJ1UX" localSheetId="11" hidden="1">#REF!</definedName>
    <definedName name="BExIVEL6GUMOY062S9PFOGOGJ1UX" hidden="1">#REF!</definedName>
    <definedName name="BExIVMOIPSEWSIHIDDLOXESQ28A0" localSheetId="7" hidden="1">#REF!</definedName>
    <definedName name="BExIVMOIPSEWSIHIDDLOXESQ28A0" localSheetId="9" hidden="1">#REF!</definedName>
    <definedName name="BExIVMOIPSEWSIHIDDLOXESQ28A0" localSheetId="10" hidden="1">#REF!</definedName>
    <definedName name="BExIVMOIPSEWSIHIDDLOXESQ28A0" localSheetId="11" hidden="1">#REF!</definedName>
    <definedName name="BExIVMOIPSEWSIHIDDLOXESQ28A0" hidden="1">#REF!</definedName>
    <definedName name="BExIVNVNJX9BYDLC88NG09YF5XQ6" localSheetId="7" hidden="1">#REF!</definedName>
    <definedName name="BExIVNVNJX9BYDLC88NG09YF5XQ6" localSheetId="9" hidden="1">#REF!</definedName>
    <definedName name="BExIVNVNJX9BYDLC88NG09YF5XQ6" localSheetId="10" hidden="1">#REF!</definedName>
    <definedName name="BExIVNVNJX9BYDLC88NG09YF5XQ6" localSheetId="11" hidden="1">#REF!</definedName>
    <definedName name="BExIVNVNJX9BYDLC88NG09YF5XQ6" hidden="1">#REF!</definedName>
    <definedName name="BExIVQVKLMGSRYT1LFZH0KUIA4OR" localSheetId="7" hidden="1">#REF!</definedName>
    <definedName name="BExIVQVKLMGSRYT1LFZH0KUIA4OR" localSheetId="9" hidden="1">#REF!</definedName>
    <definedName name="BExIVQVKLMGSRYT1LFZH0KUIA4OR" localSheetId="10" hidden="1">#REF!</definedName>
    <definedName name="BExIVQVKLMGSRYT1LFZH0KUIA4OR" localSheetId="11" hidden="1">#REF!</definedName>
    <definedName name="BExIVQVKLMGSRYT1LFZH0KUIA4OR" hidden="1">#REF!</definedName>
    <definedName name="BExIVYTFI35KNR2XSA6N8OJYUTUR" localSheetId="7" hidden="1">#REF!</definedName>
    <definedName name="BExIVYTFI35KNR2XSA6N8OJYUTUR" localSheetId="9" hidden="1">#REF!</definedName>
    <definedName name="BExIVYTFI35KNR2XSA6N8OJYUTUR" localSheetId="10" hidden="1">#REF!</definedName>
    <definedName name="BExIVYTFI35KNR2XSA6N8OJYUTUR" localSheetId="11" hidden="1">#REF!</definedName>
    <definedName name="BExIVYTFI35KNR2XSA6N8OJYUTUR" hidden="1">#REF!</definedName>
    <definedName name="BExIWB3SY3WRIVIOF988DNNODBOA" localSheetId="7" hidden="1">#REF!</definedName>
    <definedName name="BExIWB3SY3WRIVIOF988DNNODBOA" localSheetId="9" hidden="1">#REF!</definedName>
    <definedName name="BExIWB3SY3WRIVIOF988DNNODBOA" localSheetId="10" hidden="1">#REF!</definedName>
    <definedName name="BExIWB3SY3WRIVIOF988DNNODBOA" localSheetId="11" hidden="1">#REF!</definedName>
    <definedName name="BExIWB3SY3WRIVIOF988DNNODBOA" hidden="1">#REF!</definedName>
    <definedName name="BExIWB99CG0H52LRD6QWPN4L6DV2" localSheetId="7" hidden="1">#REF!</definedName>
    <definedName name="BExIWB99CG0H52LRD6QWPN4L6DV2" localSheetId="9" hidden="1">#REF!</definedName>
    <definedName name="BExIWB99CG0H52LRD6QWPN4L6DV2" localSheetId="10" hidden="1">#REF!</definedName>
    <definedName name="BExIWB99CG0H52LRD6QWPN4L6DV2" localSheetId="11" hidden="1">#REF!</definedName>
    <definedName name="BExIWB99CG0H52LRD6QWPN4L6DV2" hidden="1">#REF!</definedName>
    <definedName name="BExIWCGFM00Y1WAFPJT5KRD1K5XP" localSheetId="7" hidden="1">#REF!</definedName>
    <definedName name="BExIWCGFM00Y1WAFPJT5KRD1K5XP" localSheetId="9" hidden="1">#REF!</definedName>
    <definedName name="BExIWCGFM00Y1WAFPJT5KRD1K5XP" localSheetId="10" hidden="1">#REF!</definedName>
    <definedName name="BExIWCGFM00Y1WAFPJT5KRD1K5XP" localSheetId="11" hidden="1">#REF!</definedName>
    <definedName name="BExIWCGFM00Y1WAFPJT5KRD1K5XP" hidden="1">#REF!</definedName>
    <definedName name="BExIWG1W7XP9DFYYSZAIOSHM0QLQ" localSheetId="7" hidden="1">#REF!</definedName>
    <definedName name="BExIWG1W7XP9DFYYSZAIOSHM0QLQ" localSheetId="9" hidden="1">#REF!</definedName>
    <definedName name="BExIWG1W7XP9DFYYSZAIOSHM0QLQ" localSheetId="10" hidden="1">#REF!</definedName>
    <definedName name="BExIWG1W7XP9DFYYSZAIOSHM0QLQ" localSheetId="11" hidden="1">#REF!</definedName>
    <definedName name="BExIWG1W7XP9DFYYSZAIOSHM0QLQ" hidden="1">#REF!</definedName>
    <definedName name="BExIWH3KUK94B7833DD4TB0Y6KP9" localSheetId="7" hidden="1">#REF!</definedName>
    <definedName name="BExIWH3KUK94B7833DD4TB0Y6KP9" localSheetId="9" hidden="1">#REF!</definedName>
    <definedName name="BExIWH3KUK94B7833DD4TB0Y6KP9" localSheetId="10" hidden="1">#REF!</definedName>
    <definedName name="BExIWH3KUK94B7833DD4TB0Y6KP9" localSheetId="11" hidden="1">#REF!</definedName>
    <definedName name="BExIWH3KUK94B7833DD4TB0Y6KP9" hidden="1">#REF!</definedName>
    <definedName name="BExIWKE9MGIDWORBI43AWTUNYFAN" localSheetId="7" hidden="1">#REF!</definedName>
    <definedName name="BExIWKE9MGIDWORBI43AWTUNYFAN" localSheetId="9" hidden="1">#REF!</definedName>
    <definedName name="BExIWKE9MGIDWORBI43AWTUNYFAN" localSheetId="10" hidden="1">#REF!</definedName>
    <definedName name="BExIWKE9MGIDWORBI43AWTUNYFAN" localSheetId="11" hidden="1">#REF!</definedName>
    <definedName name="BExIWKE9MGIDWORBI43AWTUNYFAN" hidden="1">#REF!</definedName>
    <definedName name="BExIWLFXFUPVKEPUHWJYGEW9I7SQ" localSheetId="7" hidden="1">#REF!</definedName>
    <definedName name="BExIWLFXFUPVKEPUHWJYGEW9I7SQ" localSheetId="9" hidden="1">#REF!</definedName>
    <definedName name="BExIWLFXFUPVKEPUHWJYGEW9I7SQ" localSheetId="10" hidden="1">#REF!</definedName>
    <definedName name="BExIWLFXFUPVKEPUHWJYGEW9I7SQ" localSheetId="11" hidden="1">#REF!</definedName>
    <definedName name="BExIWLFXFUPVKEPUHWJYGEW9I7SQ" hidden="1">#REF!</definedName>
    <definedName name="BExIWNZR6BI167OK1PHT0XMDHSMS" localSheetId="7" hidden="1">#REF!</definedName>
    <definedName name="BExIWNZR6BI167OK1PHT0XMDHSMS" localSheetId="9" hidden="1">#REF!</definedName>
    <definedName name="BExIWNZR6BI167OK1PHT0XMDHSMS" localSheetId="10" hidden="1">#REF!</definedName>
    <definedName name="BExIWNZR6BI167OK1PHT0XMDHSMS" localSheetId="11" hidden="1">#REF!</definedName>
    <definedName name="BExIWNZR6BI167OK1PHT0XMDHSMS" hidden="1">#REF!</definedName>
    <definedName name="BExIWQ8KOCZ9G1137JOM03I28GP4" localSheetId="7" hidden="1">#REF!</definedName>
    <definedName name="BExIWQ8KOCZ9G1137JOM03I28GP4" localSheetId="9" hidden="1">#REF!</definedName>
    <definedName name="BExIWQ8KOCZ9G1137JOM03I28GP4" localSheetId="10" hidden="1">#REF!</definedName>
    <definedName name="BExIWQ8KOCZ9G1137JOM03I28GP4" localSheetId="11" hidden="1">#REF!</definedName>
    <definedName name="BExIWQ8KOCZ9G1137JOM03I28GP4" hidden="1">#REF!</definedName>
    <definedName name="BExIX34PM5DBTRHRQWP6PL6WIX88" localSheetId="7" hidden="1">#REF!</definedName>
    <definedName name="BExIX34PM5DBTRHRQWP6PL6WIX88" localSheetId="9" hidden="1">#REF!</definedName>
    <definedName name="BExIX34PM5DBTRHRQWP6PL6WIX88" localSheetId="10" hidden="1">#REF!</definedName>
    <definedName name="BExIX34PM5DBTRHRQWP6PL6WIX88" localSheetId="11" hidden="1">#REF!</definedName>
    <definedName name="BExIX34PM5DBTRHRQWP6PL6WIX88" hidden="1">#REF!</definedName>
    <definedName name="BExIX5OAP9KSUE5SIZCW9P39Q4WE" localSheetId="7" hidden="1">#REF!</definedName>
    <definedName name="BExIX5OAP9KSUE5SIZCW9P39Q4WE" localSheetId="9" hidden="1">#REF!</definedName>
    <definedName name="BExIX5OAP9KSUE5SIZCW9P39Q4WE" localSheetId="10" hidden="1">#REF!</definedName>
    <definedName name="BExIX5OAP9KSUE5SIZCW9P39Q4WE" localSheetId="11" hidden="1">#REF!</definedName>
    <definedName name="BExIX5OAP9KSUE5SIZCW9P39Q4WE" hidden="1">#REF!</definedName>
    <definedName name="BExIXB7UUMLUUU4G2KWA00VKHNEJ" localSheetId="7" hidden="1">#REF!</definedName>
    <definedName name="BExIXB7UUMLUUU4G2KWA00VKHNEJ" localSheetId="9" hidden="1">#REF!</definedName>
    <definedName name="BExIXB7UUMLUUU4G2KWA00VKHNEJ" localSheetId="10" hidden="1">#REF!</definedName>
    <definedName name="BExIXB7UUMLUUU4G2KWA00VKHNEJ" localSheetId="11" hidden="1">#REF!</definedName>
    <definedName name="BExIXB7UUMLUUU4G2KWA00VKHNEJ" hidden="1">#REF!</definedName>
    <definedName name="BExIXGRJPVJMUDGSG7IHPXPNO69B" localSheetId="7" hidden="1">#REF!</definedName>
    <definedName name="BExIXGRJPVJMUDGSG7IHPXPNO69B" localSheetId="9" hidden="1">#REF!</definedName>
    <definedName name="BExIXGRJPVJMUDGSG7IHPXPNO69B" localSheetId="10" hidden="1">#REF!</definedName>
    <definedName name="BExIXGRJPVJMUDGSG7IHPXPNO69B" localSheetId="11" hidden="1">#REF!</definedName>
    <definedName name="BExIXGRJPVJMUDGSG7IHPXPNO69B" hidden="1">#REF!</definedName>
    <definedName name="BExIXM5R87ZL3FHALWZXYCPHGX3E" localSheetId="7" hidden="1">#REF!</definedName>
    <definedName name="BExIXM5R87ZL3FHALWZXYCPHGX3E" localSheetId="9" hidden="1">#REF!</definedName>
    <definedName name="BExIXM5R87ZL3FHALWZXYCPHGX3E" localSheetId="10" hidden="1">#REF!</definedName>
    <definedName name="BExIXM5R87ZL3FHALWZXYCPHGX3E" localSheetId="11" hidden="1">#REF!</definedName>
    <definedName name="BExIXM5R87ZL3FHALWZXYCPHGX3E" hidden="1">#REF!</definedName>
    <definedName name="BExIXS036ZCKT2Z8XZKLZ8PFWQGL" localSheetId="7" hidden="1">#REF!</definedName>
    <definedName name="BExIXS036ZCKT2Z8XZKLZ8PFWQGL" localSheetId="9" hidden="1">#REF!</definedName>
    <definedName name="BExIXS036ZCKT2Z8XZKLZ8PFWQGL" localSheetId="10" hidden="1">#REF!</definedName>
    <definedName name="BExIXS036ZCKT2Z8XZKLZ8PFWQGL" localSheetId="11" hidden="1">#REF!</definedName>
    <definedName name="BExIXS036ZCKT2Z8XZKLZ8PFWQGL" hidden="1">#REF!</definedName>
    <definedName name="BExIXY5CF9PFM0P40AZ4U51TMWV0" localSheetId="7" hidden="1">#REF!</definedName>
    <definedName name="BExIXY5CF9PFM0P40AZ4U51TMWV0" localSheetId="9" hidden="1">#REF!</definedName>
    <definedName name="BExIXY5CF9PFM0P40AZ4U51TMWV0" localSheetId="10" hidden="1">#REF!</definedName>
    <definedName name="BExIXY5CF9PFM0P40AZ4U51TMWV0" localSheetId="11" hidden="1">#REF!</definedName>
    <definedName name="BExIXY5CF9PFM0P40AZ4U51TMWV0" hidden="1">#REF!</definedName>
    <definedName name="BExIYEXJBK8JDWIRSVV4RJSKZVV1" localSheetId="7" hidden="1">#REF!</definedName>
    <definedName name="BExIYEXJBK8JDWIRSVV4RJSKZVV1" localSheetId="9" hidden="1">#REF!</definedName>
    <definedName name="BExIYEXJBK8JDWIRSVV4RJSKZVV1" localSheetId="10" hidden="1">#REF!</definedName>
    <definedName name="BExIYEXJBK8JDWIRSVV4RJSKZVV1" localSheetId="11" hidden="1">#REF!</definedName>
    <definedName name="BExIYEXJBK8JDWIRSVV4RJSKZVV1" hidden="1">#REF!</definedName>
    <definedName name="BExIYI2RH0K4225XO970K2IQ1E79" localSheetId="7" hidden="1">#REF!</definedName>
    <definedName name="BExIYI2RH0K4225XO970K2IQ1E79" localSheetId="9" hidden="1">#REF!</definedName>
    <definedName name="BExIYI2RH0K4225XO970K2IQ1E79" localSheetId="10" hidden="1">#REF!</definedName>
    <definedName name="BExIYI2RH0K4225XO970K2IQ1E79" localSheetId="11" hidden="1">#REF!</definedName>
    <definedName name="BExIYI2RH0K4225XO970K2IQ1E79" hidden="1">#REF!</definedName>
    <definedName name="BExIYMPZ0KS2KOJFQAUQJ77L7701" localSheetId="7" hidden="1">#REF!</definedName>
    <definedName name="BExIYMPZ0KS2KOJFQAUQJ77L7701" localSheetId="9" hidden="1">#REF!</definedName>
    <definedName name="BExIYMPZ0KS2KOJFQAUQJ77L7701" localSheetId="10" hidden="1">#REF!</definedName>
    <definedName name="BExIYMPZ0KS2KOJFQAUQJ77L7701" localSheetId="11" hidden="1">#REF!</definedName>
    <definedName name="BExIYMPZ0KS2KOJFQAUQJ77L7701" hidden="1">#REF!</definedName>
    <definedName name="BExIYP9Q6FV9T0R9G3UDKLS4TTYX" localSheetId="7" hidden="1">#REF!</definedName>
    <definedName name="BExIYP9Q6FV9T0R9G3UDKLS4TTYX" localSheetId="9" hidden="1">#REF!</definedName>
    <definedName name="BExIYP9Q6FV9T0R9G3UDKLS4TTYX" localSheetId="10" hidden="1">#REF!</definedName>
    <definedName name="BExIYP9Q6FV9T0R9G3UDKLS4TTYX" localSheetId="11" hidden="1">#REF!</definedName>
    <definedName name="BExIYP9Q6FV9T0R9G3UDKLS4TTYX" hidden="1">#REF!</definedName>
    <definedName name="BExIYQ63QDPSPOEL1H0OP89YQTZH" localSheetId="7" hidden="1">'[17]10.08.2 - 2008 Expense'!#REF!</definedName>
    <definedName name="BExIYQ63QDPSPOEL1H0OP89YQTZH" localSheetId="9" hidden="1">'[17]10.08.2 - 2008 Expense'!#REF!</definedName>
    <definedName name="BExIYQ63QDPSPOEL1H0OP89YQTZH" localSheetId="10" hidden="1">'[17]10.08.2 - 2008 Expense'!#REF!</definedName>
    <definedName name="BExIYQ63QDPSPOEL1H0OP89YQTZH" localSheetId="11" hidden="1">'[17]10.08.2 - 2008 Expense'!#REF!</definedName>
    <definedName name="BExIYQ63QDPSPOEL1H0OP89YQTZH" hidden="1">'[17]10.08.2 - 2008 Expense'!#REF!</definedName>
    <definedName name="BExIYV9IMIVVVSZNL48E412WN7ZF" localSheetId="7" hidden="1">#REF!</definedName>
    <definedName name="BExIYV9IMIVVVSZNL48E412WN7ZF" localSheetId="9" hidden="1">#REF!</definedName>
    <definedName name="BExIYV9IMIVVVSZNL48E412WN7ZF" localSheetId="10" hidden="1">#REF!</definedName>
    <definedName name="BExIYV9IMIVVVSZNL48E412WN7ZF" localSheetId="11" hidden="1">#REF!</definedName>
    <definedName name="BExIYV9IMIVVVSZNL48E412WN7ZF" hidden="1">#REF!</definedName>
    <definedName name="BExIYWWSSNFJ49218D4EO9QWKL69" localSheetId="7" hidden="1">#REF!</definedName>
    <definedName name="BExIYWWSSNFJ49218D4EO9QWKL69" localSheetId="9" hidden="1">#REF!</definedName>
    <definedName name="BExIYWWSSNFJ49218D4EO9QWKL69" localSheetId="10" hidden="1">#REF!</definedName>
    <definedName name="BExIYWWSSNFJ49218D4EO9QWKL69" localSheetId="11" hidden="1">#REF!</definedName>
    <definedName name="BExIYWWSSNFJ49218D4EO9QWKL69" hidden="1">#REF!</definedName>
    <definedName name="BExIYZGLDQ1TN7BIIN4RLDP31GIM" localSheetId="7" hidden="1">#REF!</definedName>
    <definedName name="BExIYZGLDQ1TN7BIIN4RLDP31GIM" localSheetId="9" hidden="1">#REF!</definedName>
    <definedName name="BExIYZGLDQ1TN7BIIN4RLDP31GIM" localSheetId="10" hidden="1">#REF!</definedName>
    <definedName name="BExIYZGLDQ1TN7BIIN4RLDP31GIM" localSheetId="11" hidden="1">#REF!</definedName>
    <definedName name="BExIYZGLDQ1TN7BIIN4RLDP31GIM" hidden="1">#REF!</definedName>
    <definedName name="BExIZ4K0EZJK6PW3L8SVKTJFSWW9" localSheetId="7" hidden="1">#REF!</definedName>
    <definedName name="BExIZ4K0EZJK6PW3L8SVKTJFSWW9" localSheetId="9" hidden="1">#REF!</definedName>
    <definedName name="BExIZ4K0EZJK6PW3L8SVKTJFSWW9" localSheetId="10" hidden="1">#REF!</definedName>
    <definedName name="BExIZ4K0EZJK6PW3L8SVKTJFSWW9" localSheetId="11" hidden="1">#REF!</definedName>
    <definedName name="BExIZ4K0EZJK6PW3L8SVKTJFSWW9" hidden="1">#REF!</definedName>
    <definedName name="BExIZ5GDN6WSJ55BFCN2CC7G80L0" localSheetId="7" hidden="1">#REF!</definedName>
    <definedName name="BExIZ5GDN6WSJ55BFCN2CC7G80L0" localSheetId="9" hidden="1">#REF!</definedName>
    <definedName name="BExIZ5GDN6WSJ55BFCN2CC7G80L0" localSheetId="10" hidden="1">#REF!</definedName>
    <definedName name="BExIZ5GDN6WSJ55BFCN2CC7G80L0" localSheetId="11" hidden="1">#REF!</definedName>
    <definedName name="BExIZ5GDN6WSJ55BFCN2CC7G80L0" hidden="1">#REF!</definedName>
    <definedName name="BExIZ6YBLNY9O1BQC129VGDXCVNX" localSheetId="7" hidden="1">#REF!</definedName>
    <definedName name="BExIZ6YBLNY9O1BQC129VGDXCVNX" localSheetId="9" hidden="1">#REF!</definedName>
    <definedName name="BExIZ6YBLNY9O1BQC129VGDXCVNX" localSheetId="10" hidden="1">#REF!</definedName>
    <definedName name="BExIZ6YBLNY9O1BQC129VGDXCVNX" localSheetId="11" hidden="1">#REF!</definedName>
    <definedName name="BExIZ6YBLNY9O1BQC129VGDXCVNX" hidden="1">#REF!</definedName>
    <definedName name="BExIZAECOEZGBAO29QMV14E6XDIV" localSheetId="7" hidden="1">#REF!</definedName>
    <definedName name="BExIZAECOEZGBAO29QMV14E6XDIV" localSheetId="9" hidden="1">#REF!</definedName>
    <definedName name="BExIZAECOEZGBAO29QMV14E6XDIV" localSheetId="10" hidden="1">#REF!</definedName>
    <definedName name="BExIZAECOEZGBAO29QMV14E6XDIV" localSheetId="11" hidden="1">#REF!</definedName>
    <definedName name="BExIZAECOEZGBAO29QMV14E6XDIV" hidden="1">#REF!</definedName>
    <definedName name="BExIZKVXYD5O2JBU81F2UFJZLLSI" localSheetId="7" hidden="1">#REF!</definedName>
    <definedName name="BExIZKVXYD5O2JBU81F2UFJZLLSI" localSheetId="9" hidden="1">#REF!</definedName>
    <definedName name="BExIZKVXYD5O2JBU81F2UFJZLLSI" localSheetId="10" hidden="1">#REF!</definedName>
    <definedName name="BExIZKVXYD5O2JBU81F2UFJZLLSI" localSheetId="11" hidden="1">#REF!</definedName>
    <definedName name="BExIZKVXYD5O2JBU81F2UFJZLLSI" hidden="1">#REF!</definedName>
    <definedName name="BExIZPZDHC8HGER83WHCZAHOX7LK" localSheetId="7" hidden="1">#REF!</definedName>
    <definedName name="BExIZPZDHC8HGER83WHCZAHOX7LK" localSheetId="9" hidden="1">#REF!</definedName>
    <definedName name="BExIZPZDHC8HGER83WHCZAHOX7LK" localSheetId="10" hidden="1">#REF!</definedName>
    <definedName name="BExIZPZDHC8HGER83WHCZAHOX7LK" localSheetId="11" hidden="1">#REF!</definedName>
    <definedName name="BExIZPZDHC8HGER83WHCZAHOX7LK" hidden="1">#REF!</definedName>
    <definedName name="BExIZY2PUZ0OF9YKK1B13IW0VS6G" localSheetId="7" hidden="1">#REF!</definedName>
    <definedName name="BExIZY2PUZ0OF9YKK1B13IW0VS6G" localSheetId="9" hidden="1">#REF!</definedName>
    <definedName name="BExIZY2PUZ0OF9YKK1B13IW0VS6G" localSheetId="10" hidden="1">#REF!</definedName>
    <definedName name="BExIZY2PUZ0OF9YKK1B13IW0VS6G" localSheetId="11" hidden="1">#REF!</definedName>
    <definedName name="BExIZY2PUZ0OF9YKK1B13IW0VS6G" hidden="1">#REF!</definedName>
    <definedName name="BExJ08KBRR2XMWW3VZMPSQKXHZUH" localSheetId="7" hidden="1">#REF!</definedName>
    <definedName name="BExJ08KBRR2XMWW3VZMPSQKXHZUH" localSheetId="9" hidden="1">#REF!</definedName>
    <definedName name="BExJ08KBRR2XMWW3VZMPSQKXHZUH" localSheetId="10" hidden="1">#REF!</definedName>
    <definedName name="BExJ08KBRR2XMWW3VZMPSQKXHZUH" localSheetId="11" hidden="1">#REF!</definedName>
    <definedName name="BExJ08KBRR2XMWW3VZMPSQKXHZUH" hidden="1">#REF!</definedName>
    <definedName name="BExJ0DYJWXGE7DA39PYL3WM05U9O" localSheetId="7" hidden="1">#REF!</definedName>
    <definedName name="BExJ0DYJWXGE7DA39PYL3WM05U9O" localSheetId="9" hidden="1">#REF!</definedName>
    <definedName name="BExJ0DYJWXGE7DA39PYL3WM05U9O" localSheetId="10" hidden="1">#REF!</definedName>
    <definedName name="BExJ0DYJWXGE7DA39PYL3WM05U9O" localSheetId="11" hidden="1">#REF!</definedName>
    <definedName name="BExJ0DYJWXGE7DA39PYL3WM05U9O" hidden="1">#REF!</definedName>
    <definedName name="BExJ0MY8SY5J5V50H3UKE78ODTVB" localSheetId="7" hidden="1">#REF!</definedName>
    <definedName name="BExJ0MY8SY5J5V50H3UKE78ODTVB" localSheetId="9" hidden="1">#REF!</definedName>
    <definedName name="BExJ0MY8SY5J5V50H3UKE78ODTVB" localSheetId="10" hidden="1">#REF!</definedName>
    <definedName name="BExJ0MY8SY5J5V50H3UKE78ODTVB" localSheetId="11" hidden="1">#REF!</definedName>
    <definedName name="BExJ0MY8SY5J5V50H3UKE78ODTVB" hidden="1">#REF!</definedName>
    <definedName name="BExJ0YC98G37ML4N8FLP8D95EFRF" localSheetId="7" hidden="1">#REF!</definedName>
    <definedName name="BExJ0YC98G37ML4N8FLP8D95EFRF" localSheetId="9" hidden="1">#REF!</definedName>
    <definedName name="BExJ0YC98G37ML4N8FLP8D95EFRF" localSheetId="10" hidden="1">#REF!</definedName>
    <definedName name="BExJ0YC98G37ML4N8FLP8D95EFRF" localSheetId="11" hidden="1">#REF!</definedName>
    <definedName name="BExJ0YC98G37ML4N8FLP8D95EFRF" hidden="1">#REF!</definedName>
    <definedName name="BExJ1PWWYANUHL8A16ETV0RDAXC3" localSheetId="7" hidden="1">#REF!</definedName>
    <definedName name="BExJ1PWWYANUHL8A16ETV0RDAXC3" localSheetId="9" hidden="1">#REF!</definedName>
    <definedName name="BExJ1PWWYANUHL8A16ETV0RDAXC3" localSheetId="10" hidden="1">#REF!</definedName>
    <definedName name="BExJ1PWWYANUHL8A16ETV0RDAXC3" localSheetId="11" hidden="1">#REF!</definedName>
    <definedName name="BExJ1PWWYANUHL8A16ETV0RDAXC3" hidden="1">#REF!</definedName>
    <definedName name="BExKCDYKAEV45AFXHVHZZ62E5BM3" localSheetId="7" hidden="1">#REF!</definedName>
    <definedName name="BExKCDYKAEV45AFXHVHZZ62E5BM3" localSheetId="9" hidden="1">#REF!</definedName>
    <definedName name="BExKCDYKAEV45AFXHVHZZ62E5BM3" localSheetId="10" hidden="1">#REF!</definedName>
    <definedName name="BExKCDYKAEV45AFXHVHZZ62E5BM3" localSheetId="11" hidden="1">#REF!</definedName>
    <definedName name="BExKCDYKAEV45AFXHVHZZ62E5BM3" hidden="1">#REF!</definedName>
    <definedName name="BExKCJCRGT5SGXIHDQI24Z6J8GI4" localSheetId="7" hidden="1">#REF!</definedName>
    <definedName name="BExKCJCRGT5SGXIHDQI24Z6J8GI4" localSheetId="9" hidden="1">#REF!</definedName>
    <definedName name="BExKCJCRGT5SGXIHDQI24Z6J8GI4" localSheetId="10" hidden="1">#REF!</definedName>
    <definedName name="BExKCJCRGT5SGXIHDQI24Z6J8GI4" localSheetId="11" hidden="1">#REF!</definedName>
    <definedName name="BExKCJCRGT5SGXIHDQI24Z6J8GI4" hidden="1">#REF!</definedName>
    <definedName name="BExKDKO0W4AGQO1V7K6Q4VM750FT" localSheetId="7" hidden="1">#REF!</definedName>
    <definedName name="BExKDKO0W4AGQO1V7K6Q4VM750FT" localSheetId="9" hidden="1">#REF!</definedName>
    <definedName name="BExKDKO0W4AGQO1V7K6Q4VM750FT" localSheetId="10" hidden="1">#REF!</definedName>
    <definedName name="BExKDKO0W4AGQO1V7K6Q4VM750FT" localSheetId="11" hidden="1">#REF!</definedName>
    <definedName name="BExKDKO0W4AGQO1V7K6Q4VM750FT" hidden="1">#REF!</definedName>
    <definedName name="BExKDLF10G7W77J87QWH3ZGLUCLW" localSheetId="7" hidden="1">#REF!</definedName>
    <definedName name="BExKDLF10G7W77J87QWH3ZGLUCLW" localSheetId="9" hidden="1">#REF!</definedName>
    <definedName name="BExKDLF10G7W77J87QWH3ZGLUCLW" localSheetId="10" hidden="1">#REF!</definedName>
    <definedName name="BExKDLF10G7W77J87QWH3ZGLUCLW" localSheetId="11" hidden="1">#REF!</definedName>
    <definedName name="BExKDLF10G7W77J87QWH3ZGLUCLW" hidden="1">#REF!</definedName>
    <definedName name="BExKE0PBX3XGOUM78ZT54ALDAVSP" localSheetId="7" hidden="1">#REF!</definedName>
    <definedName name="BExKE0PBX3XGOUM78ZT54ALDAVSP" localSheetId="9" hidden="1">#REF!</definedName>
    <definedName name="BExKE0PBX3XGOUM78ZT54ALDAVSP" localSheetId="10" hidden="1">#REF!</definedName>
    <definedName name="BExKE0PBX3XGOUM78ZT54ALDAVSP" localSheetId="11" hidden="1">#REF!</definedName>
    <definedName name="BExKE0PBX3XGOUM78ZT54ALDAVSP" hidden="1">#REF!</definedName>
    <definedName name="BExKEFE0I3MT6ZLC4T1L9465HKTN" localSheetId="7" hidden="1">#REF!</definedName>
    <definedName name="BExKEFE0I3MT6ZLC4T1L9465HKTN" localSheetId="9" hidden="1">#REF!</definedName>
    <definedName name="BExKEFE0I3MT6ZLC4T1L9465HKTN" localSheetId="10" hidden="1">#REF!</definedName>
    <definedName name="BExKEFE0I3MT6ZLC4T1L9465HKTN" localSheetId="11" hidden="1">#REF!</definedName>
    <definedName name="BExKEFE0I3MT6ZLC4T1L9465HKTN" hidden="1">#REF!</definedName>
    <definedName name="BExKEK6O5BVJP4VY02FY7JNAZ6BT" localSheetId="7" hidden="1">#REF!</definedName>
    <definedName name="BExKEK6O5BVJP4VY02FY7JNAZ6BT" localSheetId="9" hidden="1">#REF!</definedName>
    <definedName name="BExKEK6O5BVJP4VY02FY7JNAZ6BT" localSheetId="10" hidden="1">#REF!</definedName>
    <definedName name="BExKEK6O5BVJP4VY02FY7JNAZ6BT" localSheetId="11" hidden="1">#REF!</definedName>
    <definedName name="BExKEK6O5BVJP4VY02FY7JNAZ6BT" hidden="1">#REF!</definedName>
    <definedName name="BExKEKXK6E6QX339ELPXDIRZSJE0" localSheetId="7" hidden="1">#REF!</definedName>
    <definedName name="BExKEKXK6E6QX339ELPXDIRZSJE0" localSheetId="9" hidden="1">#REF!</definedName>
    <definedName name="BExKEKXK6E6QX339ELPXDIRZSJE0" localSheetId="10" hidden="1">#REF!</definedName>
    <definedName name="BExKEKXK6E6QX339ELPXDIRZSJE0" localSheetId="11" hidden="1">#REF!</definedName>
    <definedName name="BExKEKXK6E6QX339ELPXDIRZSJE0" hidden="1">#REF!</definedName>
    <definedName name="BExKEOOIBMP7N8033EY2CJYCBX6H" localSheetId="7" hidden="1">#REF!</definedName>
    <definedName name="BExKEOOIBMP7N8033EY2CJYCBX6H" localSheetId="9" hidden="1">#REF!</definedName>
    <definedName name="BExKEOOIBMP7N8033EY2CJYCBX6H" localSheetId="10" hidden="1">#REF!</definedName>
    <definedName name="BExKEOOIBMP7N8033EY2CJYCBX6H" localSheetId="11" hidden="1">#REF!</definedName>
    <definedName name="BExKEOOIBMP7N8033EY2CJYCBX6H" hidden="1">#REF!</definedName>
    <definedName name="BExKEW0RR5LA3VC46A2BEOOMQE56" localSheetId="7" hidden="1">#REF!</definedName>
    <definedName name="BExKEW0RR5LA3VC46A2BEOOMQE56" localSheetId="9" hidden="1">#REF!</definedName>
    <definedName name="BExKEW0RR5LA3VC46A2BEOOMQE56" localSheetId="10" hidden="1">#REF!</definedName>
    <definedName name="BExKEW0RR5LA3VC46A2BEOOMQE56" localSheetId="11" hidden="1">#REF!</definedName>
    <definedName name="BExKEW0RR5LA3VC46A2BEOOMQE56" hidden="1">#REF!</definedName>
    <definedName name="BExKFA3VI1CZK21SM0N3LZWT9LA1" localSheetId="7" hidden="1">#REF!</definedName>
    <definedName name="BExKFA3VI1CZK21SM0N3LZWT9LA1" localSheetId="9" hidden="1">#REF!</definedName>
    <definedName name="BExKFA3VI1CZK21SM0N3LZWT9LA1" localSheetId="10" hidden="1">#REF!</definedName>
    <definedName name="BExKFA3VI1CZK21SM0N3LZWT9LA1" localSheetId="11" hidden="1">#REF!</definedName>
    <definedName name="BExKFA3VI1CZK21SM0N3LZWT9LA1" hidden="1">#REF!</definedName>
    <definedName name="BExKFHGARZIYPYRZWQNLP5VVCRE2" localSheetId="7" hidden="1">#REF!</definedName>
    <definedName name="BExKFHGARZIYPYRZWQNLP5VVCRE2" localSheetId="9" hidden="1">#REF!</definedName>
    <definedName name="BExKFHGARZIYPYRZWQNLP5VVCRE2" localSheetId="10" hidden="1">#REF!</definedName>
    <definedName name="BExKFHGARZIYPYRZWQNLP5VVCRE2" localSheetId="11" hidden="1">#REF!</definedName>
    <definedName name="BExKFHGARZIYPYRZWQNLP5VVCRE2" hidden="1">#REF!</definedName>
    <definedName name="BExKFINBFV5J2NFRCL4YUO3YF0ZE" localSheetId="7" hidden="1">#REF!</definedName>
    <definedName name="BExKFINBFV5J2NFRCL4YUO3YF0ZE" localSheetId="9" hidden="1">#REF!</definedName>
    <definedName name="BExKFINBFV5J2NFRCL4YUO3YF0ZE" localSheetId="10" hidden="1">#REF!</definedName>
    <definedName name="BExKFINBFV5J2NFRCL4YUO3YF0ZE" localSheetId="11" hidden="1">#REF!</definedName>
    <definedName name="BExKFINBFV5J2NFRCL4YUO3YF0ZE" hidden="1">#REF!</definedName>
    <definedName name="BExKFISRBFACTAMJSALEYMY66F6X" localSheetId="7" hidden="1">#REF!</definedName>
    <definedName name="BExKFISRBFACTAMJSALEYMY66F6X" localSheetId="9" hidden="1">#REF!</definedName>
    <definedName name="BExKFISRBFACTAMJSALEYMY66F6X" localSheetId="10" hidden="1">#REF!</definedName>
    <definedName name="BExKFISRBFACTAMJSALEYMY66F6X" localSheetId="11" hidden="1">#REF!</definedName>
    <definedName name="BExKFISRBFACTAMJSALEYMY66F6X" hidden="1">#REF!</definedName>
    <definedName name="BExKFOSK5DJ151C4E8544UWMYTOC" localSheetId="7" hidden="1">#REF!</definedName>
    <definedName name="BExKFOSK5DJ151C4E8544UWMYTOC" localSheetId="9" hidden="1">#REF!</definedName>
    <definedName name="BExKFOSK5DJ151C4E8544UWMYTOC" localSheetId="10" hidden="1">#REF!</definedName>
    <definedName name="BExKFOSK5DJ151C4E8544UWMYTOC" localSheetId="11" hidden="1">#REF!</definedName>
    <definedName name="BExKFOSK5DJ151C4E8544UWMYTOC" hidden="1">#REF!</definedName>
    <definedName name="BExKFY32BHV278YC2ID5UIB5O51K" localSheetId="7" hidden="1">#REF!</definedName>
    <definedName name="BExKFY32BHV278YC2ID5UIB5O51K" localSheetId="9" hidden="1">#REF!</definedName>
    <definedName name="BExKFY32BHV278YC2ID5UIB5O51K" localSheetId="10" hidden="1">#REF!</definedName>
    <definedName name="BExKFY32BHV278YC2ID5UIB5O51K" localSheetId="11" hidden="1">#REF!</definedName>
    <definedName name="BExKFY32BHV278YC2ID5UIB5O51K" hidden="1">#REF!</definedName>
    <definedName name="BExKFYJC4EVEV54F82K6VKP7Q3OU" localSheetId="7" hidden="1">#REF!</definedName>
    <definedName name="BExKFYJC4EVEV54F82K6VKP7Q3OU" localSheetId="9" hidden="1">#REF!</definedName>
    <definedName name="BExKFYJC4EVEV54F82K6VKP7Q3OU" localSheetId="10" hidden="1">#REF!</definedName>
    <definedName name="BExKFYJC4EVEV54F82K6VKP7Q3OU" localSheetId="11" hidden="1">#REF!</definedName>
    <definedName name="BExKFYJC4EVEV54F82K6VKP7Q3OU" hidden="1">#REF!</definedName>
    <definedName name="BExKG4IYHBKQQ8J8FN10GB2IKO33" localSheetId="7" hidden="1">#REF!</definedName>
    <definedName name="BExKG4IYHBKQQ8J8FN10GB2IKO33" localSheetId="9" hidden="1">#REF!</definedName>
    <definedName name="BExKG4IYHBKQQ8J8FN10GB2IKO33" localSheetId="10" hidden="1">#REF!</definedName>
    <definedName name="BExKG4IYHBKQQ8J8FN10GB2IKO33" localSheetId="11" hidden="1">#REF!</definedName>
    <definedName name="BExKG4IYHBKQQ8J8FN10GB2IKO33" hidden="1">#REF!</definedName>
    <definedName name="BExKG60XBDFYOF7ZU3F5US7CM2Y4" localSheetId="7" hidden="1">#REF!</definedName>
    <definedName name="BExKG60XBDFYOF7ZU3F5US7CM2Y4" localSheetId="9" hidden="1">#REF!</definedName>
    <definedName name="BExKG60XBDFYOF7ZU3F5US7CM2Y4" localSheetId="10" hidden="1">#REF!</definedName>
    <definedName name="BExKG60XBDFYOF7ZU3F5US7CM2Y4" localSheetId="11" hidden="1">#REF!</definedName>
    <definedName name="BExKG60XBDFYOF7ZU3F5US7CM2Y4" hidden="1">#REF!</definedName>
    <definedName name="BExKG6XA0DGM4VUMUE4NHHVYVJ0J" localSheetId="7" hidden="1">#REF!</definedName>
    <definedName name="BExKG6XA0DGM4VUMUE4NHHVYVJ0J" localSheetId="9" hidden="1">#REF!</definedName>
    <definedName name="BExKG6XA0DGM4VUMUE4NHHVYVJ0J" localSheetId="10" hidden="1">#REF!</definedName>
    <definedName name="BExKG6XA0DGM4VUMUE4NHHVYVJ0J" localSheetId="11" hidden="1">#REF!</definedName>
    <definedName name="BExKG6XA0DGM4VUMUE4NHHVYVJ0J" hidden="1">#REF!</definedName>
    <definedName name="BExKGF0L44S78D33WMQ1A75TRKB9" localSheetId="7" hidden="1">#REF!</definedName>
    <definedName name="BExKGF0L44S78D33WMQ1A75TRKB9" localSheetId="9" hidden="1">#REF!</definedName>
    <definedName name="BExKGF0L44S78D33WMQ1A75TRKB9" localSheetId="10" hidden="1">#REF!</definedName>
    <definedName name="BExKGF0L44S78D33WMQ1A75TRKB9" localSheetId="11" hidden="1">#REF!</definedName>
    <definedName name="BExKGF0L44S78D33WMQ1A75TRKB9" hidden="1">#REF!</definedName>
    <definedName name="BExKGFRN31B3G20LMQ4LRF879J68" localSheetId="7" hidden="1">#REF!</definedName>
    <definedName name="BExKGFRN31B3G20LMQ4LRF879J68" localSheetId="9" hidden="1">#REF!</definedName>
    <definedName name="BExKGFRN31B3G20LMQ4LRF879J68" localSheetId="10" hidden="1">#REF!</definedName>
    <definedName name="BExKGFRN31B3G20LMQ4LRF879J68" localSheetId="11" hidden="1">#REF!</definedName>
    <definedName name="BExKGFRN31B3G20LMQ4LRF879J68" hidden="1">#REF!</definedName>
    <definedName name="BExKGJD3U3ADZILP20U3EURP0UQP" localSheetId="7" hidden="1">#REF!</definedName>
    <definedName name="BExKGJD3U3ADZILP20U3EURP0UQP" localSheetId="9" hidden="1">#REF!</definedName>
    <definedName name="BExKGJD3U3ADZILP20U3EURP0UQP" localSheetId="10" hidden="1">#REF!</definedName>
    <definedName name="BExKGJD3U3ADZILP20U3EURP0UQP" localSheetId="11" hidden="1">#REF!</definedName>
    <definedName name="BExKGJD3U3ADZILP20U3EURP0UQP" hidden="1">#REF!</definedName>
    <definedName name="BExKGNK5YGKP0YHHTAAOV17Z9EIM" localSheetId="7" hidden="1">#REF!</definedName>
    <definedName name="BExKGNK5YGKP0YHHTAAOV17Z9EIM" localSheetId="9" hidden="1">#REF!</definedName>
    <definedName name="BExKGNK5YGKP0YHHTAAOV17Z9EIM" localSheetId="10" hidden="1">#REF!</definedName>
    <definedName name="BExKGNK5YGKP0YHHTAAOV17Z9EIM" localSheetId="11" hidden="1">#REF!</definedName>
    <definedName name="BExKGNK5YGKP0YHHTAAOV17Z9EIM" hidden="1">#REF!</definedName>
    <definedName name="BExKGRLRYB3OW56X3JCUII1OOS3K" localSheetId="7" hidden="1">#REF!</definedName>
    <definedName name="BExKGRLRYB3OW56X3JCUII1OOS3K" localSheetId="9" hidden="1">#REF!</definedName>
    <definedName name="BExKGRLRYB3OW56X3JCUII1OOS3K" localSheetId="10" hidden="1">#REF!</definedName>
    <definedName name="BExKGRLRYB3OW56X3JCUII1OOS3K" localSheetId="11" hidden="1">#REF!</definedName>
    <definedName name="BExKGRLRYB3OW56X3JCUII1OOS3K" hidden="1">#REF!</definedName>
    <definedName name="BExKGV77YH9YXIQTRKK2331QGYKF" localSheetId="7" hidden="1">#REF!</definedName>
    <definedName name="BExKGV77YH9YXIQTRKK2331QGYKF" localSheetId="9" hidden="1">#REF!</definedName>
    <definedName name="BExKGV77YH9YXIQTRKK2331QGYKF" localSheetId="10" hidden="1">#REF!</definedName>
    <definedName name="BExKGV77YH9YXIQTRKK2331QGYKF" localSheetId="11" hidden="1">#REF!</definedName>
    <definedName name="BExKGV77YH9YXIQTRKK2331QGYKF" hidden="1">#REF!</definedName>
    <definedName name="BExKH170S7VQ0NRNOWNT98XVEWUH" localSheetId="7" hidden="1">#REF!</definedName>
    <definedName name="BExKH170S7VQ0NRNOWNT98XVEWUH" localSheetId="9" hidden="1">#REF!</definedName>
    <definedName name="BExKH170S7VQ0NRNOWNT98XVEWUH" localSheetId="10" hidden="1">#REF!</definedName>
    <definedName name="BExKH170S7VQ0NRNOWNT98XVEWUH" localSheetId="11" hidden="1">#REF!</definedName>
    <definedName name="BExKH170S7VQ0NRNOWNT98XVEWUH" hidden="1">#REF!</definedName>
    <definedName name="BExKH3FTZ5VGTB86W9M4AB39R0G8" localSheetId="7" hidden="1">#REF!</definedName>
    <definedName name="BExKH3FTZ5VGTB86W9M4AB39R0G8" localSheetId="9" hidden="1">#REF!</definedName>
    <definedName name="BExKH3FTZ5VGTB86W9M4AB39R0G8" localSheetId="10" hidden="1">#REF!</definedName>
    <definedName name="BExKH3FTZ5VGTB86W9M4AB39R0G8" localSheetId="11" hidden="1">#REF!</definedName>
    <definedName name="BExKH3FTZ5VGTB86W9M4AB39R0G8" hidden="1">#REF!</definedName>
    <definedName name="BExKH3FV5U5O6XZM7STS3NZKQFGJ" localSheetId="7" hidden="1">#REF!</definedName>
    <definedName name="BExKH3FV5U5O6XZM7STS3NZKQFGJ" localSheetId="9" hidden="1">#REF!</definedName>
    <definedName name="BExKH3FV5U5O6XZM7STS3NZKQFGJ" localSheetId="10" hidden="1">#REF!</definedName>
    <definedName name="BExKH3FV5U5O6XZM7STS3NZKQFGJ" localSheetId="11" hidden="1">#REF!</definedName>
    <definedName name="BExKH3FV5U5O6XZM7STS3NZKQFGJ" hidden="1">#REF!</definedName>
    <definedName name="BExKHAMUH8NR3HRV0V6FHJE3ROLN" localSheetId="7" hidden="1">#REF!</definedName>
    <definedName name="BExKHAMUH8NR3HRV0V6FHJE3ROLN" localSheetId="9" hidden="1">#REF!</definedName>
    <definedName name="BExKHAMUH8NR3HRV0V6FHJE3ROLN" localSheetId="10" hidden="1">#REF!</definedName>
    <definedName name="BExKHAMUH8NR3HRV0V6FHJE3ROLN" localSheetId="11" hidden="1">#REF!</definedName>
    <definedName name="BExKHAMUH8NR3HRV0V6FHJE3ROLN" hidden="1">#REF!</definedName>
    <definedName name="BExKHCFKOWFHO2WW0N7Y5XDXEWAO" localSheetId="7" hidden="1">#REF!</definedName>
    <definedName name="BExKHCFKOWFHO2WW0N7Y5XDXEWAO" localSheetId="9" hidden="1">#REF!</definedName>
    <definedName name="BExKHCFKOWFHO2WW0N7Y5XDXEWAO" localSheetId="10" hidden="1">#REF!</definedName>
    <definedName name="BExKHCFKOWFHO2WW0N7Y5XDXEWAO" localSheetId="11" hidden="1">#REF!</definedName>
    <definedName name="BExKHCFKOWFHO2WW0N7Y5XDXEWAO" hidden="1">#REF!</definedName>
    <definedName name="BExKHIVLONZ46HLMR50DEXKEUNEP" localSheetId="7" hidden="1">#REF!</definedName>
    <definedName name="BExKHIVLONZ46HLMR50DEXKEUNEP" localSheetId="9" hidden="1">#REF!</definedName>
    <definedName name="BExKHIVLONZ46HLMR50DEXKEUNEP" localSheetId="10" hidden="1">#REF!</definedName>
    <definedName name="BExKHIVLONZ46HLMR50DEXKEUNEP" localSheetId="11" hidden="1">#REF!</definedName>
    <definedName name="BExKHIVLONZ46HLMR50DEXKEUNEP" hidden="1">#REF!</definedName>
    <definedName name="BExKHKDK2PRBCUJS8TEDP8K3VODQ" localSheetId="7" hidden="1">#REF!</definedName>
    <definedName name="BExKHKDK2PRBCUJS8TEDP8K3VODQ" localSheetId="9" hidden="1">#REF!</definedName>
    <definedName name="BExKHKDK2PRBCUJS8TEDP8K3VODQ" localSheetId="10" hidden="1">#REF!</definedName>
    <definedName name="BExKHKDK2PRBCUJS8TEDP8K3VODQ" localSheetId="11" hidden="1">#REF!</definedName>
    <definedName name="BExKHKDK2PRBCUJS8TEDP8K3VODQ" hidden="1">#REF!</definedName>
    <definedName name="BExKHPM9XA0ADDK7TUR0N38EXWEP" localSheetId="7" hidden="1">#REF!</definedName>
    <definedName name="BExKHPM9XA0ADDK7TUR0N38EXWEP" localSheetId="9" hidden="1">#REF!</definedName>
    <definedName name="BExKHPM9XA0ADDK7TUR0N38EXWEP" localSheetId="10" hidden="1">#REF!</definedName>
    <definedName name="BExKHPM9XA0ADDK7TUR0N38EXWEP" localSheetId="11" hidden="1">#REF!</definedName>
    <definedName name="BExKHPM9XA0ADDK7TUR0N38EXWEP" hidden="1">#REF!</definedName>
    <definedName name="BExKHWD5BOLP8DQJHOIBWHYCSY9W" localSheetId="7" hidden="1">#REF!</definedName>
    <definedName name="BExKHWD5BOLP8DQJHOIBWHYCSY9W" localSheetId="9" hidden="1">#REF!</definedName>
    <definedName name="BExKHWD5BOLP8DQJHOIBWHYCSY9W" localSheetId="10" hidden="1">#REF!</definedName>
    <definedName name="BExKHWD5BOLP8DQJHOIBWHYCSY9W" localSheetId="11" hidden="1">#REF!</definedName>
    <definedName name="BExKHWD5BOLP8DQJHOIBWHYCSY9W" hidden="1">#REF!</definedName>
    <definedName name="BExKI4076KXCDE5KXL79KT36OKLO" localSheetId="7" hidden="1">#REF!</definedName>
    <definedName name="BExKI4076KXCDE5KXL79KT36OKLO" localSheetId="9" hidden="1">#REF!</definedName>
    <definedName name="BExKI4076KXCDE5KXL79KT36OKLO" localSheetId="10" hidden="1">#REF!</definedName>
    <definedName name="BExKI4076KXCDE5KXL79KT36OKLO" localSheetId="11" hidden="1">#REF!</definedName>
    <definedName name="BExKI4076KXCDE5KXL79KT36OKLO" hidden="1">#REF!</definedName>
    <definedName name="BExKI45P8VH8M6QPIX8B2CFPOGZ3" localSheetId="7" hidden="1">#REF!</definedName>
    <definedName name="BExKI45P8VH8M6QPIX8B2CFPOGZ3" localSheetId="9" hidden="1">#REF!</definedName>
    <definedName name="BExKI45P8VH8M6QPIX8B2CFPOGZ3" localSheetId="10" hidden="1">#REF!</definedName>
    <definedName name="BExKI45P8VH8M6QPIX8B2CFPOGZ3" localSheetId="11" hidden="1">#REF!</definedName>
    <definedName name="BExKI45P8VH8M6QPIX8B2CFPOGZ3" hidden="1">#REF!</definedName>
    <definedName name="BExKI7LO70WYISR7Q0Y1ZDWO9M3B" localSheetId="7" hidden="1">#REF!</definedName>
    <definedName name="BExKI7LO70WYISR7Q0Y1ZDWO9M3B" localSheetId="9" hidden="1">#REF!</definedName>
    <definedName name="BExKI7LO70WYISR7Q0Y1ZDWO9M3B" localSheetId="10" hidden="1">#REF!</definedName>
    <definedName name="BExKI7LO70WYISR7Q0Y1ZDWO9M3B" localSheetId="11" hidden="1">#REF!</definedName>
    <definedName name="BExKI7LO70WYISR7Q0Y1ZDWO9M3B" hidden="1">#REF!</definedName>
    <definedName name="BExKIEN5C2YIQQSVLK8YO62XYJMM" localSheetId="7" hidden="1">#REF!</definedName>
    <definedName name="BExKIEN5C2YIQQSVLK8YO62XYJMM" localSheetId="9" hidden="1">#REF!</definedName>
    <definedName name="BExKIEN5C2YIQQSVLK8YO62XYJMM" localSheetId="10" hidden="1">#REF!</definedName>
    <definedName name="BExKIEN5C2YIQQSVLK8YO62XYJMM" localSheetId="11" hidden="1">#REF!</definedName>
    <definedName name="BExKIEN5C2YIQQSVLK8YO62XYJMM" hidden="1">#REF!</definedName>
    <definedName name="BExKIGQV6TXIZG039HBOJU62WP2U" localSheetId="7" hidden="1">#REF!</definedName>
    <definedName name="BExKIGQV6TXIZG039HBOJU62WP2U" localSheetId="9" hidden="1">#REF!</definedName>
    <definedName name="BExKIGQV6TXIZG039HBOJU62WP2U" localSheetId="10" hidden="1">#REF!</definedName>
    <definedName name="BExKIGQV6TXIZG039HBOJU62WP2U" localSheetId="11" hidden="1">#REF!</definedName>
    <definedName name="BExKIGQV6TXIZG039HBOJU62WP2U" hidden="1">#REF!</definedName>
    <definedName name="BExKILE008SF3KTAN8WML3XKI1NZ" localSheetId="7" hidden="1">#REF!</definedName>
    <definedName name="BExKILE008SF3KTAN8WML3XKI1NZ" localSheetId="9" hidden="1">#REF!</definedName>
    <definedName name="BExKILE008SF3KTAN8WML3XKI1NZ" localSheetId="10" hidden="1">#REF!</definedName>
    <definedName name="BExKILE008SF3KTAN8WML3XKI1NZ" localSheetId="11" hidden="1">#REF!</definedName>
    <definedName name="BExKILE008SF3KTAN8WML3XKI1NZ" hidden="1">#REF!</definedName>
    <definedName name="BExKINSBB6RS7I489QHMCOMU4Z2X" localSheetId="7" hidden="1">#REF!</definedName>
    <definedName name="BExKINSBB6RS7I489QHMCOMU4Z2X" localSheetId="9" hidden="1">#REF!</definedName>
    <definedName name="BExKINSBB6RS7I489QHMCOMU4Z2X" localSheetId="10" hidden="1">#REF!</definedName>
    <definedName name="BExKINSBB6RS7I489QHMCOMU4Z2X" localSheetId="11" hidden="1">#REF!</definedName>
    <definedName name="BExKINSBB6RS7I489QHMCOMU4Z2X" hidden="1">#REF!</definedName>
    <definedName name="BExKIU87ZKSOC2DYZWFK6SAK9I8E" localSheetId="7" hidden="1">#REF!</definedName>
    <definedName name="BExKIU87ZKSOC2DYZWFK6SAK9I8E" localSheetId="9" hidden="1">#REF!</definedName>
    <definedName name="BExKIU87ZKSOC2DYZWFK6SAK9I8E" localSheetId="10" hidden="1">#REF!</definedName>
    <definedName name="BExKIU87ZKSOC2DYZWFK6SAK9I8E" localSheetId="11" hidden="1">#REF!</definedName>
    <definedName name="BExKIU87ZKSOC2DYZWFK6SAK9I8E" hidden="1">#REF!</definedName>
    <definedName name="BExKJ449HLYX2DJ9UF0H9GTPSQ73" localSheetId="7" hidden="1">#REF!</definedName>
    <definedName name="BExKJ449HLYX2DJ9UF0H9GTPSQ73" localSheetId="9" hidden="1">#REF!</definedName>
    <definedName name="BExKJ449HLYX2DJ9UF0H9GTPSQ73" localSheetId="10" hidden="1">#REF!</definedName>
    <definedName name="BExKJ449HLYX2DJ9UF0H9GTPSQ73" localSheetId="11" hidden="1">#REF!</definedName>
    <definedName name="BExKJ449HLYX2DJ9UF0H9GTPSQ73" hidden="1">#REF!</definedName>
    <definedName name="BExKJELX2RUC8UEC56IZPYYZXHA7" localSheetId="7" hidden="1">#REF!</definedName>
    <definedName name="BExKJELX2RUC8UEC56IZPYYZXHA7" localSheetId="9" hidden="1">#REF!</definedName>
    <definedName name="BExKJELX2RUC8UEC56IZPYYZXHA7" localSheetId="10" hidden="1">#REF!</definedName>
    <definedName name="BExKJELX2RUC8UEC56IZPYYZXHA7" localSheetId="11" hidden="1">#REF!</definedName>
    <definedName name="BExKJELX2RUC8UEC56IZPYYZXHA7" hidden="1">#REF!</definedName>
    <definedName name="BExKJINMXS61G2TZEXCJAWVV4F57" localSheetId="7" hidden="1">#REF!</definedName>
    <definedName name="BExKJINMXS61G2TZEXCJAWVV4F57" localSheetId="9" hidden="1">#REF!</definedName>
    <definedName name="BExKJINMXS61G2TZEXCJAWVV4F57" localSheetId="10" hidden="1">#REF!</definedName>
    <definedName name="BExKJINMXS61G2TZEXCJAWVV4F57" localSheetId="11" hidden="1">#REF!</definedName>
    <definedName name="BExKJINMXS61G2TZEXCJAWVV4F57" hidden="1">#REF!</definedName>
    <definedName name="BExKJK5ME8KB7HA0180L7OUZDDGV" localSheetId="7" hidden="1">#REF!</definedName>
    <definedName name="BExKJK5ME8KB7HA0180L7OUZDDGV" localSheetId="9" hidden="1">#REF!</definedName>
    <definedName name="BExKJK5ME8KB7HA0180L7OUZDDGV" localSheetId="10" hidden="1">#REF!</definedName>
    <definedName name="BExKJK5ME8KB7HA0180L7OUZDDGV" localSheetId="11" hidden="1">#REF!</definedName>
    <definedName name="BExKJK5ME8KB7HA0180L7OUZDDGV" hidden="1">#REF!</definedName>
    <definedName name="BExKJN5IF0VMDILJ5K8ZENF2QYV1" localSheetId="7" hidden="1">#REF!</definedName>
    <definedName name="BExKJN5IF0VMDILJ5K8ZENF2QYV1" localSheetId="9" hidden="1">#REF!</definedName>
    <definedName name="BExKJN5IF0VMDILJ5K8ZENF2QYV1" localSheetId="10" hidden="1">#REF!</definedName>
    <definedName name="BExKJN5IF0VMDILJ5K8ZENF2QYV1" localSheetId="11" hidden="1">#REF!</definedName>
    <definedName name="BExKJN5IF0VMDILJ5K8ZENF2QYV1" hidden="1">#REF!</definedName>
    <definedName name="BExKJUSJPFUIK20FTVAFJWR2OUYX" localSheetId="7" hidden="1">#REF!</definedName>
    <definedName name="BExKJUSJPFUIK20FTVAFJWR2OUYX" localSheetId="9" hidden="1">#REF!</definedName>
    <definedName name="BExKJUSJPFUIK20FTVAFJWR2OUYX" localSheetId="10" hidden="1">#REF!</definedName>
    <definedName name="BExKJUSJPFUIK20FTVAFJWR2OUYX" localSheetId="11" hidden="1">#REF!</definedName>
    <definedName name="BExKJUSJPFUIK20FTVAFJWR2OUYX" hidden="1">#REF!</definedName>
    <definedName name="BExKK8VP5RS3D0UXZVKA37C4SYBP" localSheetId="7" hidden="1">#REF!</definedName>
    <definedName name="BExKK8VP5RS3D0UXZVKA37C4SYBP" localSheetId="9" hidden="1">#REF!</definedName>
    <definedName name="BExKK8VP5RS3D0UXZVKA37C4SYBP" localSheetId="10" hidden="1">#REF!</definedName>
    <definedName name="BExKK8VP5RS3D0UXZVKA37C4SYBP" localSheetId="11" hidden="1">#REF!</definedName>
    <definedName name="BExKK8VP5RS3D0UXZVKA37C4SYBP" hidden="1">#REF!</definedName>
    <definedName name="BExKKCRXE2B5CHO3044NF9QAKPIW" localSheetId="7" hidden="1">#REF!</definedName>
    <definedName name="BExKKCRXE2B5CHO3044NF9QAKPIW" localSheetId="9" hidden="1">#REF!</definedName>
    <definedName name="BExKKCRXE2B5CHO3044NF9QAKPIW" localSheetId="10" hidden="1">#REF!</definedName>
    <definedName name="BExKKCRXE2B5CHO3044NF9QAKPIW" localSheetId="11" hidden="1">#REF!</definedName>
    <definedName name="BExKKCRXE2B5CHO3044NF9QAKPIW" hidden="1">#REF!</definedName>
    <definedName name="BExKKIM9NPF6B3SPMPIQB27HQME4" localSheetId="7" hidden="1">#REF!</definedName>
    <definedName name="BExKKIM9NPF6B3SPMPIQB27HQME4" localSheetId="9" hidden="1">#REF!</definedName>
    <definedName name="BExKKIM9NPF6B3SPMPIQB27HQME4" localSheetId="10" hidden="1">#REF!</definedName>
    <definedName name="BExKKIM9NPF6B3SPMPIQB27HQME4" localSheetId="11" hidden="1">#REF!</definedName>
    <definedName name="BExKKIM9NPF6B3SPMPIQB27HQME4" hidden="1">#REF!</definedName>
    <definedName name="BExKKIX1BCBQ4R3K41QD8NTV0OV0" localSheetId="7" hidden="1">#REF!</definedName>
    <definedName name="BExKKIX1BCBQ4R3K41QD8NTV0OV0" localSheetId="9" hidden="1">#REF!</definedName>
    <definedName name="BExKKIX1BCBQ4R3K41QD8NTV0OV0" localSheetId="10" hidden="1">#REF!</definedName>
    <definedName name="BExKKIX1BCBQ4R3K41QD8NTV0OV0" localSheetId="11" hidden="1">#REF!</definedName>
    <definedName name="BExKKIX1BCBQ4R3K41QD8NTV0OV0" hidden="1">#REF!</definedName>
    <definedName name="BExKKKV82VW7RLX4HE7NYZULP4I5" localSheetId="7" hidden="1">#REF!</definedName>
    <definedName name="BExKKKV82VW7RLX4HE7NYZULP4I5" localSheetId="9" hidden="1">#REF!</definedName>
    <definedName name="BExKKKV82VW7RLX4HE7NYZULP4I5" localSheetId="10" hidden="1">#REF!</definedName>
    <definedName name="BExKKKV82VW7RLX4HE7NYZULP4I5" localSheetId="11" hidden="1">#REF!</definedName>
    <definedName name="BExKKKV82VW7RLX4HE7NYZULP4I5" hidden="1">#REF!</definedName>
    <definedName name="BExKKLGTZTV7J4XD4AGDM4UEZFTY" localSheetId="7" hidden="1">#REF!</definedName>
    <definedName name="BExKKLGTZTV7J4XD4AGDM4UEZFTY" localSheetId="9" hidden="1">#REF!</definedName>
    <definedName name="BExKKLGTZTV7J4XD4AGDM4UEZFTY" localSheetId="10" hidden="1">#REF!</definedName>
    <definedName name="BExKKLGTZTV7J4XD4AGDM4UEZFTY" localSheetId="11" hidden="1">#REF!</definedName>
    <definedName name="BExKKLGTZTV7J4XD4AGDM4UEZFTY" hidden="1">#REF!</definedName>
    <definedName name="BExKKQ3ZWADYV03YHMXDOAMU90EB" localSheetId="7" hidden="1">#REF!</definedName>
    <definedName name="BExKKQ3ZWADYV03YHMXDOAMU90EB" localSheetId="9" hidden="1">#REF!</definedName>
    <definedName name="BExKKQ3ZWADYV03YHMXDOAMU90EB" localSheetId="10" hidden="1">#REF!</definedName>
    <definedName name="BExKKQ3ZWADYV03YHMXDOAMU90EB" localSheetId="11" hidden="1">#REF!</definedName>
    <definedName name="BExKKQ3ZWADYV03YHMXDOAMU90EB" hidden="1">#REF!</definedName>
    <definedName name="BExKKRWPS7N7KUY6X06X0TEINQM6" localSheetId="7" hidden="1">#REF!</definedName>
    <definedName name="BExKKRWPS7N7KUY6X06X0TEINQM6" localSheetId="9" hidden="1">#REF!</definedName>
    <definedName name="BExKKRWPS7N7KUY6X06X0TEINQM6" localSheetId="10" hidden="1">#REF!</definedName>
    <definedName name="BExKKRWPS7N7KUY6X06X0TEINQM6" localSheetId="11" hidden="1">#REF!</definedName>
    <definedName name="BExKKRWPS7N7KUY6X06X0TEINQM6" hidden="1">#REF!</definedName>
    <definedName name="BExKKUGD2HMJWQEYZ8H3X1BMXFS9" localSheetId="7" hidden="1">#REF!</definedName>
    <definedName name="BExKKUGD2HMJWQEYZ8H3X1BMXFS9" localSheetId="9" hidden="1">#REF!</definedName>
    <definedName name="BExKKUGD2HMJWQEYZ8H3X1BMXFS9" localSheetId="10" hidden="1">#REF!</definedName>
    <definedName name="BExKKUGD2HMJWQEYZ8H3X1BMXFS9" localSheetId="11" hidden="1">#REF!</definedName>
    <definedName name="BExKKUGD2HMJWQEYZ8H3X1BMXFS9" hidden="1">#REF!</definedName>
    <definedName name="BExKKX05KCZZZPKOR1NE5A8RGVT4" localSheetId="7" hidden="1">#REF!</definedName>
    <definedName name="BExKKX05KCZZZPKOR1NE5A8RGVT4" localSheetId="9" hidden="1">#REF!</definedName>
    <definedName name="BExKKX05KCZZZPKOR1NE5A8RGVT4" localSheetId="10" hidden="1">#REF!</definedName>
    <definedName name="BExKKX05KCZZZPKOR1NE5A8RGVT4" localSheetId="11" hidden="1">#REF!</definedName>
    <definedName name="BExKKX05KCZZZPKOR1NE5A8RGVT4" hidden="1">#REF!</definedName>
    <definedName name="BExKKX5GX2R75C9E5OJC8AEQ02WR" localSheetId="7" hidden="1">#REF!</definedName>
    <definedName name="BExKKX5GX2R75C9E5OJC8AEQ02WR" localSheetId="9" hidden="1">#REF!</definedName>
    <definedName name="BExKKX5GX2R75C9E5OJC8AEQ02WR" localSheetId="10" hidden="1">#REF!</definedName>
    <definedName name="BExKKX5GX2R75C9E5OJC8AEQ02WR" localSheetId="11" hidden="1">#REF!</definedName>
    <definedName name="BExKKX5GX2R75C9E5OJC8AEQ02WR" hidden="1">#REF!</definedName>
    <definedName name="BExKLD6S9L66QYREYHBE5J44OK7X" localSheetId="7" hidden="1">#REF!</definedName>
    <definedName name="BExKLD6S9L66QYREYHBE5J44OK7X" localSheetId="9" hidden="1">#REF!</definedName>
    <definedName name="BExKLD6S9L66QYREYHBE5J44OK7X" localSheetId="10" hidden="1">#REF!</definedName>
    <definedName name="BExKLD6S9L66QYREYHBE5J44OK7X" localSheetId="11" hidden="1">#REF!</definedName>
    <definedName name="BExKLD6S9L66QYREYHBE5J44OK7X" hidden="1">#REF!</definedName>
    <definedName name="BExKLEZK32L28GYJWVO63BZ5E1JD" localSheetId="7" hidden="1">#REF!</definedName>
    <definedName name="BExKLEZK32L28GYJWVO63BZ5E1JD" localSheetId="9" hidden="1">#REF!</definedName>
    <definedName name="BExKLEZK32L28GYJWVO63BZ5E1JD" localSheetId="10" hidden="1">#REF!</definedName>
    <definedName name="BExKLEZK32L28GYJWVO63BZ5E1JD" localSheetId="11" hidden="1">#REF!</definedName>
    <definedName name="BExKLEZK32L28GYJWVO63BZ5E1JD" hidden="1">#REF!</definedName>
    <definedName name="BExKLHTYKCAWH7WCYP78L3516NDH" localSheetId="7" hidden="1">#REF!</definedName>
    <definedName name="BExKLHTYKCAWH7WCYP78L3516NDH" localSheetId="9" hidden="1">#REF!</definedName>
    <definedName name="BExKLHTYKCAWH7WCYP78L3516NDH" localSheetId="10" hidden="1">#REF!</definedName>
    <definedName name="BExKLHTYKCAWH7WCYP78L3516NDH" localSheetId="11" hidden="1">#REF!</definedName>
    <definedName name="BExKLHTYKCAWH7WCYP78L3516NDH" hidden="1">#REF!</definedName>
    <definedName name="BExKLLKVVHT06LA55JB2FC871DC5" localSheetId="7" hidden="1">#REF!</definedName>
    <definedName name="BExKLLKVVHT06LA55JB2FC871DC5" localSheetId="9" hidden="1">#REF!</definedName>
    <definedName name="BExKLLKVVHT06LA55JB2FC871DC5" localSheetId="10" hidden="1">#REF!</definedName>
    <definedName name="BExKLLKVVHT06LA55JB2FC871DC5" localSheetId="11" hidden="1">#REF!</definedName>
    <definedName name="BExKLLKVVHT06LA55JB2FC871DC5" hidden="1">#REF!</definedName>
    <definedName name="BExKMFUOVKD6ZRRWMW0FAANYOY14" localSheetId="7" hidden="1">'[17]10.08.4 -2008 Capital'!#REF!</definedName>
    <definedName name="BExKMFUOVKD6ZRRWMW0FAANYOY14" localSheetId="9" hidden="1">'[17]10.08.4 -2008 Capital'!#REF!</definedName>
    <definedName name="BExKMFUOVKD6ZRRWMW0FAANYOY14" localSheetId="10" hidden="1">'[17]10.08.4 -2008 Capital'!#REF!</definedName>
    <definedName name="BExKMFUOVKD6ZRRWMW0FAANYOY14" localSheetId="11" hidden="1">'[17]10.08.4 -2008 Capital'!#REF!</definedName>
    <definedName name="BExKMFUOVKD6ZRRWMW0FAANYOY14" hidden="1">'[17]10.08.4 -2008 Capital'!#REF!</definedName>
    <definedName name="BExKMM52P2JTD826GL7EUFZ2GOWA" localSheetId="7" hidden="1">#REF!</definedName>
    <definedName name="BExKMM52P2JTD826GL7EUFZ2GOWA" localSheetId="9" hidden="1">#REF!</definedName>
    <definedName name="BExKMM52P2JTD826GL7EUFZ2GOWA" localSheetId="10" hidden="1">#REF!</definedName>
    <definedName name="BExKMM52P2JTD826GL7EUFZ2GOWA" localSheetId="11" hidden="1">#REF!</definedName>
    <definedName name="BExKMM52P2JTD826GL7EUFZ2GOWA" hidden="1">#REF!</definedName>
    <definedName name="BExKMWBX4EH3EYJ07UFEM08NB40Z" localSheetId="7" hidden="1">#REF!</definedName>
    <definedName name="BExKMWBX4EH3EYJ07UFEM08NB40Z" localSheetId="9" hidden="1">#REF!</definedName>
    <definedName name="BExKMWBX4EH3EYJ07UFEM08NB40Z" localSheetId="10" hidden="1">#REF!</definedName>
    <definedName name="BExKMWBX4EH3EYJ07UFEM08NB40Z" localSheetId="11" hidden="1">#REF!</definedName>
    <definedName name="BExKMWBX4EH3EYJ07UFEM08NB40Z" hidden="1">#REF!</definedName>
    <definedName name="BExKNBGV2IR3S7M0BX4810KZB4V3" localSheetId="7" hidden="1">#REF!</definedName>
    <definedName name="BExKNBGV2IR3S7M0BX4810KZB4V3" localSheetId="9" hidden="1">#REF!</definedName>
    <definedName name="BExKNBGV2IR3S7M0BX4810KZB4V3" localSheetId="10" hidden="1">#REF!</definedName>
    <definedName name="BExKNBGV2IR3S7M0BX4810KZB4V3" localSheetId="11" hidden="1">#REF!</definedName>
    <definedName name="BExKNBGV2IR3S7M0BX4810KZB4V3" hidden="1">#REF!</definedName>
    <definedName name="BExKNCTBZTSY3MO42VU5PLV6YUHZ" localSheetId="7" hidden="1">#REF!</definedName>
    <definedName name="BExKNCTBZTSY3MO42VU5PLV6YUHZ" localSheetId="9" hidden="1">#REF!</definedName>
    <definedName name="BExKNCTBZTSY3MO42VU5PLV6YUHZ" localSheetId="10" hidden="1">#REF!</definedName>
    <definedName name="BExKNCTBZTSY3MO42VU5PLV6YUHZ" localSheetId="11" hidden="1">#REF!</definedName>
    <definedName name="BExKNCTBZTSY3MO42VU5PLV6YUHZ" hidden="1">#REF!</definedName>
    <definedName name="BExKNGV2YY749C42AQ2T9QNIE5C3" localSheetId="7" hidden="1">#REF!</definedName>
    <definedName name="BExKNGV2YY749C42AQ2T9QNIE5C3" localSheetId="9" hidden="1">#REF!</definedName>
    <definedName name="BExKNGV2YY749C42AQ2T9QNIE5C3" localSheetId="10" hidden="1">#REF!</definedName>
    <definedName name="BExKNGV2YY749C42AQ2T9QNIE5C3" localSheetId="11" hidden="1">#REF!</definedName>
    <definedName name="BExKNGV2YY749C42AQ2T9QNIE5C3" hidden="1">#REF!</definedName>
    <definedName name="BExKNSP7EUXMQ7HQ1I4UI51T620P" localSheetId="7" hidden="1">#REF!</definedName>
    <definedName name="BExKNSP7EUXMQ7HQ1I4UI51T620P" localSheetId="9" hidden="1">#REF!</definedName>
    <definedName name="BExKNSP7EUXMQ7HQ1I4UI51T620P" localSheetId="10" hidden="1">#REF!</definedName>
    <definedName name="BExKNSP7EUXMQ7HQ1I4UI51T620P" localSheetId="11" hidden="1">#REF!</definedName>
    <definedName name="BExKNSP7EUXMQ7HQ1I4UI51T620P" hidden="1">#REF!</definedName>
    <definedName name="BExKNV8UOHVWEHDJWI2WMJ9X6QHZ" localSheetId="7" hidden="1">#REF!</definedName>
    <definedName name="BExKNV8UOHVWEHDJWI2WMJ9X6QHZ" localSheetId="9" hidden="1">#REF!</definedName>
    <definedName name="BExKNV8UOHVWEHDJWI2WMJ9X6QHZ" localSheetId="10" hidden="1">#REF!</definedName>
    <definedName name="BExKNV8UOHVWEHDJWI2WMJ9X6QHZ" localSheetId="11" hidden="1">#REF!</definedName>
    <definedName name="BExKNV8UOHVWEHDJWI2WMJ9X6QHZ" hidden="1">#REF!</definedName>
    <definedName name="BExKNZLD7UATC1MYRNJD8H2NH4KU" localSheetId="7" hidden="1">#REF!</definedName>
    <definedName name="BExKNZLD7UATC1MYRNJD8H2NH4KU" localSheetId="9" hidden="1">#REF!</definedName>
    <definedName name="BExKNZLD7UATC1MYRNJD8H2NH4KU" localSheetId="10" hidden="1">#REF!</definedName>
    <definedName name="BExKNZLD7UATC1MYRNJD8H2NH4KU" localSheetId="11" hidden="1">#REF!</definedName>
    <definedName name="BExKNZLD7UATC1MYRNJD8H2NH4KU" hidden="1">#REF!</definedName>
    <definedName name="BExKNZQUKQQG2Y97R74G4O4BJP1L" localSheetId="7" hidden="1">#REF!</definedName>
    <definedName name="BExKNZQUKQQG2Y97R74G4O4BJP1L" localSheetId="9" hidden="1">#REF!</definedName>
    <definedName name="BExKNZQUKQQG2Y97R74G4O4BJP1L" localSheetId="10" hidden="1">#REF!</definedName>
    <definedName name="BExKNZQUKQQG2Y97R74G4O4BJP1L" localSheetId="11" hidden="1">#REF!</definedName>
    <definedName name="BExKNZQUKQQG2Y97R74G4O4BJP1L" hidden="1">#REF!</definedName>
    <definedName name="BExKO06X0EAD3ABEG1E8PWLDWHBA" localSheetId="7" hidden="1">#REF!</definedName>
    <definedName name="BExKO06X0EAD3ABEG1E8PWLDWHBA" localSheetId="9" hidden="1">#REF!</definedName>
    <definedName name="BExKO06X0EAD3ABEG1E8PWLDWHBA" localSheetId="10" hidden="1">#REF!</definedName>
    <definedName name="BExKO06X0EAD3ABEG1E8PWLDWHBA" localSheetId="11" hidden="1">#REF!</definedName>
    <definedName name="BExKO06X0EAD3ABEG1E8PWLDWHBA" hidden="1">#REF!</definedName>
    <definedName name="BExKO2AHHSGNI1AZOIOW21KPXKPE" localSheetId="7" hidden="1">#REF!</definedName>
    <definedName name="BExKO2AHHSGNI1AZOIOW21KPXKPE" localSheetId="9" hidden="1">#REF!</definedName>
    <definedName name="BExKO2AHHSGNI1AZOIOW21KPXKPE" localSheetId="10" hidden="1">#REF!</definedName>
    <definedName name="BExKO2AHHSGNI1AZOIOW21KPXKPE" localSheetId="11" hidden="1">#REF!</definedName>
    <definedName name="BExKO2AHHSGNI1AZOIOW21KPXKPE" hidden="1">#REF!</definedName>
    <definedName name="BExKO2FXWJWC5IZLDN8JHYILQJ2N" localSheetId="7" hidden="1">#REF!</definedName>
    <definedName name="BExKO2FXWJWC5IZLDN8JHYILQJ2N" localSheetId="9" hidden="1">#REF!</definedName>
    <definedName name="BExKO2FXWJWC5IZLDN8JHYILQJ2N" localSheetId="10" hidden="1">#REF!</definedName>
    <definedName name="BExKO2FXWJWC5IZLDN8JHYILQJ2N" localSheetId="11" hidden="1">#REF!</definedName>
    <definedName name="BExKO2FXWJWC5IZLDN8JHYILQJ2N" hidden="1">#REF!</definedName>
    <definedName name="BExKO438WZ8FKOU00NURGFMOYXWN" localSheetId="7" hidden="1">#REF!</definedName>
    <definedName name="BExKO438WZ8FKOU00NURGFMOYXWN" localSheetId="9" hidden="1">#REF!</definedName>
    <definedName name="BExKO438WZ8FKOU00NURGFMOYXWN" localSheetId="10" hidden="1">#REF!</definedName>
    <definedName name="BExKO438WZ8FKOU00NURGFMOYXWN" localSheetId="11" hidden="1">#REF!</definedName>
    <definedName name="BExKO438WZ8FKOU00NURGFMOYXWN" hidden="1">#REF!</definedName>
    <definedName name="BExKOBVQIBD5QN64WI0VMWG8ECVY" localSheetId="7" hidden="1">#REF!</definedName>
    <definedName name="BExKOBVQIBD5QN64WI0VMWG8ECVY" localSheetId="9" hidden="1">#REF!</definedName>
    <definedName name="BExKOBVQIBD5QN64WI0VMWG8ECVY" localSheetId="10" hidden="1">#REF!</definedName>
    <definedName name="BExKOBVQIBD5QN64WI0VMWG8ECVY" localSheetId="11" hidden="1">#REF!</definedName>
    <definedName name="BExKOBVQIBD5QN64WI0VMWG8ECVY" hidden="1">#REF!</definedName>
    <definedName name="BExKODIZGWW2EQD0FEYW6WK6XLCM" localSheetId="7" hidden="1">#REF!</definedName>
    <definedName name="BExKODIZGWW2EQD0FEYW6WK6XLCM" localSheetId="9" hidden="1">#REF!</definedName>
    <definedName name="BExKODIZGWW2EQD0FEYW6WK6XLCM" localSheetId="10" hidden="1">#REF!</definedName>
    <definedName name="BExKODIZGWW2EQD0FEYW6WK6XLCM" localSheetId="11" hidden="1">#REF!</definedName>
    <definedName name="BExKODIZGWW2EQD0FEYW6WK6XLCM" hidden="1">#REF!</definedName>
    <definedName name="BExKOPO2HPWVQGAKW8LOZMPIDEFG" localSheetId="7" hidden="1">#REF!</definedName>
    <definedName name="BExKOPO2HPWVQGAKW8LOZMPIDEFG" localSheetId="9" hidden="1">#REF!</definedName>
    <definedName name="BExKOPO2HPWVQGAKW8LOZMPIDEFG" localSheetId="10" hidden="1">#REF!</definedName>
    <definedName name="BExKOPO2HPWVQGAKW8LOZMPIDEFG" localSheetId="11" hidden="1">#REF!</definedName>
    <definedName name="BExKOPO2HPWVQGAKW8LOZMPIDEFG" hidden="1">#REF!</definedName>
    <definedName name="BExKOU0G4S03BPJYQJ7Q6BXA1XZE" localSheetId="7" hidden="1">#REF!</definedName>
    <definedName name="BExKOU0G4S03BPJYQJ7Q6BXA1XZE" localSheetId="9" hidden="1">#REF!</definedName>
    <definedName name="BExKOU0G4S03BPJYQJ7Q6BXA1XZE" localSheetId="10" hidden="1">#REF!</definedName>
    <definedName name="BExKOU0G4S03BPJYQJ7Q6BXA1XZE" localSheetId="11" hidden="1">#REF!</definedName>
    <definedName name="BExKOU0G4S03BPJYQJ7Q6BXA1XZE" hidden="1">#REF!</definedName>
    <definedName name="BExKP1NNUBCM89W1AWCQ4GYT46VL" localSheetId="7" hidden="1">'[17]10.08.4 -2008 Capital'!#REF!</definedName>
    <definedName name="BExKP1NNUBCM89W1AWCQ4GYT46VL" localSheetId="9" hidden="1">'[17]10.08.4 -2008 Capital'!#REF!</definedName>
    <definedName name="BExKP1NNUBCM89W1AWCQ4GYT46VL" localSheetId="10" hidden="1">'[17]10.08.4 -2008 Capital'!#REF!</definedName>
    <definedName name="BExKP1NNUBCM89W1AWCQ4GYT46VL" localSheetId="11" hidden="1">'[17]10.08.4 -2008 Capital'!#REF!</definedName>
    <definedName name="BExKP1NNUBCM89W1AWCQ4GYT46VL" hidden="1">'[17]10.08.4 -2008 Capital'!#REF!</definedName>
    <definedName name="BExKPEZP0QTKOTLIMMIFSVTHQEEK" localSheetId="7" hidden="1">#REF!</definedName>
    <definedName name="BExKPEZP0QTKOTLIMMIFSVTHQEEK" localSheetId="9" hidden="1">#REF!</definedName>
    <definedName name="BExKPEZP0QTKOTLIMMIFSVTHQEEK" localSheetId="10" hidden="1">#REF!</definedName>
    <definedName name="BExKPEZP0QTKOTLIMMIFSVTHQEEK" localSheetId="11" hidden="1">#REF!</definedName>
    <definedName name="BExKPEZP0QTKOTLIMMIFSVTHQEEK" hidden="1">#REF!</definedName>
    <definedName name="BExKPJXT3SWOS15NRMD9RAD4AXOC" localSheetId="7" hidden="1">#REF!</definedName>
    <definedName name="BExKPJXT3SWOS15NRMD9RAD4AXOC" localSheetId="9" hidden="1">#REF!</definedName>
    <definedName name="BExKPJXT3SWOS15NRMD9RAD4AXOC" localSheetId="10" hidden="1">#REF!</definedName>
    <definedName name="BExKPJXT3SWOS15NRMD9RAD4AXOC" localSheetId="11" hidden="1">#REF!</definedName>
    <definedName name="BExKPJXT3SWOS15NRMD9RAD4AXOC" hidden="1">#REF!</definedName>
    <definedName name="BExKPLFRCAYNO7ZNGISMPGFFXB00" localSheetId="7" hidden="1">#REF!</definedName>
    <definedName name="BExKPLFRCAYNO7ZNGISMPGFFXB00" localSheetId="9" hidden="1">#REF!</definedName>
    <definedName name="BExKPLFRCAYNO7ZNGISMPGFFXB00" localSheetId="10" hidden="1">#REF!</definedName>
    <definedName name="BExKPLFRCAYNO7ZNGISMPGFFXB00" localSheetId="11" hidden="1">#REF!</definedName>
    <definedName name="BExKPLFRCAYNO7ZNGISMPGFFXB00" hidden="1">#REF!</definedName>
    <definedName name="BExKPLQJX0HJ8OTXBXH9IC9J2V0W" localSheetId="7" hidden="1">#REF!</definedName>
    <definedName name="BExKPLQJX0HJ8OTXBXH9IC9J2V0W" localSheetId="9" hidden="1">#REF!</definedName>
    <definedName name="BExKPLQJX0HJ8OTXBXH9IC9J2V0W" localSheetId="10" hidden="1">#REF!</definedName>
    <definedName name="BExKPLQJX0HJ8OTXBXH9IC9J2V0W" localSheetId="11" hidden="1">#REF!</definedName>
    <definedName name="BExKPLQJX0HJ8OTXBXH9IC9J2V0W" hidden="1">#REF!</definedName>
    <definedName name="BExKPN8C7GN36ZJZHLOB74LU6KT0" localSheetId="7" hidden="1">#REF!</definedName>
    <definedName name="BExKPN8C7GN36ZJZHLOB74LU6KT0" localSheetId="9" hidden="1">#REF!</definedName>
    <definedName name="BExKPN8C7GN36ZJZHLOB74LU6KT0" localSheetId="10" hidden="1">#REF!</definedName>
    <definedName name="BExKPN8C7GN36ZJZHLOB74LU6KT0" localSheetId="11" hidden="1">#REF!</definedName>
    <definedName name="BExKPN8C7GN36ZJZHLOB74LU6KT0" hidden="1">#REF!</definedName>
    <definedName name="BExKPUKRNDWTKQ8SV8FLABPPXTJK" localSheetId="7" hidden="1">#REF!</definedName>
    <definedName name="BExKPUKRNDWTKQ8SV8FLABPPXTJK" localSheetId="9" hidden="1">#REF!</definedName>
    <definedName name="BExKPUKRNDWTKQ8SV8FLABPPXTJK" localSheetId="10" hidden="1">#REF!</definedName>
    <definedName name="BExKPUKRNDWTKQ8SV8FLABPPXTJK" localSheetId="11" hidden="1">#REF!</definedName>
    <definedName name="BExKPUKRNDWTKQ8SV8FLABPPXTJK" hidden="1">#REF!</definedName>
    <definedName name="BExKPX9VZ1J5021Q98K60HMPJU58" localSheetId="7" hidden="1">#REF!</definedName>
    <definedName name="BExKPX9VZ1J5021Q98K60HMPJU58" localSheetId="9" hidden="1">#REF!</definedName>
    <definedName name="BExKPX9VZ1J5021Q98K60HMPJU58" localSheetId="10" hidden="1">#REF!</definedName>
    <definedName name="BExKPX9VZ1J5021Q98K60HMPJU58" localSheetId="11" hidden="1">#REF!</definedName>
    <definedName name="BExKPX9VZ1J5021Q98K60HMPJU58" hidden="1">#REF!</definedName>
    <definedName name="BExKQJGAAWNM3NT19E9I0CQDBTU0" localSheetId="7" hidden="1">#REF!</definedName>
    <definedName name="BExKQJGAAWNM3NT19E9I0CQDBTU0" localSheetId="9" hidden="1">#REF!</definedName>
    <definedName name="BExKQJGAAWNM3NT19E9I0CQDBTU0" localSheetId="10" hidden="1">#REF!</definedName>
    <definedName name="BExKQJGAAWNM3NT19E9I0CQDBTU0" localSheetId="11" hidden="1">#REF!</definedName>
    <definedName name="BExKQJGAAWNM3NT19E9I0CQDBTU0" hidden="1">#REF!</definedName>
    <definedName name="BExKQM5GJ1ZN5REKFE7YVBQ0KXWF" localSheetId="7" hidden="1">#REF!</definedName>
    <definedName name="BExKQM5GJ1ZN5REKFE7YVBQ0KXWF" localSheetId="9" hidden="1">#REF!</definedName>
    <definedName name="BExKQM5GJ1ZN5REKFE7YVBQ0KXWF" localSheetId="10" hidden="1">#REF!</definedName>
    <definedName name="BExKQM5GJ1ZN5REKFE7YVBQ0KXWF" localSheetId="11" hidden="1">#REF!</definedName>
    <definedName name="BExKQM5GJ1ZN5REKFE7YVBQ0KXWF" hidden="1">#REF!</definedName>
    <definedName name="BExKQOEA7HV9U5DH9C8JXFD62EKH" localSheetId="7" hidden="1">#REF!</definedName>
    <definedName name="BExKQOEA7HV9U5DH9C8JXFD62EKH" localSheetId="9" hidden="1">#REF!</definedName>
    <definedName name="BExKQOEA7HV9U5DH9C8JXFD62EKH" localSheetId="10" hidden="1">#REF!</definedName>
    <definedName name="BExKQOEA7HV9U5DH9C8JXFD62EKH" localSheetId="11" hidden="1">#REF!</definedName>
    <definedName name="BExKQOEA7HV9U5DH9C8JXFD62EKH" hidden="1">#REF!</definedName>
    <definedName name="BExKQQ71278061G7ZFYGPWOMOMY2" localSheetId="7" hidden="1">#REF!</definedName>
    <definedName name="BExKQQ71278061G7ZFYGPWOMOMY2" localSheetId="9" hidden="1">#REF!</definedName>
    <definedName name="BExKQQ71278061G7ZFYGPWOMOMY2" localSheetId="10" hidden="1">#REF!</definedName>
    <definedName name="BExKQQ71278061G7ZFYGPWOMOMY2" localSheetId="11" hidden="1">#REF!</definedName>
    <definedName name="BExKQQ71278061G7ZFYGPWOMOMY2" hidden="1">#REF!</definedName>
    <definedName name="BExKQR8NYY6S7G0RNG3W5UHF26LU" localSheetId="7" hidden="1">#REF!</definedName>
    <definedName name="BExKQR8NYY6S7G0RNG3W5UHF26LU" localSheetId="9" hidden="1">#REF!</definedName>
    <definedName name="BExKQR8NYY6S7G0RNG3W5UHF26LU" localSheetId="10" hidden="1">#REF!</definedName>
    <definedName name="BExKQR8NYY6S7G0RNG3W5UHF26LU" localSheetId="11" hidden="1">#REF!</definedName>
    <definedName name="BExKQR8NYY6S7G0RNG3W5UHF26LU" hidden="1">#REF!</definedName>
    <definedName name="BExKQRUAOHG635WYE6STI4YHGJPE" localSheetId="7" hidden="1">#REF!</definedName>
    <definedName name="BExKQRUAOHG635WYE6STI4YHGJPE" localSheetId="9" hidden="1">#REF!</definedName>
    <definedName name="BExKQRUAOHG635WYE6STI4YHGJPE" localSheetId="10" hidden="1">#REF!</definedName>
    <definedName name="BExKQRUAOHG635WYE6STI4YHGJPE" localSheetId="11" hidden="1">#REF!</definedName>
    <definedName name="BExKQRUAOHG635WYE6STI4YHGJPE" hidden="1">#REF!</definedName>
    <definedName name="BExKQTXRG3ECU8NT47UR7643LO5G" localSheetId="7" hidden="1">#REF!</definedName>
    <definedName name="BExKQTXRG3ECU8NT47UR7643LO5G" localSheetId="9" hidden="1">#REF!</definedName>
    <definedName name="BExKQTXRG3ECU8NT47UR7643LO5G" localSheetId="10" hidden="1">#REF!</definedName>
    <definedName name="BExKQTXRG3ECU8NT47UR7643LO5G" localSheetId="11" hidden="1">#REF!</definedName>
    <definedName name="BExKQTXRG3ECU8NT47UR7643LO5G" hidden="1">#REF!</definedName>
    <definedName name="BExKQVL7HPOIZ4FHANDFMVOJLEPR" localSheetId="7" hidden="1">#REF!</definedName>
    <definedName name="BExKQVL7HPOIZ4FHANDFMVOJLEPR" localSheetId="9" hidden="1">#REF!</definedName>
    <definedName name="BExKQVL7HPOIZ4FHANDFMVOJLEPR" localSheetId="10" hidden="1">#REF!</definedName>
    <definedName name="BExKQVL7HPOIZ4FHANDFMVOJLEPR" localSheetId="11" hidden="1">#REF!</definedName>
    <definedName name="BExKQVL7HPOIZ4FHANDFMVOJLEPR" hidden="1">#REF!</definedName>
    <definedName name="BExKR1VS7ERDDF8HXB3WTPYEUCIU" localSheetId="7" hidden="1">#REF!</definedName>
    <definedName name="BExKR1VS7ERDDF8HXB3WTPYEUCIU" localSheetId="9" hidden="1">#REF!</definedName>
    <definedName name="BExKR1VS7ERDDF8HXB3WTPYEUCIU" localSheetId="10" hidden="1">#REF!</definedName>
    <definedName name="BExKR1VS7ERDDF8HXB3WTPYEUCIU" localSheetId="11" hidden="1">#REF!</definedName>
    <definedName name="BExKR1VS7ERDDF8HXB3WTPYEUCIU" hidden="1">#REF!</definedName>
    <definedName name="BExKR32XG1WY77WDT8KW9FJPGQTU" localSheetId="7" hidden="1">#REF!</definedName>
    <definedName name="BExKR32XG1WY77WDT8KW9FJPGQTU" localSheetId="9" hidden="1">#REF!</definedName>
    <definedName name="BExKR32XG1WY77WDT8KW9FJPGQTU" localSheetId="10" hidden="1">#REF!</definedName>
    <definedName name="BExKR32XG1WY77WDT8KW9FJPGQTU" localSheetId="11" hidden="1">#REF!</definedName>
    <definedName name="BExKR32XG1WY77WDT8KW9FJPGQTU" hidden="1">#REF!</definedName>
    <definedName name="BExKR510GA0MUAKSG4OVIQ26I0BG" localSheetId="7" hidden="1">#REF!</definedName>
    <definedName name="BExKR510GA0MUAKSG4OVIQ26I0BG" localSheetId="9" hidden="1">#REF!</definedName>
    <definedName name="BExKR510GA0MUAKSG4OVIQ26I0BG" localSheetId="10" hidden="1">#REF!</definedName>
    <definedName name="BExKR510GA0MUAKSG4OVIQ26I0BG" localSheetId="11" hidden="1">#REF!</definedName>
    <definedName name="BExKR510GA0MUAKSG4OVIQ26I0BG" hidden="1">#REF!</definedName>
    <definedName name="BExKR8RZSEHW184G0Z56B4EGNU72" localSheetId="7" hidden="1">#REF!</definedName>
    <definedName name="BExKR8RZSEHW184G0Z56B4EGNU72" localSheetId="9" hidden="1">#REF!</definedName>
    <definedName name="BExKR8RZSEHW184G0Z56B4EGNU72" localSheetId="10" hidden="1">#REF!</definedName>
    <definedName name="BExKR8RZSEHW184G0Z56B4EGNU72" localSheetId="11" hidden="1">#REF!</definedName>
    <definedName name="BExKR8RZSEHW184G0Z56B4EGNU72" hidden="1">#REF!</definedName>
    <definedName name="BExKRVUSQ6PA7ZYQSTEQL3X7PB9P" localSheetId="7" hidden="1">#REF!</definedName>
    <definedName name="BExKRVUSQ6PA7ZYQSTEQL3X7PB9P" localSheetId="9" hidden="1">#REF!</definedName>
    <definedName name="BExKRVUSQ6PA7ZYQSTEQL3X7PB9P" localSheetId="10" hidden="1">#REF!</definedName>
    <definedName name="BExKRVUSQ6PA7ZYQSTEQL3X7PB9P" localSheetId="11" hidden="1">#REF!</definedName>
    <definedName name="BExKRVUSQ6PA7ZYQSTEQL3X7PB9P" hidden="1">#REF!</definedName>
    <definedName name="BExKRY3KZ7F7RB2KH8HXSQ85IEQO" localSheetId="7" hidden="1">#REF!</definedName>
    <definedName name="BExKRY3KZ7F7RB2KH8HXSQ85IEQO" localSheetId="9" hidden="1">#REF!</definedName>
    <definedName name="BExKRY3KZ7F7RB2KH8HXSQ85IEQO" localSheetId="10" hidden="1">#REF!</definedName>
    <definedName name="BExKRY3KZ7F7RB2KH8HXSQ85IEQO" localSheetId="11" hidden="1">#REF!</definedName>
    <definedName name="BExKRY3KZ7F7RB2KH8HXSQ85IEQO" hidden="1">#REF!</definedName>
    <definedName name="BExKSA37DZTCK6H13HPIKR0ZFVL8" localSheetId="7" hidden="1">#REF!</definedName>
    <definedName name="BExKSA37DZTCK6H13HPIKR0ZFVL8" localSheetId="9" hidden="1">#REF!</definedName>
    <definedName name="BExKSA37DZTCK6H13HPIKR0ZFVL8" localSheetId="10" hidden="1">#REF!</definedName>
    <definedName name="BExKSA37DZTCK6H13HPIKR0ZFVL8" localSheetId="11" hidden="1">#REF!</definedName>
    <definedName name="BExKSA37DZTCK6H13HPIKR0ZFVL8" hidden="1">#REF!</definedName>
    <definedName name="BExKSFMOMSZYDE0WNC94F40S6636" localSheetId="7" hidden="1">#REF!</definedName>
    <definedName name="BExKSFMOMSZYDE0WNC94F40S6636" localSheetId="9" hidden="1">#REF!</definedName>
    <definedName name="BExKSFMOMSZYDE0WNC94F40S6636" localSheetId="10" hidden="1">#REF!</definedName>
    <definedName name="BExKSFMOMSZYDE0WNC94F40S6636" localSheetId="11" hidden="1">#REF!</definedName>
    <definedName name="BExKSFMOMSZYDE0WNC94F40S6636" hidden="1">#REF!</definedName>
    <definedName name="BExKSHQ9K79S8KYUWIV5M5LAHHF1" localSheetId="7" hidden="1">#REF!</definedName>
    <definedName name="BExKSHQ9K79S8KYUWIV5M5LAHHF1" localSheetId="9" hidden="1">#REF!</definedName>
    <definedName name="BExKSHQ9K79S8KYUWIV5M5LAHHF1" localSheetId="10" hidden="1">#REF!</definedName>
    <definedName name="BExKSHQ9K79S8KYUWIV5M5LAHHF1" localSheetId="11" hidden="1">#REF!</definedName>
    <definedName name="BExKSHQ9K79S8KYUWIV5M5LAHHF1" hidden="1">#REF!</definedName>
    <definedName name="BExKSIS3VA1NCEFCZZSIK8B3YIBZ" localSheetId="7" hidden="1">#REF!</definedName>
    <definedName name="BExKSIS3VA1NCEFCZZSIK8B3YIBZ" localSheetId="9" hidden="1">#REF!</definedName>
    <definedName name="BExKSIS3VA1NCEFCZZSIK8B3YIBZ" localSheetId="10" hidden="1">#REF!</definedName>
    <definedName name="BExKSIS3VA1NCEFCZZSIK8B3YIBZ" localSheetId="11" hidden="1">#REF!</definedName>
    <definedName name="BExKSIS3VA1NCEFCZZSIK8B3YIBZ" hidden="1">#REF!</definedName>
    <definedName name="BExKSJTWG9L3FCX8FLK4EMUJMF27" localSheetId="7" hidden="1">#REF!</definedName>
    <definedName name="BExKSJTWG9L3FCX8FLK4EMUJMF27" localSheetId="9" hidden="1">#REF!</definedName>
    <definedName name="BExKSJTWG9L3FCX8FLK4EMUJMF27" localSheetId="10" hidden="1">#REF!</definedName>
    <definedName name="BExKSJTWG9L3FCX8FLK4EMUJMF27" localSheetId="11" hidden="1">#REF!</definedName>
    <definedName name="BExKSJTWG9L3FCX8FLK4EMUJMF27" hidden="1">#REF!</definedName>
    <definedName name="BExKSLH6QVG81B35VZ8FUSPBKTD5" localSheetId="7" hidden="1">#REF!</definedName>
    <definedName name="BExKSLH6QVG81B35VZ8FUSPBKTD5" localSheetId="9" hidden="1">#REF!</definedName>
    <definedName name="BExKSLH6QVG81B35VZ8FUSPBKTD5" localSheetId="10" hidden="1">#REF!</definedName>
    <definedName name="BExKSLH6QVG81B35VZ8FUSPBKTD5" localSheetId="11" hidden="1">#REF!</definedName>
    <definedName name="BExKSLH6QVG81B35VZ8FUSPBKTD5" hidden="1">#REF!</definedName>
    <definedName name="BExKSRX3BUJY78UHYYZJVTVLMZVP" localSheetId="7" hidden="1">#REF!</definedName>
    <definedName name="BExKSRX3BUJY78UHYYZJVTVLMZVP" localSheetId="9" hidden="1">#REF!</definedName>
    <definedName name="BExKSRX3BUJY78UHYYZJVTVLMZVP" localSheetId="10" hidden="1">#REF!</definedName>
    <definedName name="BExKSRX3BUJY78UHYYZJVTVLMZVP" localSheetId="11" hidden="1">#REF!</definedName>
    <definedName name="BExKSRX3BUJY78UHYYZJVTVLMZVP" hidden="1">#REF!</definedName>
    <definedName name="BExKSU0MKNAVZYYPKCYTZDWQX4R8" localSheetId="7" hidden="1">#REF!</definedName>
    <definedName name="BExKSU0MKNAVZYYPKCYTZDWQX4R8" localSheetId="9" hidden="1">#REF!</definedName>
    <definedName name="BExKSU0MKNAVZYYPKCYTZDWQX4R8" localSheetId="10" hidden="1">#REF!</definedName>
    <definedName name="BExKSU0MKNAVZYYPKCYTZDWQX4R8" localSheetId="11" hidden="1">#REF!</definedName>
    <definedName name="BExKSU0MKNAVZYYPKCYTZDWQX4R8" hidden="1">#REF!</definedName>
    <definedName name="BExKSUBFNA2CM15GD0QR99POCR5I" localSheetId="7" hidden="1">#REF!</definedName>
    <definedName name="BExKSUBFNA2CM15GD0QR99POCR5I" localSheetId="9" hidden="1">#REF!</definedName>
    <definedName name="BExKSUBFNA2CM15GD0QR99POCR5I" localSheetId="10" hidden="1">#REF!</definedName>
    <definedName name="BExKSUBFNA2CM15GD0QR99POCR5I" localSheetId="11" hidden="1">#REF!</definedName>
    <definedName name="BExKSUBFNA2CM15GD0QR99POCR5I" hidden="1">#REF!</definedName>
    <definedName name="BExKSV7ROT5B5BVJ3G19JSC85BAD" localSheetId="7" hidden="1">#REF!</definedName>
    <definedName name="BExKSV7ROT5B5BVJ3G19JSC85BAD" localSheetId="9" hidden="1">#REF!</definedName>
    <definedName name="BExKSV7ROT5B5BVJ3G19JSC85BAD" localSheetId="10" hidden="1">#REF!</definedName>
    <definedName name="BExKSV7ROT5B5BVJ3G19JSC85BAD" localSheetId="11" hidden="1">#REF!</definedName>
    <definedName name="BExKSV7ROT5B5BVJ3G19JSC85BAD" hidden="1">#REF!</definedName>
    <definedName name="BExKSX60G1MUS689FXIGYP2F7C62" localSheetId="7" hidden="1">#REF!</definedName>
    <definedName name="BExKSX60G1MUS689FXIGYP2F7C62" localSheetId="9" hidden="1">#REF!</definedName>
    <definedName name="BExKSX60G1MUS689FXIGYP2F7C62" localSheetId="10" hidden="1">#REF!</definedName>
    <definedName name="BExKSX60G1MUS689FXIGYP2F7C62" localSheetId="11" hidden="1">#REF!</definedName>
    <definedName name="BExKSX60G1MUS689FXIGYP2F7C62" hidden="1">#REF!</definedName>
    <definedName name="BExKT2UZ7Y2VWF5NQE18SJRLD2RN" localSheetId="7" hidden="1">#REF!</definedName>
    <definedName name="BExKT2UZ7Y2VWF5NQE18SJRLD2RN" localSheetId="9" hidden="1">#REF!</definedName>
    <definedName name="BExKT2UZ7Y2VWF5NQE18SJRLD2RN" localSheetId="10" hidden="1">#REF!</definedName>
    <definedName name="BExKT2UZ7Y2VWF5NQE18SJRLD2RN" localSheetId="11" hidden="1">#REF!</definedName>
    <definedName name="BExKT2UZ7Y2VWF5NQE18SJRLD2RN" hidden="1">#REF!</definedName>
    <definedName name="BExKT3GJFNGAM09H5F615E36A38C" localSheetId="7" hidden="1">#REF!</definedName>
    <definedName name="BExKT3GJFNGAM09H5F615E36A38C" localSheetId="9" hidden="1">#REF!</definedName>
    <definedName name="BExKT3GJFNGAM09H5F615E36A38C" localSheetId="10" hidden="1">#REF!</definedName>
    <definedName name="BExKT3GJFNGAM09H5F615E36A38C" localSheetId="11" hidden="1">#REF!</definedName>
    <definedName name="BExKT3GJFNGAM09H5F615E36A38C" hidden="1">#REF!</definedName>
    <definedName name="BExKT9AWCJUL6FVVYMI7NGFTAEEG" localSheetId="7" hidden="1">#REF!</definedName>
    <definedName name="BExKT9AWCJUL6FVVYMI7NGFTAEEG" localSheetId="9" hidden="1">#REF!</definedName>
    <definedName name="BExKT9AWCJUL6FVVYMI7NGFTAEEG" localSheetId="10" hidden="1">#REF!</definedName>
    <definedName name="BExKT9AWCJUL6FVVYMI7NGFTAEEG" localSheetId="11" hidden="1">#REF!</definedName>
    <definedName name="BExKT9AWCJUL6FVVYMI7NGFTAEEG" hidden="1">#REF!</definedName>
    <definedName name="BExKTQZGN8GI3XGSEXMPCCA3S19H" localSheetId="7" hidden="1">#REF!</definedName>
    <definedName name="BExKTQZGN8GI3XGSEXMPCCA3S19H" localSheetId="9" hidden="1">#REF!</definedName>
    <definedName name="BExKTQZGN8GI3XGSEXMPCCA3S19H" localSheetId="10" hidden="1">#REF!</definedName>
    <definedName name="BExKTQZGN8GI3XGSEXMPCCA3S19H" localSheetId="11" hidden="1">#REF!</definedName>
    <definedName name="BExKTQZGN8GI3XGSEXMPCCA3S19H" hidden="1">#REF!</definedName>
    <definedName name="BExKTSBXGP8YGSN5UO0FUHVXT92J" localSheetId="7" hidden="1">#REF!</definedName>
    <definedName name="BExKTSBXGP8YGSN5UO0FUHVXT92J" localSheetId="9" hidden="1">#REF!</definedName>
    <definedName name="BExKTSBXGP8YGSN5UO0FUHVXT92J" localSheetId="10" hidden="1">#REF!</definedName>
    <definedName name="BExKTSBXGP8YGSN5UO0FUHVXT92J" localSheetId="11" hidden="1">#REF!</definedName>
    <definedName name="BExKTSBXGP8YGSN5UO0FUHVXT92J" hidden="1">#REF!</definedName>
    <definedName name="BExKTUKYYU0F6TUW1RXV24LRAZFE" localSheetId="7" hidden="1">#REF!</definedName>
    <definedName name="BExKTUKYYU0F6TUW1RXV24LRAZFE" localSheetId="9" hidden="1">#REF!</definedName>
    <definedName name="BExKTUKYYU0F6TUW1RXV24LRAZFE" localSheetId="10" hidden="1">#REF!</definedName>
    <definedName name="BExKTUKYYU0F6TUW1RXV24LRAZFE" localSheetId="11" hidden="1">#REF!</definedName>
    <definedName name="BExKTUKYYU0F6TUW1RXV24LRAZFE" hidden="1">#REF!</definedName>
    <definedName name="BExKU3FBLHQBIUTN6XEZW5GC9OG1" localSheetId="7" hidden="1">#REF!</definedName>
    <definedName name="BExKU3FBLHQBIUTN6XEZW5GC9OG1" localSheetId="9" hidden="1">#REF!</definedName>
    <definedName name="BExKU3FBLHQBIUTN6XEZW5GC9OG1" localSheetId="10" hidden="1">#REF!</definedName>
    <definedName name="BExKU3FBLHQBIUTN6XEZW5GC9OG1" localSheetId="11" hidden="1">#REF!</definedName>
    <definedName name="BExKU3FBLHQBIUTN6XEZW5GC9OG1" hidden="1">#REF!</definedName>
    <definedName name="BExKU3KMPVWH483Q5TP8K2H0S2L4" localSheetId="7" hidden="1">#REF!</definedName>
    <definedName name="BExKU3KMPVWH483Q5TP8K2H0S2L4" localSheetId="9" hidden="1">#REF!</definedName>
    <definedName name="BExKU3KMPVWH483Q5TP8K2H0S2L4" localSheetId="10" hidden="1">#REF!</definedName>
    <definedName name="BExKU3KMPVWH483Q5TP8K2H0S2L4" localSheetId="11" hidden="1">#REF!</definedName>
    <definedName name="BExKU3KMPVWH483Q5TP8K2H0S2L4" hidden="1">#REF!</definedName>
    <definedName name="BExKU82I99FEUIZLODXJDOJC96CQ" localSheetId="7" hidden="1">#REF!</definedName>
    <definedName name="BExKU82I99FEUIZLODXJDOJC96CQ" localSheetId="9" hidden="1">#REF!</definedName>
    <definedName name="BExKU82I99FEUIZLODXJDOJC96CQ" localSheetId="10" hidden="1">#REF!</definedName>
    <definedName name="BExKU82I99FEUIZLODXJDOJC96CQ" localSheetId="11" hidden="1">#REF!</definedName>
    <definedName name="BExKU82I99FEUIZLODXJDOJC96CQ" hidden="1">#REF!</definedName>
    <definedName name="BExKU9EXMNZKVJV6GSO4XEI3YCWM" localSheetId="7" hidden="1">#REF!</definedName>
    <definedName name="BExKU9EXMNZKVJV6GSO4XEI3YCWM" localSheetId="9" hidden="1">#REF!</definedName>
    <definedName name="BExKU9EXMNZKVJV6GSO4XEI3YCWM" localSheetId="10" hidden="1">#REF!</definedName>
    <definedName name="BExKU9EXMNZKVJV6GSO4XEI3YCWM" localSheetId="11" hidden="1">#REF!</definedName>
    <definedName name="BExKU9EXMNZKVJV6GSO4XEI3YCWM" hidden="1">#REF!</definedName>
    <definedName name="BExKUDM0DFSCM3D91SH0XLXJSL18" localSheetId="7" hidden="1">#REF!</definedName>
    <definedName name="BExKUDM0DFSCM3D91SH0XLXJSL18" localSheetId="9" hidden="1">#REF!</definedName>
    <definedName name="BExKUDM0DFSCM3D91SH0XLXJSL18" localSheetId="10" hidden="1">#REF!</definedName>
    <definedName name="BExKUDM0DFSCM3D91SH0XLXJSL18" localSheetId="11" hidden="1">#REF!</definedName>
    <definedName name="BExKUDM0DFSCM3D91SH0XLXJSL18" hidden="1">#REF!</definedName>
    <definedName name="BExKUGGKEOHX3EEPQ7NGSZWZ8UPA" localSheetId="7" hidden="1">#REF!</definedName>
    <definedName name="BExKUGGKEOHX3EEPQ7NGSZWZ8UPA" localSheetId="9" hidden="1">#REF!</definedName>
    <definedName name="BExKUGGKEOHX3EEPQ7NGSZWZ8UPA" localSheetId="10" hidden="1">#REF!</definedName>
    <definedName name="BExKUGGKEOHX3EEPQ7NGSZWZ8UPA" localSheetId="11" hidden="1">#REF!</definedName>
    <definedName name="BExKUGGKEOHX3EEPQ7NGSZWZ8UPA" hidden="1">#REF!</definedName>
    <definedName name="BExKULEKJLA77AUQPDUHSM94Y76Z" localSheetId="7" hidden="1">#REF!</definedName>
    <definedName name="BExKULEKJLA77AUQPDUHSM94Y76Z" localSheetId="9" hidden="1">#REF!</definedName>
    <definedName name="BExKULEKJLA77AUQPDUHSM94Y76Z" localSheetId="10" hidden="1">#REF!</definedName>
    <definedName name="BExKULEKJLA77AUQPDUHSM94Y76Z" localSheetId="11" hidden="1">#REF!</definedName>
    <definedName name="BExKULEKJLA77AUQPDUHSM94Y76Z" hidden="1">#REF!</definedName>
    <definedName name="BExKUPAT7VWF9ZS0PSYAV71U4N72" localSheetId="7" hidden="1">'[17]10.08.5 - 2008 Capital - TDBU'!#REF!</definedName>
    <definedName name="BExKUPAT7VWF9ZS0PSYAV71U4N72" localSheetId="9" hidden="1">'[17]10.08.5 - 2008 Capital - TDBU'!#REF!</definedName>
    <definedName name="BExKUPAT7VWF9ZS0PSYAV71U4N72" localSheetId="10" hidden="1">'[17]10.08.5 - 2008 Capital - TDBU'!#REF!</definedName>
    <definedName name="BExKUPAT7VWF9ZS0PSYAV71U4N72" localSheetId="11" hidden="1">'[17]10.08.5 - 2008 Capital - TDBU'!#REF!</definedName>
    <definedName name="BExKUPAT7VWF9ZS0PSYAV71U4N72" hidden="1">'[17]10.08.5 - 2008 Capital - TDBU'!#REF!</definedName>
    <definedName name="BExKV08R85MKI3MAX9E2HERNQUNL" localSheetId="7" hidden="1">#REF!</definedName>
    <definedName name="BExKV08R85MKI3MAX9E2HERNQUNL" localSheetId="9" hidden="1">#REF!</definedName>
    <definedName name="BExKV08R85MKI3MAX9E2HERNQUNL" localSheetId="10" hidden="1">#REF!</definedName>
    <definedName name="BExKV08R85MKI3MAX9E2HERNQUNL" localSheetId="11" hidden="1">#REF!</definedName>
    <definedName name="BExKV08R85MKI3MAX9E2HERNQUNL" hidden="1">#REF!</definedName>
    <definedName name="BExKV334XOSQSXAYPE1ZFCWHR4J8" localSheetId="7" hidden="1">#REF!</definedName>
    <definedName name="BExKV334XOSQSXAYPE1ZFCWHR4J8" localSheetId="9" hidden="1">#REF!</definedName>
    <definedName name="BExKV334XOSQSXAYPE1ZFCWHR4J8" localSheetId="10" hidden="1">#REF!</definedName>
    <definedName name="BExKV334XOSQSXAYPE1ZFCWHR4J8" localSheetId="11" hidden="1">#REF!</definedName>
    <definedName name="BExKV334XOSQSXAYPE1ZFCWHR4J8" hidden="1">#REF!</definedName>
    <definedName name="BExKV4AAUNNJL5JWD7PX6BFKVS6O" localSheetId="7" hidden="1">#REF!</definedName>
    <definedName name="BExKV4AAUNNJL5JWD7PX6BFKVS6O" localSheetId="9" hidden="1">#REF!</definedName>
    <definedName name="BExKV4AAUNNJL5JWD7PX6BFKVS6O" localSheetId="10" hidden="1">#REF!</definedName>
    <definedName name="BExKV4AAUNNJL5JWD7PX6BFKVS6O" localSheetId="11" hidden="1">#REF!</definedName>
    <definedName name="BExKV4AAUNNJL5JWD7PX6BFKVS6O" hidden="1">#REF!</definedName>
    <definedName name="BExKV6J9WVQH09L0UOV4PHTLKXRK" localSheetId="7" hidden="1">#REF!</definedName>
    <definedName name="BExKV6J9WVQH09L0UOV4PHTLKXRK" localSheetId="9" hidden="1">#REF!</definedName>
    <definedName name="BExKV6J9WVQH09L0UOV4PHTLKXRK" localSheetId="10" hidden="1">#REF!</definedName>
    <definedName name="BExKV6J9WVQH09L0UOV4PHTLKXRK" localSheetId="11" hidden="1">#REF!</definedName>
    <definedName name="BExKV6J9WVQH09L0UOV4PHTLKXRK" hidden="1">#REF!</definedName>
    <definedName name="BExKVDVK6HN74GQPTXICP9BFC8CF" localSheetId="7" hidden="1">#REF!</definedName>
    <definedName name="BExKVDVK6HN74GQPTXICP9BFC8CF" localSheetId="9" hidden="1">#REF!</definedName>
    <definedName name="BExKVDVK6HN74GQPTXICP9BFC8CF" localSheetId="10" hidden="1">#REF!</definedName>
    <definedName name="BExKVDVK6HN74GQPTXICP9BFC8CF" localSheetId="11" hidden="1">#REF!</definedName>
    <definedName name="BExKVDVK6HN74GQPTXICP9BFC8CF" hidden="1">#REF!</definedName>
    <definedName name="BExKVFZ3ZZGIC1QI8XN6BYFWN0ZY" localSheetId="7" hidden="1">#REF!</definedName>
    <definedName name="BExKVFZ3ZZGIC1QI8XN6BYFWN0ZY" localSheetId="9" hidden="1">#REF!</definedName>
    <definedName name="BExKVFZ3ZZGIC1QI8XN6BYFWN0ZY" localSheetId="10" hidden="1">#REF!</definedName>
    <definedName name="BExKVFZ3ZZGIC1QI8XN6BYFWN0ZY" localSheetId="11" hidden="1">#REF!</definedName>
    <definedName name="BExKVFZ3ZZGIC1QI8XN6BYFWN0ZY" hidden="1">#REF!</definedName>
    <definedName name="BExKVG4KGO28KPGTAFL1R8TTZ10N" localSheetId="7" hidden="1">#REF!</definedName>
    <definedName name="BExKVG4KGO28KPGTAFL1R8TTZ10N" localSheetId="9" hidden="1">#REF!</definedName>
    <definedName name="BExKVG4KGO28KPGTAFL1R8TTZ10N" localSheetId="10" hidden="1">#REF!</definedName>
    <definedName name="BExKVG4KGO28KPGTAFL1R8TTZ10N" localSheetId="11" hidden="1">#REF!</definedName>
    <definedName name="BExKVG4KGO28KPGTAFL1R8TTZ10N" hidden="1">#REF!</definedName>
    <definedName name="BExKVQRICZRKMKC3XFBPYJM79KT1" localSheetId="7" hidden="1">#REF!</definedName>
    <definedName name="BExKVQRICZRKMKC3XFBPYJM79KT1" localSheetId="9" hidden="1">#REF!</definedName>
    <definedName name="BExKVQRICZRKMKC3XFBPYJM79KT1" localSheetId="10" hidden="1">#REF!</definedName>
    <definedName name="BExKVQRICZRKMKC3XFBPYJM79KT1" localSheetId="11" hidden="1">#REF!</definedName>
    <definedName name="BExKVQRICZRKMKC3XFBPYJM79KT1" hidden="1">#REF!</definedName>
    <definedName name="BExKW0CSH7DA02YSNV64PSEIXB2P" localSheetId="7" hidden="1">#REF!</definedName>
    <definedName name="BExKW0CSH7DA02YSNV64PSEIXB2P" localSheetId="9" hidden="1">#REF!</definedName>
    <definedName name="BExKW0CSH7DA02YSNV64PSEIXB2P" localSheetId="10" hidden="1">#REF!</definedName>
    <definedName name="BExKW0CSH7DA02YSNV64PSEIXB2P" localSheetId="11" hidden="1">#REF!</definedName>
    <definedName name="BExKW0CSH7DA02YSNV64PSEIXB2P" hidden="1">#REF!</definedName>
    <definedName name="BExKW61SUXF65SCFWSZUR9GUOOMH" localSheetId="7" hidden="1">#REF!</definedName>
    <definedName name="BExKW61SUXF65SCFWSZUR9GUOOMH" localSheetId="9" hidden="1">#REF!</definedName>
    <definedName name="BExKW61SUXF65SCFWSZUR9GUOOMH" localSheetId="10" hidden="1">#REF!</definedName>
    <definedName name="BExKW61SUXF65SCFWSZUR9GUOOMH" localSheetId="11" hidden="1">#REF!</definedName>
    <definedName name="BExKW61SUXF65SCFWSZUR9GUOOMH" hidden="1">#REF!</definedName>
    <definedName name="BExM9NUG3Q31X01AI9ZJCZIX25CS" localSheetId="7" hidden="1">#REF!</definedName>
    <definedName name="BExM9NUG3Q31X01AI9ZJCZIX25CS" localSheetId="9" hidden="1">#REF!</definedName>
    <definedName name="BExM9NUG3Q31X01AI9ZJCZIX25CS" localSheetId="10" hidden="1">#REF!</definedName>
    <definedName name="BExM9NUG3Q31X01AI9ZJCZIX25CS" localSheetId="11" hidden="1">#REF!</definedName>
    <definedName name="BExM9NUG3Q31X01AI9ZJCZIX25CS" hidden="1">#REF!</definedName>
    <definedName name="BExM9OG182RP30MY23PG49LVPZ1C" localSheetId="7" hidden="1">#REF!</definedName>
    <definedName name="BExM9OG182RP30MY23PG49LVPZ1C" localSheetId="9" hidden="1">#REF!</definedName>
    <definedName name="BExM9OG182RP30MY23PG49LVPZ1C" localSheetId="10" hidden="1">#REF!</definedName>
    <definedName name="BExM9OG182RP30MY23PG49LVPZ1C" localSheetId="11" hidden="1">#REF!</definedName>
    <definedName name="BExM9OG182RP30MY23PG49LVPZ1C" hidden="1">#REF!</definedName>
    <definedName name="BExMA64MW1S18NH8DCKPCCEI5KCB" localSheetId="7" hidden="1">#REF!</definedName>
    <definedName name="BExMA64MW1S18NH8DCKPCCEI5KCB" localSheetId="9" hidden="1">#REF!</definedName>
    <definedName name="BExMA64MW1S18NH8DCKPCCEI5KCB" localSheetId="10" hidden="1">#REF!</definedName>
    <definedName name="BExMA64MW1S18NH8DCKPCCEI5KCB" localSheetId="11" hidden="1">#REF!</definedName>
    <definedName name="BExMA64MW1S18NH8DCKPCCEI5KCB" hidden="1">#REF!</definedName>
    <definedName name="BExMAAMGWSV264QND3PEEFNT51OK" localSheetId="7" hidden="1">#REF!</definedName>
    <definedName name="BExMAAMGWSV264QND3PEEFNT51OK" localSheetId="9" hidden="1">#REF!</definedName>
    <definedName name="BExMAAMGWSV264QND3PEEFNT51OK" localSheetId="10" hidden="1">#REF!</definedName>
    <definedName name="BExMAAMGWSV264QND3PEEFNT51OK" localSheetId="11" hidden="1">#REF!</definedName>
    <definedName name="BExMAAMGWSV264QND3PEEFNT51OK" hidden="1">#REF!</definedName>
    <definedName name="BExMAC4FBX1U0Y3998JERGS9KL2T" localSheetId="7" hidden="1">#REF!</definedName>
    <definedName name="BExMAC4FBX1U0Y3998JERGS9KL2T" localSheetId="9" hidden="1">#REF!</definedName>
    <definedName name="BExMAC4FBX1U0Y3998JERGS9KL2T" localSheetId="10" hidden="1">#REF!</definedName>
    <definedName name="BExMAC4FBX1U0Y3998JERGS9KL2T" localSheetId="11" hidden="1">#REF!</definedName>
    <definedName name="BExMAC4FBX1U0Y3998JERGS9KL2T" hidden="1">#REF!</definedName>
    <definedName name="BExMAIF09XQ94J83IAH3DFXTENQV" localSheetId="7" hidden="1">#REF!</definedName>
    <definedName name="BExMAIF09XQ94J83IAH3DFXTENQV" localSheetId="9" hidden="1">#REF!</definedName>
    <definedName name="BExMAIF09XQ94J83IAH3DFXTENQV" localSheetId="10" hidden="1">#REF!</definedName>
    <definedName name="BExMAIF09XQ94J83IAH3DFXTENQV" localSheetId="11" hidden="1">#REF!</definedName>
    <definedName name="BExMAIF09XQ94J83IAH3DFXTENQV" hidden="1">#REF!</definedName>
    <definedName name="BExMALEWFUEM8Y686IT03ECURUBR" localSheetId="7" hidden="1">#REF!</definedName>
    <definedName name="BExMALEWFUEM8Y686IT03ECURUBR" localSheetId="9" hidden="1">#REF!</definedName>
    <definedName name="BExMALEWFUEM8Y686IT03ECURUBR" localSheetId="10" hidden="1">#REF!</definedName>
    <definedName name="BExMALEWFUEM8Y686IT03ECURUBR" localSheetId="11" hidden="1">#REF!</definedName>
    <definedName name="BExMALEWFUEM8Y686IT03ECURUBR" hidden="1">#REF!</definedName>
    <definedName name="BExMAR3XSK6RSFLHP7ZX1EWGHASI" localSheetId="7" hidden="1">#REF!</definedName>
    <definedName name="BExMAR3XSK6RSFLHP7ZX1EWGHASI" localSheetId="9" hidden="1">#REF!</definedName>
    <definedName name="BExMAR3XSK6RSFLHP7ZX1EWGHASI" localSheetId="10" hidden="1">#REF!</definedName>
    <definedName name="BExMAR3XSK6RSFLHP7ZX1EWGHASI" localSheetId="11" hidden="1">#REF!</definedName>
    <definedName name="BExMAR3XSK6RSFLHP7ZX1EWGHASI" hidden="1">#REF!</definedName>
    <definedName name="BExMAXJS82ZJ8RS22VLE0V0LDUII" localSheetId="7" hidden="1">#REF!</definedName>
    <definedName name="BExMAXJS82ZJ8RS22VLE0V0LDUII" localSheetId="9" hidden="1">#REF!</definedName>
    <definedName name="BExMAXJS82ZJ8RS22VLE0V0LDUII" localSheetId="10" hidden="1">#REF!</definedName>
    <definedName name="BExMAXJS82ZJ8RS22VLE0V0LDUII" localSheetId="11" hidden="1">#REF!</definedName>
    <definedName name="BExMAXJS82ZJ8RS22VLE0V0LDUII" hidden="1">#REF!</definedName>
    <definedName name="BExMB4QRS0R3MTB4CMUHFZ84LNZQ" localSheetId="7" hidden="1">#REF!</definedName>
    <definedName name="BExMB4QRS0R3MTB4CMUHFZ84LNZQ" localSheetId="9" hidden="1">#REF!</definedName>
    <definedName name="BExMB4QRS0R3MTB4CMUHFZ84LNZQ" localSheetId="10" hidden="1">#REF!</definedName>
    <definedName name="BExMB4QRS0R3MTB4CMUHFZ84LNZQ" localSheetId="11" hidden="1">#REF!</definedName>
    <definedName name="BExMB4QRS0R3MTB4CMUHFZ84LNZQ" hidden="1">#REF!</definedName>
    <definedName name="BExMBC35WKQY5CWQJLV4D05O6971" localSheetId="7" hidden="1">#REF!</definedName>
    <definedName name="BExMBC35WKQY5CWQJLV4D05O6971" localSheetId="9" hidden="1">#REF!</definedName>
    <definedName name="BExMBC35WKQY5CWQJLV4D05O6971" localSheetId="10" hidden="1">#REF!</definedName>
    <definedName name="BExMBC35WKQY5CWQJLV4D05O6971" localSheetId="11" hidden="1">#REF!</definedName>
    <definedName name="BExMBC35WKQY5CWQJLV4D05O6971" hidden="1">#REF!</definedName>
    <definedName name="BExMBFTZV4Q1A5KG25C1N9PHQNSW" localSheetId="7" hidden="1">#REF!</definedName>
    <definedName name="BExMBFTZV4Q1A5KG25C1N9PHQNSW" localSheetId="9" hidden="1">#REF!</definedName>
    <definedName name="BExMBFTZV4Q1A5KG25C1N9PHQNSW" localSheetId="10" hidden="1">#REF!</definedName>
    <definedName name="BExMBFTZV4Q1A5KG25C1N9PHQNSW" localSheetId="11" hidden="1">#REF!</definedName>
    <definedName name="BExMBFTZV4Q1A5KG25C1N9PHQNSW" hidden="1">#REF!</definedName>
    <definedName name="BExMBK6ISK3U7KHZKUJXIDKGF6VW" localSheetId="7" hidden="1">#REF!</definedName>
    <definedName name="BExMBK6ISK3U7KHZKUJXIDKGF6VW" localSheetId="9" hidden="1">#REF!</definedName>
    <definedName name="BExMBK6ISK3U7KHZKUJXIDKGF6VW" localSheetId="10" hidden="1">#REF!</definedName>
    <definedName name="BExMBK6ISK3U7KHZKUJXIDKGF6VW" localSheetId="11" hidden="1">#REF!</definedName>
    <definedName name="BExMBK6ISK3U7KHZKUJXIDKGF6VW" hidden="1">#REF!</definedName>
    <definedName name="BExMBMVGO0XJ71IWHILW9QA74NPG" localSheetId="7" hidden="1">#REF!</definedName>
    <definedName name="BExMBMVGO0XJ71IWHILW9QA74NPG" localSheetId="9" hidden="1">#REF!</definedName>
    <definedName name="BExMBMVGO0XJ71IWHILW9QA74NPG" localSheetId="10" hidden="1">#REF!</definedName>
    <definedName name="BExMBMVGO0XJ71IWHILW9QA74NPG" localSheetId="11" hidden="1">#REF!</definedName>
    <definedName name="BExMBMVGO0XJ71IWHILW9QA74NPG" hidden="1">#REF!</definedName>
    <definedName name="BExMBYPQDG9AYDQ5E8IECVFREPO6" localSheetId="7" hidden="1">[18]Table!#REF!</definedName>
    <definedName name="BExMBYPQDG9AYDQ5E8IECVFREPO6" localSheetId="9" hidden="1">[18]Table!#REF!</definedName>
    <definedName name="BExMBYPQDG9AYDQ5E8IECVFREPO6" localSheetId="10" hidden="1">[18]Table!#REF!</definedName>
    <definedName name="BExMBYPQDG9AYDQ5E8IECVFREPO6" localSheetId="11" hidden="1">[18]Table!#REF!</definedName>
    <definedName name="BExMBYPQDG9AYDQ5E8IECVFREPO6" hidden="1">[18]Table!#REF!</definedName>
    <definedName name="BExMBZ5YTPW7PFDUD2A9VUJ4HTNH" localSheetId="7" hidden="1">#REF!</definedName>
    <definedName name="BExMBZ5YTPW7PFDUD2A9VUJ4HTNH" localSheetId="9" hidden="1">#REF!</definedName>
    <definedName name="BExMBZ5YTPW7PFDUD2A9VUJ4HTNH" localSheetId="10" hidden="1">#REF!</definedName>
    <definedName name="BExMBZ5YTPW7PFDUD2A9VUJ4HTNH" localSheetId="11" hidden="1">#REF!</definedName>
    <definedName name="BExMBZ5YTPW7PFDUD2A9VUJ4HTNH" hidden="1">#REF!</definedName>
    <definedName name="BExMBZM2XYYERB8X75SWZCZRQTT3" localSheetId="7" hidden="1">#REF!</definedName>
    <definedName name="BExMBZM2XYYERB8X75SWZCZRQTT3" localSheetId="9" hidden="1">#REF!</definedName>
    <definedName name="BExMBZM2XYYERB8X75SWZCZRQTT3" localSheetId="10" hidden="1">#REF!</definedName>
    <definedName name="BExMBZM2XYYERB8X75SWZCZRQTT3" localSheetId="11" hidden="1">#REF!</definedName>
    <definedName name="BExMBZM2XYYERB8X75SWZCZRQTT3" hidden="1">#REF!</definedName>
    <definedName name="BExMC8AZUTX8LG89K2JJR7ZG62XX" localSheetId="7" hidden="1">#REF!</definedName>
    <definedName name="BExMC8AZUTX8LG89K2JJR7ZG62XX" localSheetId="9" hidden="1">#REF!</definedName>
    <definedName name="BExMC8AZUTX8LG89K2JJR7ZG62XX" localSheetId="10" hidden="1">#REF!</definedName>
    <definedName name="BExMC8AZUTX8LG89K2JJR7ZG62XX" localSheetId="11" hidden="1">#REF!</definedName>
    <definedName name="BExMC8AZUTX8LG89K2JJR7ZG62XX" hidden="1">#REF!</definedName>
    <definedName name="BExMCA96YR10V72G2R0SCIKPZLIZ" localSheetId="7" hidden="1">#REF!</definedName>
    <definedName name="BExMCA96YR10V72G2R0SCIKPZLIZ" localSheetId="9" hidden="1">#REF!</definedName>
    <definedName name="BExMCA96YR10V72G2R0SCIKPZLIZ" localSheetId="10" hidden="1">#REF!</definedName>
    <definedName name="BExMCA96YR10V72G2R0SCIKPZLIZ" localSheetId="11" hidden="1">#REF!</definedName>
    <definedName name="BExMCA96YR10V72G2R0SCIKPZLIZ" hidden="1">#REF!</definedName>
    <definedName name="BExMCB5JU5I2VQDUBS4O42BTEVKI" localSheetId="7" hidden="1">#REF!</definedName>
    <definedName name="BExMCB5JU5I2VQDUBS4O42BTEVKI" localSheetId="9" hidden="1">#REF!</definedName>
    <definedName name="BExMCB5JU5I2VQDUBS4O42BTEVKI" localSheetId="10" hidden="1">#REF!</definedName>
    <definedName name="BExMCB5JU5I2VQDUBS4O42BTEVKI" localSheetId="11" hidden="1">#REF!</definedName>
    <definedName name="BExMCB5JU5I2VQDUBS4O42BTEVKI" hidden="1">#REF!</definedName>
    <definedName name="BExMCFSQFSEMPY5IXDIRKZDASDBR" localSheetId="7" hidden="1">#REF!</definedName>
    <definedName name="BExMCFSQFSEMPY5IXDIRKZDASDBR" localSheetId="9" hidden="1">#REF!</definedName>
    <definedName name="BExMCFSQFSEMPY5IXDIRKZDASDBR" localSheetId="10" hidden="1">#REF!</definedName>
    <definedName name="BExMCFSQFSEMPY5IXDIRKZDASDBR" localSheetId="11" hidden="1">#REF!</definedName>
    <definedName name="BExMCFSQFSEMPY5IXDIRKZDASDBR" hidden="1">#REF!</definedName>
    <definedName name="BExMCGUFAIU47IPVOIVWOZPLSX79" localSheetId="7" hidden="1">#REF!</definedName>
    <definedName name="BExMCGUFAIU47IPVOIVWOZPLSX79" localSheetId="9" hidden="1">#REF!</definedName>
    <definedName name="BExMCGUFAIU47IPVOIVWOZPLSX79" localSheetId="10" hidden="1">#REF!</definedName>
    <definedName name="BExMCGUFAIU47IPVOIVWOZPLSX79" localSheetId="11" hidden="1">#REF!</definedName>
    <definedName name="BExMCGUFAIU47IPVOIVWOZPLSX79" hidden="1">#REF!</definedName>
    <definedName name="BExMCMZOEYWVOOJ98TBHTTCS7XB8" localSheetId="7" hidden="1">#REF!</definedName>
    <definedName name="BExMCMZOEYWVOOJ98TBHTTCS7XB8" localSheetId="9" hidden="1">#REF!</definedName>
    <definedName name="BExMCMZOEYWVOOJ98TBHTTCS7XB8" localSheetId="10" hidden="1">#REF!</definedName>
    <definedName name="BExMCMZOEYWVOOJ98TBHTTCS7XB8" localSheetId="11" hidden="1">#REF!</definedName>
    <definedName name="BExMCMZOEYWVOOJ98TBHTTCS7XB8" hidden="1">#REF!</definedName>
    <definedName name="BExMCQQH8CGFPPPG70D6VV4J3XR6" localSheetId="7" hidden="1">#REF!</definedName>
    <definedName name="BExMCQQH8CGFPPPG70D6VV4J3XR6" localSheetId="9" hidden="1">#REF!</definedName>
    <definedName name="BExMCQQH8CGFPPPG70D6VV4J3XR6" localSheetId="10" hidden="1">#REF!</definedName>
    <definedName name="BExMCQQH8CGFPPPG70D6VV4J3XR6" localSheetId="11" hidden="1">#REF!</definedName>
    <definedName name="BExMCQQH8CGFPPPG70D6VV4J3XR6" hidden="1">#REF!</definedName>
    <definedName name="BExMCS8EF2W3FS9QADNKREYSI8P0" localSheetId="7" hidden="1">#REF!</definedName>
    <definedName name="BExMCS8EF2W3FS9QADNKREYSI8P0" localSheetId="9" hidden="1">#REF!</definedName>
    <definedName name="BExMCS8EF2W3FS9QADNKREYSI8P0" localSheetId="10" hidden="1">#REF!</definedName>
    <definedName name="BExMCS8EF2W3FS9QADNKREYSI8P0" localSheetId="11" hidden="1">#REF!</definedName>
    <definedName name="BExMCS8EF2W3FS9QADNKREYSI8P0" hidden="1">#REF!</definedName>
    <definedName name="BExMCUS7GSOM96J0HJ7EH0FFM2AC" localSheetId="7" hidden="1">#REF!</definedName>
    <definedName name="BExMCUS7GSOM96J0HJ7EH0FFM2AC" localSheetId="9" hidden="1">#REF!</definedName>
    <definedName name="BExMCUS7GSOM96J0HJ7EH0FFM2AC" localSheetId="10" hidden="1">#REF!</definedName>
    <definedName name="BExMCUS7GSOM96J0HJ7EH0FFM2AC" localSheetId="11" hidden="1">#REF!</definedName>
    <definedName name="BExMCUS7GSOM96J0HJ7EH0FFM2AC" hidden="1">#REF!</definedName>
    <definedName name="BExMCYTT6TVDWMJXO1NZANRTVNAN" localSheetId="7" hidden="1">#REF!</definedName>
    <definedName name="BExMCYTT6TVDWMJXO1NZANRTVNAN" localSheetId="9" hidden="1">#REF!</definedName>
    <definedName name="BExMCYTT6TVDWMJXO1NZANRTVNAN" localSheetId="10" hidden="1">#REF!</definedName>
    <definedName name="BExMCYTT6TVDWMJXO1NZANRTVNAN" localSheetId="11" hidden="1">#REF!</definedName>
    <definedName name="BExMCYTT6TVDWMJXO1NZANRTVNAN" hidden="1">#REF!</definedName>
    <definedName name="BExMD5F6IAV108XYJLXUO9HD0IT6" localSheetId="7" hidden="1">#REF!</definedName>
    <definedName name="BExMD5F6IAV108XYJLXUO9HD0IT6" localSheetId="9" hidden="1">#REF!</definedName>
    <definedName name="BExMD5F6IAV108XYJLXUO9HD0IT6" localSheetId="10" hidden="1">#REF!</definedName>
    <definedName name="BExMD5F6IAV108XYJLXUO9HD0IT6" localSheetId="11" hidden="1">#REF!</definedName>
    <definedName name="BExMD5F6IAV108XYJLXUO9HD0IT6" hidden="1">#REF!</definedName>
    <definedName name="BExMDANV66W9T3XAXID40XFJ0J93" localSheetId="7" hidden="1">#REF!</definedName>
    <definedName name="BExMDANV66W9T3XAXID40XFJ0J93" localSheetId="9" hidden="1">#REF!</definedName>
    <definedName name="BExMDANV66W9T3XAXID40XFJ0J93" localSheetId="10" hidden="1">#REF!</definedName>
    <definedName name="BExMDANV66W9T3XAXID40XFJ0J93" localSheetId="11" hidden="1">#REF!</definedName>
    <definedName name="BExMDANV66W9T3XAXID40XFJ0J93" hidden="1">#REF!</definedName>
    <definedName name="BExMDGD1KQP7NNR78X2ZX4FCBQ1S" localSheetId="7" hidden="1">#REF!</definedName>
    <definedName name="BExMDGD1KQP7NNR78X2ZX4FCBQ1S" localSheetId="9" hidden="1">#REF!</definedName>
    <definedName name="BExMDGD1KQP7NNR78X2ZX4FCBQ1S" localSheetId="10" hidden="1">#REF!</definedName>
    <definedName name="BExMDGD1KQP7NNR78X2ZX4FCBQ1S" localSheetId="11" hidden="1">#REF!</definedName>
    <definedName name="BExMDGD1KQP7NNR78X2ZX4FCBQ1S" hidden="1">#REF!</definedName>
    <definedName name="BExMDIRDK0DI8P86HB7WPH8QWLSQ" localSheetId="7" hidden="1">#REF!</definedName>
    <definedName name="BExMDIRDK0DI8P86HB7WPH8QWLSQ" localSheetId="9" hidden="1">#REF!</definedName>
    <definedName name="BExMDIRDK0DI8P86HB7WPH8QWLSQ" localSheetId="10" hidden="1">#REF!</definedName>
    <definedName name="BExMDIRDK0DI8P86HB7WPH8QWLSQ" localSheetId="11" hidden="1">#REF!</definedName>
    <definedName name="BExMDIRDK0DI8P86HB7WPH8QWLSQ" hidden="1">#REF!</definedName>
    <definedName name="BExMDPI2FVMORSWDDCVAJ85WYAYO" localSheetId="7" hidden="1">#REF!</definedName>
    <definedName name="BExMDPI2FVMORSWDDCVAJ85WYAYO" localSheetId="9" hidden="1">#REF!</definedName>
    <definedName name="BExMDPI2FVMORSWDDCVAJ85WYAYO" localSheetId="10" hidden="1">#REF!</definedName>
    <definedName name="BExMDPI2FVMORSWDDCVAJ85WYAYO" localSheetId="11" hidden="1">#REF!</definedName>
    <definedName name="BExMDPI2FVMORSWDDCVAJ85WYAYO" hidden="1">#REF!</definedName>
    <definedName name="BExMDUWB7VWHFFR266QXO46BNV2S" localSheetId="7" hidden="1">#REF!</definedName>
    <definedName name="BExMDUWB7VWHFFR266QXO46BNV2S" localSheetId="9" hidden="1">#REF!</definedName>
    <definedName name="BExMDUWB7VWHFFR266QXO46BNV2S" localSheetId="10" hidden="1">#REF!</definedName>
    <definedName name="BExMDUWB7VWHFFR266QXO46BNV2S" localSheetId="11" hidden="1">#REF!</definedName>
    <definedName name="BExMDUWB7VWHFFR266QXO46BNV2S" hidden="1">#REF!</definedName>
    <definedName name="BExME2U47N8LZG0BPJ49ANY5QVV2" localSheetId="7" hidden="1">#REF!</definedName>
    <definedName name="BExME2U47N8LZG0BPJ49ANY5QVV2" localSheetId="9" hidden="1">#REF!</definedName>
    <definedName name="BExME2U47N8LZG0BPJ49ANY5QVV2" localSheetId="10" hidden="1">#REF!</definedName>
    <definedName name="BExME2U47N8LZG0BPJ49ANY5QVV2" localSheetId="11" hidden="1">#REF!</definedName>
    <definedName name="BExME2U47N8LZG0BPJ49ANY5QVV2" hidden="1">#REF!</definedName>
    <definedName name="BExME5OOQT5THEZMTKUDCTJQJ75P" localSheetId="7" hidden="1">#REF!</definedName>
    <definedName name="BExME5OOQT5THEZMTKUDCTJQJ75P" localSheetId="9" hidden="1">#REF!</definedName>
    <definedName name="BExME5OOQT5THEZMTKUDCTJQJ75P" localSheetId="10" hidden="1">#REF!</definedName>
    <definedName name="BExME5OOQT5THEZMTKUDCTJQJ75P" localSheetId="11" hidden="1">#REF!</definedName>
    <definedName name="BExME5OOQT5THEZMTKUDCTJQJ75P" hidden="1">#REF!</definedName>
    <definedName name="BExME88DH5DUKMUFI9FNVECXFD2E" localSheetId="7" hidden="1">#REF!</definedName>
    <definedName name="BExME88DH5DUKMUFI9FNVECXFD2E" localSheetId="9" hidden="1">#REF!</definedName>
    <definedName name="BExME88DH5DUKMUFI9FNVECXFD2E" localSheetId="10" hidden="1">#REF!</definedName>
    <definedName name="BExME88DH5DUKMUFI9FNVECXFD2E" localSheetId="11" hidden="1">#REF!</definedName>
    <definedName name="BExME88DH5DUKMUFI9FNVECXFD2E" hidden="1">#REF!</definedName>
    <definedName name="BExME9A7MOGAK7YTTQYXP5DL6VYA" localSheetId="7" hidden="1">#REF!</definedName>
    <definedName name="BExME9A7MOGAK7YTTQYXP5DL6VYA" localSheetId="9" hidden="1">#REF!</definedName>
    <definedName name="BExME9A7MOGAK7YTTQYXP5DL6VYA" localSheetId="10" hidden="1">#REF!</definedName>
    <definedName name="BExME9A7MOGAK7YTTQYXP5DL6VYA" localSheetId="11" hidden="1">#REF!</definedName>
    <definedName name="BExME9A7MOGAK7YTTQYXP5DL6VYA" hidden="1">#REF!</definedName>
    <definedName name="BExMEIF7MG94HDIP9UUN2B1R7AP9" localSheetId="7" hidden="1">#REF!</definedName>
    <definedName name="BExMEIF7MG94HDIP9UUN2B1R7AP9" localSheetId="9" hidden="1">#REF!</definedName>
    <definedName name="BExMEIF7MG94HDIP9UUN2B1R7AP9" localSheetId="10" hidden="1">#REF!</definedName>
    <definedName name="BExMEIF7MG94HDIP9UUN2B1R7AP9" localSheetId="11" hidden="1">#REF!</definedName>
    <definedName name="BExMEIF7MG94HDIP9UUN2B1R7AP9" hidden="1">#REF!</definedName>
    <definedName name="BExMEOV9YFRY5C3GDLU60GIX10BY" localSheetId="7" hidden="1">#REF!</definedName>
    <definedName name="BExMEOV9YFRY5C3GDLU60GIX10BY" localSheetId="9" hidden="1">#REF!</definedName>
    <definedName name="BExMEOV9YFRY5C3GDLU60GIX10BY" localSheetId="10" hidden="1">#REF!</definedName>
    <definedName name="BExMEOV9YFRY5C3GDLU60GIX10BY" localSheetId="11" hidden="1">#REF!</definedName>
    <definedName name="BExMEOV9YFRY5C3GDLU60GIX10BY" hidden="1">#REF!</definedName>
    <definedName name="BExMEQ7OI6NAP3UP3UX0O5JKS0DV" localSheetId="7" hidden="1">#REF!</definedName>
    <definedName name="BExMEQ7OI6NAP3UP3UX0O5JKS0DV" localSheetId="9" hidden="1">#REF!</definedName>
    <definedName name="BExMEQ7OI6NAP3UP3UX0O5JKS0DV" localSheetId="10" hidden="1">#REF!</definedName>
    <definedName name="BExMEQ7OI6NAP3UP3UX0O5JKS0DV" localSheetId="11" hidden="1">#REF!</definedName>
    <definedName name="BExMEQ7OI6NAP3UP3UX0O5JKS0DV" hidden="1">#REF!</definedName>
    <definedName name="BExMEY09ESM4H2YGKEQQRYUD114R" localSheetId="7" hidden="1">#REF!</definedName>
    <definedName name="BExMEY09ESM4H2YGKEQQRYUD114R" localSheetId="9" hidden="1">#REF!</definedName>
    <definedName name="BExMEY09ESM4H2YGKEQQRYUD114R" localSheetId="10" hidden="1">#REF!</definedName>
    <definedName name="BExMEY09ESM4H2YGKEQQRYUD114R" localSheetId="11" hidden="1">#REF!</definedName>
    <definedName name="BExMEY09ESM4H2YGKEQQRYUD114R" hidden="1">#REF!</definedName>
    <definedName name="BExMF4G4IUPQY1Y5GEY5N3E04CL6" localSheetId="7" hidden="1">#REF!</definedName>
    <definedName name="BExMF4G4IUPQY1Y5GEY5N3E04CL6" localSheetId="9" hidden="1">#REF!</definedName>
    <definedName name="BExMF4G4IUPQY1Y5GEY5N3E04CL6" localSheetId="10" hidden="1">#REF!</definedName>
    <definedName name="BExMF4G4IUPQY1Y5GEY5N3E04CL6" localSheetId="11" hidden="1">#REF!</definedName>
    <definedName name="BExMF4G4IUPQY1Y5GEY5N3E04CL6" hidden="1">#REF!</definedName>
    <definedName name="BExMF5I0YYHYSHHGNQEI50YPTUFU" localSheetId="7" hidden="1">#REF!</definedName>
    <definedName name="BExMF5I0YYHYSHHGNQEI50YPTUFU" localSheetId="9" hidden="1">#REF!</definedName>
    <definedName name="BExMF5I0YYHYSHHGNQEI50YPTUFU" localSheetId="10" hidden="1">#REF!</definedName>
    <definedName name="BExMF5I0YYHYSHHGNQEI50YPTUFU" localSheetId="11" hidden="1">#REF!</definedName>
    <definedName name="BExMF5I0YYHYSHHGNQEI50YPTUFU" hidden="1">#REF!</definedName>
    <definedName name="BExMF9UIGYMOAQK0ELUWP0S0HZZY" localSheetId="7" hidden="1">#REF!</definedName>
    <definedName name="BExMF9UIGYMOAQK0ELUWP0S0HZZY" localSheetId="9" hidden="1">#REF!</definedName>
    <definedName name="BExMF9UIGYMOAQK0ELUWP0S0HZZY" localSheetId="10" hidden="1">#REF!</definedName>
    <definedName name="BExMF9UIGYMOAQK0ELUWP0S0HZZY" localSheetId="11" hidden="1">#REF!</definedName>
    <definedName name="BExMF9UIGYMOAQK0ELUWP0S0HZZY" hidden="1">#REF!</definedName>
    <definedName name="BExMFDLBSWFMRDYJ2DZETI3EXKN2" localSheetId="7" hidden="1">#REF!</definedName>
    <definedName name="BExMFDLBSWFMRDYJ2DZETI3EXKN2" localSheetId="9" hidden="1">#REF!</definedName>
    <definedName name="BExMFDLBSWFMRDYJ2DZETI3EXKN2" localSheetId="10" hidden="1">#REF!</definedName>
    <definedName name="BExMFDLBSWFMRDYJ2DZETI3EXKN2" localSheetId="11" hidden="1">#REF!</definedName>
    <definedName name="BExMFDLBSWFMRDYJ2DZETI3EXKN2" hidden="1">#REF!</definedName>
    <definedName name="BExMFLDTMRTCHKA37LQW67BG8D5C" localSheetId="7" hidden="1">#REF!</definedName>
    <definedName name="BExMFLDTMRTCHKA37LQW67BG8D5C" localSheetId="9" hidden="1">#REF!</definedName>
    <definedName name="BExMFLDTMRTCHKA37LQW67BG8D5C" localSheetId="10" hidden="1">#REF!</definedName>
    <definedName name="BExMFLDTMRTCHKA37LQW67BG8D5C" localSheetId="11" hidden="1">#REF!</definedName>
    <definedName name="BExMFLDTMRTCHKA37LQW67BG8D5C" hidden="1">#REF!</definedName>
    <definedName name="BExMFYPXA6CPPQEIQCZVJ1O8CC3D" localSheetId="7" hidden="1">#REF!</definedName>
    <definedName name="BExMFYPXA6CPPQEIQCZVJ1O8CC3D" localSheetId="9" hidden="1">#REF!</definedName>
    <definedName name="BExMFYPXA6CPPQEIQCZVJ1O8CC3D" localSheetId="10" hidden="1">#REF!</definedName>
    <definedName name="BExMFYPXA6CPPQEIQCZVJ1O8CC3D" localSheetId="11" hidden="1">#REF!</definedName>
    <definedName name="BExMFYPXA6CPPQEIQCZVJ1O8CC3D" hidden="1">#REF!</definedName>
    <definedName name="BExMG3IJ4BTO1ISLMJY91RJVU21M" localSheetId="7" hidden="1">#REF!</definedName>
    <definedName name="BExMG3IJ4BTO1ISLMJY91RJVU21M" localSheetId="9" hidden="1">#REF!</definedName>
    <definedName name="BExMG3IJ4BTO1ISLMJY91RJVU21M" localSheetId="10" hidden="1">#REF!</definedName>
    <definedName name="BExMG3IJ4BTO1ISLMJY91RJVU21M" localSheetId="11" hidden="1">#REF!</definedName>
    <definedName name="BExMG3IJ4BTO1ISLMJY91RJVU21M" hidden="1">#REF!</definedName>
    <definedName name="BExMG9NSK30KD01QX0UBN2VNRTG4" localSheetId="7" hidden="1">#REF!</definedName>
    <definedName name="BExMG9NSK30KD01QX0UBN2VNRTG4" localSheetId="9" hidden="1">#REF!</definedName>
    <definedName name="BExMG9NSK30KD01QX0UBN2VNRTG4" localSheetId="10" hidden="1">#REF!</definedName>
    <definedName name="BExMG9NSK30KD01QX0UBN2VNRTG4" localSheetId="11" hidden="1">#REF!</definedName>
    <definedName name="BExMG9NSK30KD01QX0UBN2VNRTG4" hidden="1">#REF!</definedName>
    <definedName name="BExMGD99CUH3CN5F5OWTFJPXIOC5" localSheetId="7" hidden="1">#REF!</definedName>
    <definedName name="BExMGD99CUH3CN5F5OWTFJPXIOC5" localSheetId="9" hidden="1">#REF!</definedName>
    <definedName name="BExMGD99CUH3CN5F5OWTFJPXIOC5" localSheetId="10" hidden="1">#REF!</definedName>
    <definedName name="BExMGD99CUH3CN5F5OWTFJPXIOC5" localSheetId="11" hidden="1">#REF!</definedName>
    <definedName name="BExMGD99CUH3CN5F5OWTFJPXIOC5" hidden="1">#REF!</definedName>
    <definedName name="BExMGG3PFIHPHX7NXB7HDFI3N12L" localSheetId="7" hidden="1">#REF!</definedName>
    <definedName name="BExMGG3PFIHPHX7NXB7HDFI3N12L" localSheetId="9" hidden="1">#REF!</definedName>
    <definedName name="BExMGG3PFIHPHX7NXB7HDFI3N12L" localSheetId="10" hidden="1">#REF!</definedName>
    <definedName name="BExMGG3PFIHPHX7NXB7HDFI3N12L" localSheetId="11" hidden="1">#REF!</definedName>
    <definedName name="BExMGG3PFIHPHX7NXB7HDFI3N12L" hidden="1">#REF!</definedName>
    <definedName name="BExMGGUQP0X7T5PIESJE86819NLZ" localSheetId="7" hidden="1">#REF!</definedName>
    <definedName name="BExMGGUQP0X7T5PIESJE86819NLZ" localSheetId="9" hidden="1">#REF!</definedName>
    <definedName name="BExMGGUQP0X7T5PIESJE86819NLZ" localSheetId="10" hidden="1">#REF!</definedName>
    <definedName name="BExMGGUQP0X7T5PIESJE86819NLZ" localSheetId="11" hidden="1">#REF!</definedName>
    <definedName name="BExMGGUQP0X7T5PIESJE86819NLZ" hidden="1">#REF!</definedName>
    <definedName name="BExMH3H9TW5TJCNU5Z1EWXP3BAEP" localSheetId="7" hidden="1">#REF!</definedName>
    <definedName name="BExMH3H9TW5TJCNU5Z1EWXP3BAEP" localSheetId="9" hidden="1">#REF!</definedName>
    <definedName name="BExMH3H9TW5TJCNU5Z1EWXP3BAEP" localSheetId="10" hidden="1">#REF!</definedName>
    <definedName name="BExMH3H9TW5TJCNU5Z1EWXP3BAEP" localSheetId="11" hidden="1">#REF!</definedName>
    <definedName name="BExMH3H9TW5TJCNU5Z1EWXP3BAEP" hidden="1">#REF!</definedName>
    <definedName name="BExMHOWPB34KPZ76M2KIX2C9R2VB" localSheetId="7" hidden="1">#REF!</definedName>
    <definedName name="BExMHOWPB34KPZ76M2KIX2C9R2VB" localSheetId="9" hidden="1">#REF!</definedName>
    <definedName name="BExMHOWPB34KPZ76M2KIX2C9R2VB" localSheetId="10" hidden="1">#REF!</definedName>
    <definedName name="BExMHOWPB34KPZ76M2KIX2C9R2VB" localSheetId="11" hidden="1">#REF!</definedName>
    <definedName name="BExMHOWPB34KPZ76M2KIX2C9R2VB" hidden="1">#REF!</definedName>
    <definedName name="BExMHSSYC6KVHA3QDTSYPN92TWMI" localSheetId="7" hidden="1">#REF!</definedName>
    <definedName name="BExMHSSYC6KVHA3QDTSYPN92TWMI" localSheetId="9" hidden="1">#REF!</definedName>
    <definedName name="BExMHSSYC6KVHA3QDTSYPN92TWMI" localSheetId="10" hidden="1">#REF!</definedName>
    <definedName name="BExMHSSYC6KVHA3QDTSYPN92TWMI" localSheetId="11" hidden="1">#REF!</definedName>
    <definedName name="BExMHSSYC6KVHA3QDTSYPN92TWMI" hidden="1">#REF!</definedName>
    <definedName name="BExMI0WA793SF41LQ40A28U8OXQY" localSheetId="7" hidden="1">#REF!</definedName>
    <definedName name="BExMI0WA793SF41LQ40A28U8OXQY" localSheetId="9" hidden="1">#REF!</definedName>
    <definedName name="BExMI0WA793SF41LQ40A28U8OXQY" localSheetId="10" hidden="1">#REF!</definedName>
    <definedName name="BExMI0WA793SF41LQ40A28U8OXQY" localSheetId="11" hidden="1">#REF!</definedName>
    <definedName name="BExMI0WA793SF41LQ40A28U8OXQY" hidden="1">#REF!</definedName>
    <definedName name="BExMI3AJ9477KDL4T9DHET4LJJTW" localSheetId="7" hidden="1">#REF!</definedName>
    <definedName name="BExMI3AJ9477KDL4T9DHET4LJJTW" localSheetId="9" hidden="1">#REF!</definedName>
    <definedName name="BExMI3AJ9477KDL4T9DHET4LJJTW" localSheetId="10" hidden="1">#REF!</definedName>
    <definedName name="BExMI3AJ9477KDL4T9DHET4LJJTW" localSheetId="11" hidden="1">#REF!</definedName>
    <definedName name="BExMI3AJ9477KDL4T9DHET4LJJTW" hidden="1">#REF!</definedName>
    <definedName name="BExMI58NHPZ1UTOZCYFOQPS8I7WN" localSheetId="7" hidden="1">#REF!</definedName>
    <definedName name="BExMI58NHPZ1UTOZCYFOQPS8I7WN" localSheetId="9" hidden="1">#REF!</definedName>
    <definedName name="BExMI58NHPZ1UTOZCYFOQPS8I7WN" localSheetId="10" hidden="1">#REF!</definedName>
    <definedName name="BExMI58NHPZ1UTOZCYFOQPS8I7WN" localSheetId="11" hidden="1">#REF!</definedName>
    <definedName name="BExMI58NHPZ1UTOZCYFOQPS8I7WN" hidden="1">#REF!</definedName>
    <definedName name="BExMI6L9KX05GAK523JFKICJMTA5" localSheetId="7" hidden="1">#REF!</definedName>
    <definedName name="BExMI6L9KX05GAK523JFKICJMTA5" localSheetId="9" hidden="1">#REF!</definedName>
    <definedName name="BExMI6L9KX05GAK523JFKICJMTA5" localSheetId="10" hidden="1">#REF!</definedName>
    <definedName name="BExMI6L9KX05GAK523JFKICJMTA5" localSheetId="11" hidden="1">#REF!</definedName>
    <definedName name="BExMI6L9KX05GAK523JFKICJMTA5" hidden="1">#REF!</definedName>
    <definedName name="BExMI6QQ20XHD0NWJUN741B37182" localSheetId="7" hidden="1">#REF!</definedName>
    <definedName name="BExMI6QQ20XHD0NWJUN741B37182" localSheetId="9" hidden="1">#REF!</definedName>
    <definedName name="BExMI6QQ20XHD0NWJUN741B37182" localSheetId="10" hidden="1">#REF!</definedName>
    <definedName name="BExMI6QQ20XHD0NWJUN741B37182" localSheetId="11" hidden="1">#REF!</definedName>
    <definedName name="BExMI6QQ20XHD0NWJUN741B37182" hidden="1">#REF!</definedName>
    <definedName name="BExMI7MYLMINF9AC59CYYVFGQJAY" localSheetId="7" hidden="1">#REF!</definedName>
    <definedName name="BExMI7MYLMINF9AC59CYYVFGQJAY" localSheetId="9" hidden="1">#REF!</definedName>
    <definedName name="BExMI7MYLMINF9AC59CYYVFGQJAY" localSheetId="10" hidden="1">#REF!</definedName>
    <definedName name="BExMI7MYLMINF9AC59CYYVFGQJAY" localSheetId="11" hidden="1">#REF!</definedName>
    <definedName name="BExMI7MYLMINF9AC59CYYVFGQJAY" hidden="1">#REF!</definedName>
    <definedName name="BExMI8JB94SBD9EMNJEK7Y2T6GYU" localSheetId="7" hidden="1">#REF!</definedName>
    <definedName name="BExMI8JB94SBD9EMNJEK7Y2T6GYU" localSheetId="9" hidden="1">#REF!</definedName>
    <definedName name="BExMI8JB94SBD9EMNJEK7Y2T6GYU" localSheetId="10" hidden="1">#REF!</definedName>
    <definedName name="BExMI8JB94SBD9EMNJEK7Y2T6GYU" localSheetId="11" hidden="1">#REF!</definedName>
    <definedName name="BExMI8JB94SBD9EMNJEK7Y2T6GYU" hidden="1">#REF!</definedName>
    <definedName name="BExMI8OS85YTW3KYVE4YD0R7Z6UV" localSheetId="7" hidden="1">#REF!</definedName>
    <definedName name="BExMI8OS85YTW3KYVE4YD0R7Z6UV" localSheetId="9" hidden="1">#REF!</definedName>
    <definedName name="BExMI8OS85YTW3KYVE4YD0R7Z6UV" localSheetId="10" hidden="1">#REF!</definedName>
    <definedName name="BExMI8OS85YTW3KYVE4YD0R7Z6UV" localSheetId="11" hidden="1">#REF!</definedName>
    <definedName name="BExMI8OS85YTW3KYVE4YD0R7Z6UV" hidden="1">#REF!</definedName>
    <definedName name="BExMIBOOZU40JS3F89OMPSRCE9MM" localSheetId="7" hidden="1">#REF!</definedName>
    <definedName name="BExMIBOOZU40JS3F89OMPSRCE9MM" localSheetId="9" hidden="1">#REF!</definedName>
    <definedName name="BExMIBOOZU40JS3F89OMPSRCE9MM" localSheetId="10" hidden="1">#REF!</definedName>
    <definedName name="BExMIBOOZU40JS3F89OMPSRCE9MM" localSheetId="11" hidden="1">#REF!</definedName>
    <definedName name="BExMIBOOZU40JS3F89OMPSRCE9MM" hidden="1">#REF!</definedName>
    <definedName name="BExMIHJ01IVQHPV5ZNO9UPQB64N8" localSheetId="7" hidden="1">#REF!</definedName>
    <definedName name="BExMIHJ01IVQHPV5ZNO9UPQB64N8" localSheetId="9" hidden="1">#REF!</definedName>
    <definedName name="BExMIHJ01IVQHPV5ZNO9UPQB64N8" localSheetId="10" hidden="1">#REF!</definedName>
    <definedName name="BExMIHJ01IVQHPV5ZNO9UPQB64N8" localSheetId="11" hidden="1">#REF!</definedName>
    <definedName name="BExMIHJ01IVQHPV5ZNO9UPQB64N8" hidden="1">#REF!</definedName>
    <definedName name="BExMIIQ5MBWSIHTFWAQADXMZC22Q" localSheetId="7" hidden="1">#REF!</definedName>
    <definedName name="BExMIIQ5MBWSIHTFWAQADXMZC22Q" localSheetId="9" hidden="1">#REF!</definedName>
    <definedName name="BExMIIQ5MBWSIHTFWAQADXMZC22Q" localSheetId="10" hidden="1">#REF!</definedName>
    <definedName name="BExMIIQ5MBWSIHTFWAQADXMZC22Q" localSheetId="11" hidden="1">#REF!</definedName>
    <definedName name="BExMIIQ5MBWSIHTFWAQADXMZC22Q" hidden="1">#REF!</definedName>
    <definedName name="BExMIL4I2GE866I25CR5JBLJWJ6A" localSheetId="7" hidden="1">#REF!</definedName>
    <definedName name="BExMIL4I2GE866I25CR5JBLJWJ6A" localSheetId="9" hidden="1">#REF!</definedName>
    <definedName name="BExMIL4I2GE866I25CR5JBLJWJ6A" localSheetId="10" hidden="1">#REF!</definedName>
    <definedName name="BExMIL4I2GE866I25CR5JBLJWJ6A" localSheetId="11" hidden="1">#REF!</definedName>
    <definedName name="BExMIL4I2GE866I25CR5JBLJWJ6A" hidden="1">#REF!</definedName>
    <definedName name="BExMIRKIPF27SNO82SPFSB3T5U17" localSheetId="7" hidden="1">#REF!</definedName>
    <definedName name="BExMIRKIPF27SNO82SPFSB3T5U17" localSheetId="9" hidden="1">#REF!</definedName>
    <definedName name="BExMIRKIPF27SNO82SPFSB3T5U17" localSheetId="10" hidden="1">#REF!</definedName>
    <definedName name="BExMIRKIPF27SNO82SPFSB3T5U17" localSheetId="11" hidden="1">#REF!</definedName>
    <definedName name="BExMIRKIPF27SNO82SPFSB3T5U17" hidden="1">#REF!</definedName>
    <definedName name="BExMITILFEELDXT62AREXCM0DX4R" localSheetId="7" hidden="1">#REF!</definedName>
    <definedName name="BExMITILFEELDXT62AREXCM0DX4R" localSheetId="9" hidden="1">#REF!</definedName>
    <definedName name="BExMITILFEELDXT62AREXCM0DX4R" localSheetId="10" hidden="1">#REF!</definedName>
    <definedName name="BExMITILFEELDXT62AREXCM0DX4R" localSheetId="11" hidden="1">#REF!</definedName>
    <definedName name="BExMITILFEELDXT62AREXCM0DX4R" hidden="1">#REF!</definedName>
    <definedName name="BExMIV0KC8555D5E42ZGWG15Y0MO" localSheetId="7" hidden="1">#REF!</definedName>
    <definedName name="BExMIV0KC8555D5E42ZGWG15Y0MO" localSheetId="9" hidden="1">#REF!</definedName>
    <definedName name="BExMIV0KC8555D5E42ZGWG15Y0MO" localSheetId="10" hidden="1">#REF!</definedName>
    <definedName name="BExMIV0KC8555D5E42ZGWG15Y0MO" localSheetId="11" hidden="1">#REF!</definedName>
    <definedName name="BExMIV0KC8555D5E42ZGWG15Y0MO" hidden="1">#REF!</definedName>
    <definedName name="BExMIZT6AN7E6YMW2S87CTCN2UXH" localSheetId="7" hidden="1">#REF!</definedName>
    <definedName name="BExMIZT6AN7E6YMW2S87CTCN2UXH" localSheetId="9" hidden="1">#REF!</definedName>
    <definedName name="BExMIZT6AN7E6YMW2S87CTCN2UXH" localSheetId="10" hidden="1">#REF!</definedName>
    <definedName name="BExMIZT6AN7E6YMW2S87CTCN2UXH" localSheetId="11" hidden="1">#REF!</definedName>
    <definedName name="BExMIZT6AN7E6YMW2S87CTCN2UXH" hidden="1">#REF!</definedName>
    <definedName name="BExMJ03XNEEQE05W28YBDN4G56JD" localSheetId="7" hidden="1">#REF!</definedName>
    <definedName name="BExMJ03XNEEQE05W28YBDN4G56JD" localSheetId="9" hidden="1">#REF!</definedName>
    <definedName name="BExMJ03XNEEQE05W28YBDN4G56JD" localSheetId="10" hidden="1">#REF!</definedName>
    <definedName name="BExMJ03XNEEQE05W28YBDN4G56JD" localSheetId="11" hidden="1">#REF!</definedName>
    <definedName name="BExMJ03XNEEQE05W28YBDN4G56JD" hidden="1">#REF!</definedName>
    <definedName name="BExMJ15T9F3475M0896SG60TN0SR" localSheetId="7" hidden="1">#REF!</definedName>
    <definedName name="BExMJ15T9F3475M0896SG60TN0SR" localSheetId="9" hidden="1">#REF!</definedName>
    <definedName name="BExMJ15T9F3475M0896SG60TN0SR" localSheetId="10" hidden="1">#REF!</definedName>
    <definedName name="BExMJ15T9F3475M0896SG60TN0SR" localSheetId="11" hidden="1">#REF!</definedName>
    <definedName name="BExMJ15T9F3475M0896SG60TN0SR" hidden="1">#REF!</definedName>
    <definedName name="BExMJ39CRE4I6SJI19LKWDKX3OQ2" localSheetId="7" hidden="1">#REF!</definedName>
    <definedName name="BExMJ39CRE4I6SJI19LKWDKX3OQ2" localSheetId="9" hidden="1">#REF!</definedName>
    <definedName name="BExMJ39CRE4I6SJI19LKWDKX3OQ2" localSheetId="10" hidden="1">#REF!</definedName>
    <definedName name="BExMJ39CRE4I6SJI19LKWDKX3OQ2" localSheetId="11" hidden="1">#REF!</definedName>
    <definedName name="BExMJ39CRE4I6SJI19LKWDKX3OQ2" hidden="1">#REF!</definedName>
    <definedName name="BExMJC8UI1MMXIJR29O1IWETLHH6" localSheetId="7" hidden="1">#REF!</definedName>
    <definedName name="BExMJC8UI1MMXIJR29O1IWETLHH6" localSheetId="9" hidden="1">#REF!</definedName>
    <definedName name="BExMJC8UI1MMXIJR29O1IWETLHH6" localSheetId="10" hidden="1">#REF!</definedName>
    <definedName name="BExMJC8UI1MMXIJR29O1IWETLHH6" localSheetId="11" hidden="1">#REF!</definedName>
    <definedName name="BExMJC8UI1MMXIJR29O1IWETLHH6" hidden="1">#REF!</definedName>
    <definedName name="BExMJNC8ZFB9DRFOJ961ZAJ8U3A8" localSheetId="7" hidden="1">#REF!</definedName>
    <definedName name="BExMJNC8ZFB9DRFOJ961ZAJ8U3A8" localSheetId="9" hidden="1">#REF!</definedName>
    <definedName name="BExMJNC8ZFB9DRFOJ961ZAJ8U3A8" localSheetId="10" hidden="1">#REF!</definedName>
    <definedName name="BExMJNC8ZFB9DRFOJ961ZAJ8U3A8" localSheetId="11" hidden="1">#REF!</definedName>
    <definedName name="BExMJNC8ZFB9DRFOJ961ZAJ8U3A8" hidden="1">#REF!</definedName>
    <definedName name="BExMJSA6JY35531TSI8ZQP6U7CDE" localSheetId="7" hidden="1">#REF!</definedName>
    <definedName name="BExMJSA6JY35531TSI8ZQP6U7CDE" localSheetId="9" hidden="1">#REF!</definedName>
    <definedName name="BExMJSA6JY35531TSI8ZQP6U7CDE" localSheetId="10" hidden="1">#REF!</definedName>
    <definedName name="BExMJSA6JY35531TSI8ZQP6U7CDE" localSheetId="11" hidden="1">#REF!</definedName>
    <definedName name="BExMJSA6JY35531TSI8ZQP6U7CDE" hidden="1">#REF!</definedName>
    <definedName name="BExMJTBV8A3D31W2IQHP9RDFPPHQ" localSheetId="7" hidden="1">#REF!</definedName>
    <definedName name="BExMJTBV8A3D31W2IQHP9RDFPPHQ" localSheetId="9" hidden="1">#REF!</definedName>
    <definedName name="BExMJTBV8A3D31W2IQHP9RDFPPHQ" localSheetId="10" hidden="1">#REF!</definedName>
    <definedName name="BExMJTBV8A3D31W2IQHP9RDFPPHQ" localSheetId="11" hidden="1">#REF!</definedName>
    <definedName name="BExMJTBV8A3D31W2IQHP9RDFPPHQ" hidden="1">#REF!</definedName>
    <definedName name="BExMK2RTXN4QJWEUNX002XK8VQP8" localSheetId="7" hidden="1">#REF!</definedName>
    <definedName name="BExMK2RTXN4QJWEUNX002XK8VQP8" localSheetId="9" hidden="1">#REF!</definedName>
    <definedName name="BExMK2RTXN4QJWEUNX002XK8VQP8" localSheetId="10" hidden="1">#REF!</definedName>
    <definedName name="BExMK2RTXN4QJWEUNX002XK8VQP8" localSheetId="11" hidden="1">#REF!</definedName>
    <definedName name="BExMK2RTXN4QJWEUNX002XK8VQP8" hidden="1">#REF!</definedName>
    <definedName name="BExMK3YZF17HAMXX3PO2KP6S46ZU" localSheetId="7" hidden="1">#REF!</definedName>
    <definedName name="BExMK3YZF17HAMXX3PO2KP6S46ZU" localSheetId="9" hidden="1">#REF!</definedName>
    <definedName name="BExMK3YZF17HAMXX3PO2KP6S46ZU" localSheetId="10" hidden="1">#REF!</definedName>
    <definedName name="BExMK3YZF17HAMXX3PO2KP6S46ZU" localSheetId="11" hidden="1">#REF!</definedName>
    <definedName name="BExMK3YZF17HAMXX3PO2KP6S46ZU" hidden="1">#REF!</definedName>
    <definedName name="BExMKBGQDUZ8AWXYHA3QVMSDVZ3D" localSheetId="7" hidden="1">#REF!</definedName>
    <definedName name="BExMKBGQDUZ8AWXYHA3QVMSDVZ3D" localSheetId="9" hidden="1">#REF!</definedName>
    <definedName name="BExMKBGQDUZ8AWXYHA3QVMSDVZ3D" localSheetId="10" hidden="1">#REF!</definedName>
    <definedName name="BExMKBGQDUZ8AWXYHA3QVMSDVZ3D" localSheetId="11" hidden="1">#REF!</definedName>
    <definedName name="BExMKBGQDUZ8AWXYHA3QVMSDVZ3D" hidden="1">#REF!</definedName>
    <definedName name="BExMKBM1467553LDFZRRKVSHN374" localSheetId="7" hidden="1">#REF!</definedName>
    <definedName name="BExMKBM1467553LDFZRRKVSHN374" localSheetId="9" hidden="1">#REF!</definedName>
    <definedName name="BExMKBM1467553LDFZRRKVSHN374" localSheetId="10" hidden="1">#REF!</definedName>
    <definedName name="BExMKBM1467553LDFZRRKVSHN374" localSheetId="11" hidden="1">#REF!</definedName>
    <definedName name="BExMKBM1467553LDFZRRKVSHN374" hidden="1">#REF!</definedName>
    <definedName name="BExMKGK5FJUC0AU8MABRGDC5ZM70" localSheetId="7" hidden="1">#REF!</definedName>
    <definedName name="BExMKGK5FJUC0AU8MABRGDC5ZM70" localSheetId="9" hidden="1">#REF!</definedName>
    <definedName name="BExMKGK5FJUC0AU8MABRGDC5ZM70" localSheetId="10" hidden="1">#REF!</definedName>
    <definedName name="BExMKGK5FJUC0AU8MABRGDC5ZM70" localSheetId="11" hidden="1">#REF!</definedName>
    <definedName name="BExMKGK5FJUC0AU8MABRGDC5ZM70" hidden="1">#REF!</definedName>
    <definedName name="BExMKISYVO6POIGSJWIW3PHDYL45" localSheetId="7" hidden="1">#REF!</definedName>
    <definedName name="BExMKISYVO6POIGSJWIW3PHDYL45" localSheetId="9" hidden="1">#REF!</definedName>
    <definedName name="BExMKISYVO6POIGSJWIW3PHDYL45" localSheetId="10" hidden="1">#REF!</definedName>
    <definedName name="BExMKISYVO6POIGSJWIW3PHDYL45" localSheetId="11" hidden="1">#REF!</definedName>
    <definedName name="BExMKISYVO6POIGSJWIW3PHDYL45" hidden="1">#REF!</definedName>
    <definedName name="BExMKSP1VOPPTKX4WEPT3LUKE8WQ" localSheetId="7" hidden="1">#REF!</definedName>
    <definedName name="BExMKSP1VOPPTKX4WEPT3LUKE8WQ" localSheetId="9" hidden="1">#REF!</definedName>
    <definedName name="BExMKSP1VOPPTKX4WEPT3LUKE8WQ" localSheetId="10" hidden="1">#REF!</definedName>
    <definedName name="BExMKSP1VOPPTKX4WEPT3LUKE8WQ" localSheetId="11" hidden="1">#REF!</definedName>
    <definedName name="BExMKSP1VOPPTKX4WEPT3LUKE8WQ" hidden="1">#REF!</definedName>
    <definedName name="BExMKTW7R5SOV4PHAFGHU3W73DYE" localSheetId="7" hidden="1">#REF!</definedName>
    <definedName name="BExMKTW7R5SOV4PHAFGHU3W73DYE" localSheetId="9" hidden="1">#REF!</definedName>
    <definedName name="BExMKTW7R5SOV4PHAFGHU3W73DYE" localSheetId="10" hidden="1">#REF!</definedName>
    <definedName name="BExMKTW7R5SOV4PHAFGHU3W73DYE" localSheetId="11" hidden="1">#REF!</definedName>
    <definedName name="BExMKTW7R5SOV4PHAFGHU3W73DYE" hidden="1">#REF!</definedName>
    <definedName name="BExMKU7051J2W1RQXGZGE62NBRUZ" localSheetId="7" hidden="1">#REF!</definedName>
    <definedName name="BExMKU7051J2W1RQXGZGE62NBRUZ" localSheetId="9" hidden="1">#REF!</definedName>
    <definedName name="BExMKU7051J2W1RQXGZGE62NBRUZ" localSheetId="10" hidden="1">#REF!</definedName>
    <definedName name="BExMKU7051J2W1RQXGZGE62NBRUZ" localSheetId="11" hidden="1">#REF!</definedName>
    <definedName name="BExMKU7051J2W1RQXGZGE62NBRUZ" hidden="1">#REF!</definedName>
    <definedName name="BExMKUN3WPECJR2XRID2R7GZRGNX" localSheetId="7" hidden="1">#REF!</definedName>
    <definedName name="BExMKUN3WPECJR2XRID2R7GZRGNX" localSheetId="9" hidden="1">#REF!</definedName>
    <definedName name="BExMKUN3WPECJR2XRID2R7GZRGNX" localSheetId="10" hidden="1">#REF!</definedName>
    <definedName name="BExMKUN3WPECJR2XRID2R7GZRGNX" localSheetId="11" hidden="1">#REF!</definedName>
    <definedName name="BExMKUN3WPECJR2XRID2R7GZRGNX" hidden="1">#REF!</definedName>
    <definedName name="BExMKZ535P011X4TNV16GCOH4H21" localSheetId="7" hidden="1">#REF!</definedName>
    <definedName name="BExMKZ535P011X4TNV16GCOH4H21" localSheetId="9" hidden="1">#REF!</definedName>
    <definedName name="BExMKZ535P011X4TNV16GCOH4H21" localSheetId="10" hidden="1">#REF!</definedName>
    <definedName name="BExMKZ535P011X4TNV16GCOH4H21" localSheetId="11" hidden="1">#REF!</definedName>
    <definedName name="BExMKZ535P011X4TNV16GCOH4H21" hidden="1">#REF!</definedName>
    <definedName name="BExML2VXA0E0WCJ13O00WFMOW4RI" localSheetId="7" hidden="1">#REF!</definedName>
    <definedName name="BExML2VXA0E0WCJ13O00WFMOW4RI" localSheetId="9" hidden="1">#REF!</definedName>
    <definedName name="BExML2VXA0E0WCJ13O00WFMOW4RI" localSheetId="10" hidden="1">#REF!</definedName>
    <definedName name="BExML2VXA0E0WCJ13O00WFMOW4RI" localSheetId="11" hidden="1">#REF!</definedName>
    <definedName name="BExML2VXA0E0WCJ13O00WFMOW4RI" hidden="1">#REF!</definedName>
    <definedName name="BExML3XQNDIMX55ZCHHXKUV3D6E6" localSheetId="7" hidden="1">#REF!</definedName>
    <definedName name="BExML3XQNDIMX55ZCHHXKUV3D6E6" localSheetId="9" hidden="1">#REF!</definedName>
    <definedName name="BExML3XQNDIMX55ZCHHXKUV3D6E6" localSheetId="10" hidden="1">#REF!</definedName>
    <definedName name="BExML3XQNDIMX55ZCHHXKUV3D6E6" localSheetId="11" hidden="1">#REF!</definedName>
    <definedName name="BExML3XQNDIMX55ZCHHXKUV3D6E6" hidden="1">#REF!</definedName>
    <definedName name="BExML5QGSWHLI18BGY4CGOTD3UWH" localSheetId="7" hidden="1">#REF!</definedName>
    <definedName name="BExML5QGSWHLI18BGY4CGOTD3UWH" localSheetId="9" hidden="1">#REF!</definedName>
    <definedName name="BExML5QGSWHLI18BGY4CGOTD3UWH" localSheetId="10" hidden="1">#REF!</definedName>
    <definedName name="BExML5QGSWHLI18BGY4CGOTD3UWH" localSheetId="11" hidden="1">#REF!</definedName>
    <definedName name="BExML5QGSWHLI18BGY4CGOTD3UWH" hidden="1">#REF!</definedName>
    <definedName name="BExML6MTWMIEAK6NWSBVYN98A7G9" localSheetId="7" hidden="1">#REF!</definedName>
    <definedName name="BExML6MTWMIEAK6NWSBVYN98A7G9" localSheetId="9" hidden="1">#REF!</definedName>
    <definedName name="BExML6MTWMIEAK6NWSBVYN98A7G9" localSheetId="10" hidden="1">#REF!</definedName>
    <definedName name="BExML6MTWMIEAK6NWSBVYN98A7G9" localSheetId="11" hidden="1">#REF!</definedName>
    <definedName name="BExML6MTWMIEAK6NWSBVYN98A7G9" hidden="1">#REF!</definedName>
    <definedName name="BExMLO5Z61RE85X8HHX2G4IU3AZW" localSheetId="7" hidden="1">#REF!</definedName>
    <definedName name="BExMLO5Z61RE85X8HHX2G4IU3AZW" localSheetId="9" hidden="1">#REF!</definedName>
    <definedName name="BExMLO5Z61RE85X8HHX2G4IU3AZW" localSheetId="10" hidden="1">#REF!</definedName>
    <definedName name="BExMLO5Z61RE85X8HHX2G4IU3AZW" localSheetId="11" hidden="1">#REF!</definedName>
    <definedName name="BExMLO5Z61RE85X8HHX2G4IU3AZW" hidden="1">#REF!</definedName>
    <definedName name="BExMLVI7UORSHM9FMO8S2EI0TMTS" localSheetId="7" hidden="1">#REF!</definedName>
    <definedName name="BExMLVI7UORSHM9FMO8S2EI0TMTS" localSheetId="9" hidden="1">#REF!</definedName>
    <definedName name="BExMLVI7UORSHM9FMO8S2EI0TMTS" localSheetId="10" hidden="1">#REF!</definedName>
    <definedName name="BExMLVI7UORSHM9FMO8S2EI0TMTS" localSheetId="11" hidden="1">#REF!</definedName>
    <definedName name="BExMLVI7UORSHM9FMO8S2EI0TMTS" hidden="1">#REF!</definedName>
    <definedName name="BExMM5UCOT2HSSN0ZIPZW55GSOVO" localSheetId="7" hidden="1">#REF!</definedName>
    <definedName name="BExMM5UCOT2HSSN0ZIPZW55GSOVO" localSheetId="9" hidden="1">#REF!</definedName>
    <definedName name="BExMM5UCOT2HSSN0ZIPZW55GSOVO" localSheetId="10" hidden="1">#REF!</definedName>
    <definedName name="BExMM5UCOT2HSSN0ZIPZW55GSOVO" localSheetId="11" hidden="1">#REF!</definedName>
    <definedName name="BExMM5UCOT2HSSN0ZIPZW55GSOVO" hidden="1">#REF!</definedName>
    <definedName name="BExMM8ZRS5RQ8H1H55RVPVTDL5NL" localSheetId="7" hidden="1">#REF!</definedName>
    <definedName name="BExMM8ZRS5RQ8H1H55RVPVTDL5NL" localSheetId="9" hidden="1">#REF!</definedName>
    <definedName name="BExMM8ZRS5RQ8H1H55RVPVTDL5NL" localSheetId="10" hidden="1">#REF!</definedName>
    <definedName name="BExMM8ZRS5RQ8H1H55RVPVTDL5NL" localSheetId="11" hidden="1">#REF!</definedName>
    <definedName name="BExMM8ZRS5RQ8H1H55RVPVTDL5NL" hidden="1">#REF!</definedName>
    <definedName name="BExMMH8EAZB09XXQ5X4LR0P4NHG9" localSheetId="7" hidden="1">#REF!</definedName>
    <definedName name="BExMMH8EAZB09XXQ5X4LR0P4NHG9" localSheetId="9" hidden="1">#REF!</definedName>
    <definedName name="BExMMH8EAZB09XXQ5X4LR0P4NHG9" localSheetId="10" hidden="1">#REF!</definedName>
    <definedName name="BExMMH8EAZB09XXQ5X4LR0P4NHG9" localSheetId="11" hidden="1">#REF!</definedName>
    <definedName name="BExMMH8EAZB09XXQ5X4LR0P4NHG9" hidden="1">#REF!</definedName>
    <definedName name="BExMMIQH5BABNZVCIQ7TBCQ10AY5" localSheetId="7" hidden="1">#REF!</definedName>
    <definedName name="BExMMIQH5BABNZVCIQ7TBCQ10AY5" localSheetId="9" hidden="1">#REF!</definedName>
    <definedName name="BExMMIQH5BABNZVCIQ7TBCQ10AY5" localSheetId="10" hidden="1">#REF!</definedName>
    <definedName name="BExMMIQH5BABNZVCIQ7TBCQ10AY5" localSheetId="11" hidden="1">#REF!</definedName>
    <definedName name="BExMMIQH5BABNZVCIQ7TBCQ10AY5" hidden="1">#REF!</definedName>
    <definedName name="BExMMNIZ2T7M22WECMUQXEF4NJ71" localSheetId="7" hidden="1">#REF!</definedName>
    <definedName name="BExMMNIZ2T7M22WECMUQXEF4NJ71" localSheetId="9" hidden="1">#REF!</definedName>
    <definedName name="BExMMNIZ2T7M22WECMUQXEF4NJ71" localSheetId="10" hidden="1">#REF!</definedName>
    <definedName name="BExMMNIZ2T7M22WECMUQXEF4NJ71" localSheetId="11" hidden="1">#REF!</definedName>
    <definedName name="BExMMNIZ2T7M22WECMUQXEF4NJ71" hidden="1">#REF!</definedName>
    <definedName name="BExMMPMIOU7BURTV0L1K6ACW9X73" localSheetId="7" hidden="1">#REF!</definedName>
    <definedName name="BExMMPMIOU7BURTV0L1K6ACW9X73" localSheetId="9" hidden="1">#REF!</definedName>
    <definedName name="BExMMPMIOU7BURTV0L1K6ACW9X73" localSheetId="10" hidden="1">#REF!</definedName>
    <definedName name="BExMMPMIOU7BURTV0L1K6ACW9X73" localSheetId="11" hidden="1">#REF!</definedName>
    <definedName name="BExMMPMIOU7BURTV0L1K6ACW9X73" hidden="1">#REF!</definedName>
    <definedName name="BExMMQ835AJDHS4B419SS645P67Q" localSheetId="7" hidden="1">#REF!</definedName>
    <definedName name="BExMMQ835AJDHS4B419SS645P67Q" localSheetId="9" hidden="1">#REF!</definedName>
    <definedName name="BExMMQ835AJDHS4B419SS645P67Q" localSheetId="10" hidden="1">#REF!</definedName>
    <definedName name="BExMMQ835AJDHS4B419SS645P67Q" localSheetId="11" hidden="1">#REF!</definedName>
    <definedName name="BExMMQ835AJDHS4B419SS645P67Q" hidden="1">#REF!</definedName>
    <definedName name="BExMMQ844A9KG2DK921WGK4O9YPZ" localSheetId="7" hidden="1">#REF!</definedName>
    <definedName name="BExMMQ844A9KG2DK921WGK4O9YPZ" localSheetId="9" hidden="1">#REF!</definedName>
    <definedName name="BExMMQ844A9KG2DK921WGK4O9YPZ" localSheetId="10" hidden="1">#REF!</definedName>
    <definedName name="BExMMQ844A9KG2DK921WGK4O9YPZ" localSheetId="11" hidden="1">#REF!</definedName>
    <definedName name="BExMMQ844A9KG2DK921WGK4O9YPZ" hidden="1">#REF!</definedName>
    <definedName name="BExMMQIUVPCOBISTEJJYNCCLUCPY" localSheetId="7" hidden="1">#REF!</definedName>
    <definedName name="BExMMQIUVPCOBISTEJJYNCCLUCPY" localSheetId="9" hidden="1">#REF!</definedName>
    <definedName name="BExMMQIUVPCOBISTEJJYNCCLUCPY" localSheetId="10" hidden="1">#REF!</definedName>
    <definedName name="BExMMQIUVPCOBISTEJJYNCCLUCPY" localSheetId="11" hidden="1">#REF!</definedName>
    <definedName name="BExMMQIUVPCOBISTEJJYNCCLUCPY" hidden="1">#REF!</definedName>
    <definedName name="BExMMSH37SF6GV4N9O9EW1APAZ1E" localSheetId="7" hidden="1">#REF!</definedName>
    <definedName name="BExMMSH37SF6GV4N9O9EW1APAZ1E" localSheetId="9" hidden="1">#REF!</definedName>
    <definedName name="BExMMSH37SF6GV4N9O9EW1APAZ1E" localSheetId="10" hidden="1">#REF!</definedName>
    <definedName name="BExMMSH37SF6GV4N9O9EW1APAZ1E" localSheetId="11" hidden="1">#REF!</definedName>
    <definedName name="BExMMSH37SF6GV4N9O9EW1APAZ1E" hidden="1">#REF!</definedName>
    <definedName name="BExMMTIXETA5VAKBSOFDD5SRU887" localSheetId="7" hidden="1">#REF!</definedName>
    <definedName name="BExMMTIXETA5VAKBSOFDD5SRU887" localSheetId="9" hidden="1">#REF!</definedName>
    <definedName name="BExMMTIXETA5VAKBSOFDD5SRU887" localSheetId="10" hidden="1">#REF!</definedName>
    <definedName name="BExMMTIXETA5VAKBSOFDD5SRU887" localSheetId="11" hidden="1">#REF!</definedName>
    <definedName name="BExMMTIXETA5VAKBSOFDD5SRU887" hidden="1">#REF!</definedName>
    <definedName name="BExMMV0P6P5YS3C35G0JYYHI7992" localSheetId="7" hidden="1">#REF!</definedName>
    <definedName name="BExMMV0P6P5YS3C35G0JYYHI7992" localSheetId="9" hidden="1">#REF!</definedName>
    <definedName name="BExMMV0P6P5YS3C35G0JYYHI7992" localSheetId="10" hidden="1">#REF!</definedName>
    <definedName name="BExMMV0P6P5YS3C35G0JYYHI7992" localSheetId="11" hidden="1">#REF!</definedName>
    <definedName name="BExMMV0P6P5YS3C35G0JYYHI7992" hidden="1">#REF!</definedName>
    <definedName name="BExMN1WVXE52MEF2NT3IVTY8KJQM" localSheetId="7" hidden="1">#REF!</definedName>
    <definedName name="BExMN1WVXE52MEF2NT3IVTY8KJQM" localSheetId="9" hidden="1">#REF!</definedName>
    <definedName name="BExMN1WVXE52MEF2NT3IVTY8KJQM" localSheetId="10" hidden="1">#REF!</definedName>
    <definedName name="BExMN1WVXE52MEF2NT3IVTY8KJQM" localSheetId="11" hidden="1">#REF!</definedName>
    <definedName name="BExMN1WVXE52MEF2NT3IVTY8KJQM" hidden="1">#REF!</definedName>
    <definedName name="BExMN2IH1J3S3D19MIV7YYZMS9DV" localSheetId="7" hidden="1">#REF!</definedName>
    <definedName name="BExMN2IH1J3S3D19MIV7YYZMS9DV" localSheetId="9" hidden="1">#REF!</definedName>
    <definedName name="BExMN2IH1J3S3D19MIV7YYZMS9DV" localSheetId="10" hidden="1">#REF!</definedName>
    <definedName name="BExMN2IH1J3S3D19MIV7YYZMS9DV" localSheetId="11" hidden="1">#REF!</definedName>
    <definedName name="BExMN2IH1J3S3D19MIV7YYZMS9DV" hidden="1">#REF!</definedName>
    <definedName name="BExMNAWJNSZ1W6QTQUX8O56Y0NF2" localSheetId="7" hidden="1">'[17]10.08.5 - 2008 Capital - TDBU'!#REF!</definedName>
    <definedName name="BExMNAWJNSZ1W6QTQUX8O56Y0NF2" localSheetId="9" hidden="1">'[17]10.08.5 - 2008 Capital - TDBU'!#REF!</definedName>
    <definedName name="BExMNAWJNSZ1W6QTQUX8O56Y0NF2" localSheetId="10" hidden="1">'[17]10.08.5 - 2008 Capital - TDBU'!#REF!</definedName>
    <definedName name="BExMNAWJNSZ1W6QTQUX8O56Y0NF2" localSheetId="11" hidden="1">'[17]10.08.5 - 2008 Capital - TDBU'!#REF!</definedName>
    <definedName name="BExMNAWJNSZ1W6QTQUX8O56Y0NF2" hidden="1">'[17]10.08.5 - 2008 Capital - TDBU'!#REF!</definedName>
    <definedName name="BExMNDR4V2VG5RFZDGTAGD3Q9PPG" localSheetId="7" hidden="1">#REF!</definedName>
    <definedName name="BExMNDR4V2VG5RFZDGTAGD3Q9PPG" localSheetId="9" hidden="1">#REF!</definedName>
    <definedName name="BExMNDR4V2VG5RFZDGTAGD3Q9PPG" localSheetId="10" hidden="1">#REF!</definedName>
    <definedName name="BExMNDR4V2VG5RFZDGTAGD3Q9PPG" localSheetId="11" hidden="1">#REF!</definedName>
    <definedName name="BExMNDR4V2VG5RFZDGTAGD3Q9PPG" hidden="1">#REF!</definedName>
    <definedName name="BExMNJLFWZBRN9PZF1IO9CYWV1B2" localSheetId="7" hidden="1">#REF!</definedName>
    <definedName name="BExMNJLFWZBRN9PZF1IO9CYWV1B2" localSheetId="9" hidden="1">#REF!</definedName>
    <definedName name="BExMNJLFWZBRN9PZF1IO9CYWV1B2" localSheetId="10" hidden="1">#REF!</definedName>
    <definedName name="BExMNJLFWZBRN9PZF1IO9CYWV1B2" localSheetId="11" hidden="1">#REF!</definedName>
    <definedName name="BExMNJLFWZBRN9PZF1IO9CYWV1B2" hidden="1">#REF!</definedName>
    <definedName name="BExMNKCJ0FA57YEUUAJE43U1QN5P" localSheetId="7" hidden="1">#REF!</definedName>
    <definedName name="BExMNKCJ0FA57YEUUAJE43U1QN5P" localSheetId="9" hidden="1">#REF!</definedName>
    <definedName name="BExMNKCJ0FA57YEUUAJE43U1QN5P" localSheetId="10" hidden="1">#REF!</definedName>
    <definedName name="BExMNKCJ0FA57YEUUAJE43U1QN5P" localSheetId="11" hidden="1">#REF!</definedName>
    <definedName name="BExMNKCJ0FA57YEUUAJE43U1QN5P" hidden="1">#REF!</definedName>
    <definedName name="BExMNKN5D1WEF2OOJVP6LZ6DLU3Y" localSheetId="7" hidden="1">#REF!</definedName>
    <definedName name="BExMNKN5D1WEF2OOJVP6LZ6DLU3Y" localSheetId="9" hidden="1">#REF!</definedName>
    <definedName name="BExMNKN5D1WEF2OOJVP6LZ6DLU3Y" localSheetId="10" hidden="1">#REF!</definedName>
    <definedName name="BExMNKN5D1WEF2OOJVP6LZ6DLU3Y" localSheetId="11" hidden="1">#REF!</definedName>
    <definedName name="BExMNKN5D1WEF2OOJVP6LZ6DLU3Y" hidden="1">#REF!</definedName>
    <definedName name="BExMNR38HMPLWAJRQ9MMS3ZAZ9IU" localSheetId="7" hidden="1">#REF!</definedName>
    <definedName name="BExMNR38HMPLWAJRQ9MMS3ZAZ9IU" localSheetId="9" hidden="1">#REF!</definedName>
    <definedName name="BExMNR38HMPLWAJRQ9MMS3ZAZ9IU" localSheetId="10" hidden="1">#REF!</definedName>
    <definedName name="BExMNR38HMPLWAJRQ9MMS3ZAZ9IU" localSheetId="11" hidden="1">#REF!</definedName>
    <definedName name="BExMNR38HMPLWAJRQ9MMS3ZAZ9IU" hidden="1">#REF!</definedName>
    <definedName name="BExMNRDZULKJMVY2VKIIRM2M5A1M" localSheetId="7" hidden="1">#REF!</definedName>
    <definedName name="BExMNRDZULKJMVY2VKIIRM2M5A1M" localSheetId="9" hidden="1">#REF!</definedName>
    <definedName name="BExMNRDZULKJMVY2VKIIRM2M5A1M" localSheetId="10" hidden="1">#REF!</definedName>
    <definedName name="BExMNRDZULKJMVY2VKIIRM2M5A1M" localSheetId="11" hidden="1">#REF!</definedName>
    <definedName name="BExMNRDZULKJMVY2VKIIRM2M5A1M" hidden="1">#REF!</definedName>
    <definedName name="BExMO9IOWKTWHO8LQJJQI5P3INWY" localSheetId="7" hidden="1">#REF!</definedName>
    <definedName name="BExMO9IOWKTWHO8LQJJQI5P3INWY" localSheetId="9" hidden="1">#REF!</definedName>
    <definedName name="BExMO9IOWKTWHO8LQJJQI5P3INWY" localSheetId="10" hidden="1">#REF!</definedName>
    <definedName name="BExMO9IOWKTWHO8LQJJQI5P3INWY" localSheetId="11" hidden="1">#REF!</definedName>
    <definedName name="BExMO9IOWKTWHO8LQJJQI5P3INWY" hidden="1">#REF!</definedName>
    <definedName name="BExMOI29DOEK5R1A5QZPUDKF7N6T" localSheetId="7" hidden="1">#REF!</definedName>
    <definedName name="BExMOI29DOEK5R1A5QZPUDKF7N6T" localSheetId="9" hidden="1">#REF!</definedName>
    <definedName name="BExMOI29DOEK5R1A5QZPUDKF7N6T" localSheetId="10" hidden="1">#REF!</definedName>
    <definedName name="BExMOI29DOEK5R1A5QZPUDKF7N6T" localSheetId="11" hidden="1">#REF!</definedName>
    <definedName name="BExMOI29DOEK5R1A5QZPUDKF7N6T" hidden="1">#REF!</definedName>
    <definedName name="BExMOIYOIL4KOXZBI7MJYXPIV1QJ" localSheetId="7" hidden="1">#REF!</definedName>
    <definedName name="BExMOIYOIL4KOXZBI7MJYXPIV1QJ" localSheetId="9" hidden="1">#REF!</definedName>
    <definedName name="BExMOIYOIL4KOXZBI7MJYXPIV1QJ" localSheetId="10" hidden="1">#REF!</definedName>
    <definedName name="BExMOIYOIL4KOXZBI7MJYXPIV1QJ" localSheetId="11" hidden="1">#REF!</definedName>
    <definedName name="BExMOIYOIL4KOXZBI7MJYXPIV1QJ" hidden="1">#REF!</definedName>
    <definedName name="BExMORI2ZA9JU0J28GT1ZAXP5A9C" localSheetId="7" hidden="1">#REF!</definedName>
    <definedName name="BExMORI2ZA9JU0J28GT1ZAXP5A9C" localSheetId="9" hidden="1">#REF!</definedName>
    <definedName name="BExMORI2ZA9JU0J28GT1ZAXP5A9C" localSheetId="10" hidden="1">#REF!</definedName>
    <definedName name="BExMORI2ZA9JU0J28GT1ZAXP5A9C" localSheetId="11" hidden="1">#REF!</definedName>
    <definedName name="BExMORI2ZA9JU0J28GT1ZAXP5A9C" hidden="1">#REF!</definedName>
    <definedName name="BExMPAJ5AJAXGKGK3F6H3ODS6RF4" localSheetId="7" hidden="1">#REF!</definedName>
    <definedName name="BExMPAJ5AJAXGKGK3F6H3ODS6RF4" localSheetId="9" hidden="1">#REF!</definedName>
    <definedName name="BExMPAJ5AJAXGKGK3F6H3ODS6RF4" localSheetId="10" hidden="1">#REF!</definedName>
    <definedName name="BExMPAJ5AJAXGKGK3F6H3ODS6RF4" localSheetId="11" hidden="1">#REF!</definedName>
    <definedName name="BExMPAJ5AJAXGKGK3F6H3ODS6RF4" hidden="1">#REF!</definedName>
    <definedName name="BExMPD2X55FFBVJ6CBUKNPROIOEU" localSheetId="7" hidden="1">#REF!</definedName>
    <definedName name="BExMPD2X55FFBVJ6CBUKNPROIOEU" localSheetId="9" hidden="1">#REF!</definedName>
    <definedName name="BExMPD2X55FFBVJ6CBUKNPROIOEU" localSheetId="10" hidden="1">#REF!</definedName>
    <definedName name="BExMPD2X55FFBVJ6CBUKNPROIOEU" localSheetId="11" hidden="1">#REF!</definedName>
    <definedName name="BExMPD2X55FFBVJ6CBUKNPROIOEU" hidden="1">#REF!</definedName>
    <definedName name="BExMPGZ848E38FUH1JBQN97DGWAT" localSheetId="7" hidden="1">#REF!</definedName>
    <definedName name="BExMPGZ848E38FUH1JBQN97DGWAT" localSheetId="9" hidden="1">#REF!</definedName>
    <definedName name="BExMPGZ848E38FUH1JBQN97DGWAT" localSheetId="10" hidden="1">#REF!</definedName>
    <definedName name="BExMPGZ848E38FUH1JBQN97DGWAT" localSheetId="11" hidden="1">#REF!</definedName>
    <definedName name="BExMPGZ848E38FUH1JBQN97DGWAT" hidden="1">#REF!</definedName>
    <definedName name="BExMPMTICOSMQENOFKQ18K0ZT4S8" localSheetId="7" hidden="1">#REF!</definedName>
    <definedName name="BExMPMTICOSMQENOFKQ18K0ZT4S8" localSheetId="9" hidden="1">#REF!</definedName>
    <definedName name="BExMPMTICOSMQENOFKQ18K0ZT4S8" localSheetId="10" hidden="1">#REF!</definedName>
    <definedName name="BExMPMTICOSMQENOFKQ18K0ZT4S8" localSheetId="11" hidden="1">#REF!</definedName>
    <definedName name="BExMPMTICOSMQENOFKQ18K0ZT4S8" hidden="1">#REF!</definedName>
    <definedName name="BExMPMZ07II0R4KGWQQ7PGS3RZS4" localSheetId="7" hidden="1">#REF!</definedName>
    <definedName name="BExMPMZ07II0R4KGWQQ7PGS3RZS4" localSheetId="9" hidden="1">#REF!</definedName>
    <definedName name="BExMPMZ07II0R4KGWQQ7PGS3RZS4" localSheetId="10" hidden="1">#REF!</definedName>
    <definedName name="BExMPMZ07II0R4KGWQQ7PGS3RZS4" localSheetId="11" hidden="1">#REF!</definedName>
    <definedName name="BExMPMZ07II0R4KGWQQ7PGS3RZS4" hidden="1">#REF!</definedName>
    <definedName name="BExMPOBH04JMDO6Z8DMSEJZM4ANN" localSheetId="7" hidden="1">#REF!</definedName>
    <definedName name="BExMPOBH04JMDO6Z8DMSEJZM4ANN" localSheetId="9" hidden="1">#REF!</definedName>
    <definedName name="BExMPOBH04JMDO6Z8DMSEJZM4ANN" localSheetId="10" hidden="1">#REF!</definedName>
    <definedName name="BExMPOBH04JMDO6Z8DMSEJZM4ANN" localSheetId="11" hidden="1">#REF!</definedName>
    <definedName name="BExMPOBH04JMDO6Z8DMSEJZM4ANN" hidden="1">#REF!</definedName>
    <definedName name="BExMPSD77XQ3HA6A4FZOJK8G2JP3" localSheetId="7" hidden="1">#REF!</definedName>
    <definedName name="BExMPSD77XQ3HA6A4FZOJK8G2JP3" localSheetId="9" hidden="1">#REF!</definedName>
    <definedName name="BExMPSD77XQ3HA6A4FZOJK8G2JP3" localSheetId="10" hidden="1">#REF!</definedName>
    <definedName name="BExMPSD77XQ3HA6A4FZOJK8G2JP3" localSheetId="11" hidden="1">#REF!</definedName>
    <definedName name="BExMPSD77XQ3HA6A4FZOJK8G2JP3" hidden="1">#REF!</definedName>
    <definedName name="BExMPT9KA5ZL7QPEO8EJSGDXUSF6" localSheetId="7" hidden="1">#REF!</definedName>
    <definedName name="BExMPT9KA5ZL7QPEO8EJSGDXUSF6" localSheetId="9" hidden="1">#REF!</definedName>
    <definedName name="BExMPT9KA5ZL7QPEO8EJSGDXUSF6" localSheetId="10" hidden="1">#REF!</definedName>
    <definedName name="BExMPT9KA5ZL7QPEO8EJSGDXUSF6" localSheetId="11" hidden="1">#REF!</definedName>
    <definedName name="BExMPT9KA5ZL7QPEO8EJSGDXUSF6" hidden="1">#REF!</definedName>
    <definedName name="BExMQ4I3Q7F0BMPHSFMFW9TZ87UD" localSheetId="7" hidden="1">#REF!</definedName>
    <definedName name="BExMQ4I3Q7F0BMPHSFMFW9TZ87UD" localSheetId="9" hidden="1">#REF!</definedName>
    <definedName name="BExMQ4I3Q7F0BMPHSFMFW9TZ87UD" localSheetId="10" hidden="1">#REF!</definedName>
    <definedName name="BExMQ4I3Q7F0BMPHSFMFW9TZ87UD" localSheetId="11" hidden="1">#REF!</definedName>
    <definedName name="BExMQ4I3Q7F0BMPHSFMFW9TZ87UD" hidden="1">#REF!</definedName>
    <definedName name="BExMQ4SWDWI4N16AZ0T5CJ6HH8WC" localSheetId="7" hidden="1">#REF!</definedName>
    <definedName name="BExMQ4SWDWI4N16AZ0T5CJ6HH8WC" localSheetId="9" hidden="1">#REF!</definedName>
    <definedName name="BExMQ4SWDWI4N16AZ0T5CJ6HH8WC" localSheetId="10" hidden="1">#REF!</definedName>
    <definedName name="BExMQ4SWDWI4N16AZ0T5CJ6HH8WC" localSheetId="11" hidden="1">#REF!</definedName>
    <definedName name="BExMQ4SWDWI4N16AZ0T5CJ6HH8WC" hidden="1">#REF!</definedName>
    <definedName name="BExMQ71WHW50GVX45JU951AGPLFQ" localSheetId="7" hidden="1">#REF!</definedName>
    <definedName name="BExMQ71WHW50GVX45JU951AGPLFQ" localSheetId="9" hidden="1">#REF!</definedName>
    <definedName name="BExMQ71WHW50GVX45JU951AGPLFQ" localSheetId="10" hidden="1">#REF!</definedName>
    <definedName name="BExMQ71WHW50GVX45JU951AGPLFQ" localSheetId="11" hidden="1">#REF!</definedName>
    <definedName name="BExMQ71WHW50GVX45JU951AGPLFQ" hidden="1">#REF!</definedName>
    <definedName name="BExMQGXSLPT4A6N47LE6FBVHWBOF" localSheetId="7" hidden="1">#REF!</definedName>
    <definedName name="BExMQGXSLPT4A6N47LE6FBVHWBOF" localSheetId="9" hidden="1">#REF!</definedName>
    <definedName name="BExMQGXSLPT4A6N47LE6FBVHWBOF" localSheetId="10" hidden="1">#REF!</definedName>
    <definedName name="BExMQGXSLPT4A6N47LE6FBVHWBOF" localSheetId="11" hidden="1">#REF!</definedName>
    <definedName name="BExMQGXSLPT4A6N47LE6FBVHWBOF" hidden="1">#REF!</definedName>
    <definedName name="BExMQSBR7PL4KLB1Q4961QO45Y4G" localSheetId="7" hidden="1">#REF!</definedName>
    <definedName name="BExMQSBR7PL4KLB1Q4961QO45Y4G" localSheetId="9" hidden="1">#REF!</definedName>
    <definedName name="BExMQSBR7PL4KLB1Q4961QO45Y4G" localSheetId="10" hidden="1">#REF!</definedName>
    <definedName name="BExMQSBR7PL4KLB1Q4961QO45Y4G" localSheetId="11" hidden="1">#REF!</definedName>
    <definedName name="BExMQSBR7PL4KLB1Q4961QO45Y4G" hidden="1">#REF!</definedName>
    <definedName name="BExMR1MA4I1X77714ZEPUVC8W398" localSheetId="7" hidden="1">#REF!</definedName>
    <definedName name="BExMR1MA4I1X77714ZEPUVC8W398" localSheetId="9" hidden="1">#REF!</definedName>
    <definedName name="BExMR1MA4I1X77714ZEPUVC8W398" localSheetId="10" hidden="1">#REF!</definedName>
    <definedName name="BExMR1MA4I1X77714ZEPUVC8W398" localSheetId="11" hidden="1">#REF!</definedName>
    <definedName name="BExMR1MA4I1X77714ZEPUVC8W398" hidden="1">#REF!</definedName>
    <definedName name="BExMR8YQHA7N77HGHY4Y6R30I3XT" localSheetId="7" hidden="1">#REF!</definedName>
    <definedName name="BExMR8YQHA7N77HGHY4Y6R30I3XT" localSheetId="9" hidden="1">#REF!</definedName>
    <definedName name="BExMR8YQHA7N77HGHY4Y6R30I3XT" localSheetId="10" hidden="1">#REF!</definedName>
    <definedName name="BExMR8YQHA7N77HGHY4Y6R30I3XT" localSheetId="11" hidden="1">#REF!</definedName>
    <definedName name="BExMR8YQHA7N77HGHY4Y6R30I3XT" hidden="1">#REF!</definedName>
    <definedName name="BExMRENOIARWRYOIVPDIEBVNRDO7" localSheetId="7" hidden="1">#REF!</definedName>
    <definedName name="BExMRENOIARWRYOIVPDIEBVNRDO7" localSheetId="9" hidden="1">#REF!</definedName>
    <definedName name="BExMRENOIARWRYOIVPDIEBVNRDO7" localSheetId="10" hidden="1">#REF!</definedName>
    <definedName name="BExMRENOIARWRYOIVPDIEBVNRDO7" localSheetId="11" hidden="1">#REF!</definedName>
    <definedName name="BExMRENOIARWRYOIVPDIEBVNRDO7" hidden="1">#REF!</definedName>
    <definedName name="BExMRQHUEHGF2FS4LCB0THFELGDI" localSheetId="7" hidden="1">#REF!</definedName>
    <definedName name="BExMRQHUEHGF2FS4LCB0THFELGDI" localSheetId="9" hidden="1">#REF!</definedName>
    <definedName name="BExMRQHUEHGF2FS4LCB0THFELGDI" localSheetId="10" hidden="1">#REF!</definedName>
    <definedName name="BExMRQHUEHGF2FS4LCB0THFELGDI" localSheetId="11" hidden="1">#REF!</definedName>
    <definedName name="BExMRQHUEHGF2FS4LCB0THFELGDI" hidden="1">#REF!</definedName>
    <definedName name="BExMRRJNUMGRSDD5GGKKGEIZ6FTS" localSheetId="7" hidden="1">#REF!</definedName>
    <definedName name="BExMRRJNUMGRSDD5GGKKGEIZ6FTS" localSheetId="9" hidden="1">#REF!</definedName>
    <definedName name="BExMRRJNUMGRSDD5GGKKGEIZ6FTS" localSheetId="10" hidden="1">#REF!</definedName>
    <definedName name="BExMRRJNUMGRSDD5GGKKGEIZ6FTS" localSheetId="11" hidden="1">#REF!</definedName>
    <definedName name="BExMRRJNUMGRSDD5GGKKGEIZ6FTS" hidden="1">#REF!</definedName>
    <definedName name="BExMRU3ACIU0RD2BNWO55LH5U2BR" localSheetId="7" hidden="1">#REF!</definedName>
    <definedName name="BExMRU3ACIU0RD2BNWO55LH5U2BR" localSheetId="9" hidden="1">#REF!</definedName>
    <definedName name="BExMRU3ACIU0RD2BNWO55LH5U2BR" localSheetId="10" hidden="1">#REF!</definedName>
    <definedName name="BExMRU3ACIU0RD2BNWO55LH5U2BR" localSheetId="11" hidden="1">#REF!</definedName>
    <definedName name="BExMRU3ACIU0RD2BNWO55LH5U2BR" hidden="1">#REF!</definedName>
    <definedName name="BExMS86DS3IHF2GL3USMAG2JZHWC" localSheetId="7" hidden="1">#REF!</definedName>
    <definedName name="BExMS86DS3IHF2GL3USMAG2JZHWC" localSheetId="9" hidden="1">#REF!</definedName>
    <definedName name="BExMS86DS3IHF2GL3USMAG2JZHWC" localSheetId="10" hidden="1">#REF!</definedName>
    <definedName name="BExMS86DS3IHF2GL3USMAG2JZHWC" localSheetId="11" hidden="1">#REF!</definedName>
    <definedName name="BExMS86DS3IHF2GL3USMAG2JZHWC" hidden="1">#REF!</definedName>
    <definedName name="BExMSCO8TZ680ZEYN2WP0KB738IZ" localSheetId="7" hidden="1">#REF!</definedName>
    <definedName name="BExMSCO8TZ680ZEYN2WP0KB738IZ" localSheetId="9" hidden="1">#REF!</definedName>
    <definedName name="BExMSCO8TZ680ZEYN2WP0KB738IZ" localSheetId="10" hidden="1">#REF!</definedName>
    <definedName name="BExMSCO8TZ680ZEYN2WP0KB738IZ" localSheetId="11" hidden="1">#REF!</definedName>
    <definedName name="BExMSCO8TZ680ZEYN2WP0KB738IZ" hidden="1">#REF!</definedName>
    <definedName name="BExMSQRCC40AP8BDUPL2I2DNC210" localSheetId="7" hidden="1">#REF!</definedName>
    <definedName name="BExMSQRCC40AP8BDUPL2I2DNC210" localSheetId="9" hidden="1">#REF!</definedName>
    <definedName name="BExMSQRCC40AP8BDUPL2I2DNC210" localSheetId="10" hidden="1">#REF!</definedName>
    <definedName name="BExMSQRCC40AP8BDUPL2I2DNC210" localSheetId="11" hidden="1">#REF!</definedName>
    <definedName name="BExMSQRCC40AP8BDUPL2I2DNC210" hidden="1">#REF!</definedName>
    <definedName name="BExO4J9LR712G00TVA82VNTG8O7H" localSheetId="7" hidden="1">#REF!</definedName>
    <definedName name="BExO4J9LR712G00TVA82VNTG8O7H" localSheetId="9" hidden="1">#REF!</definedName>
    <definedName name="BExO4J9LR712G00TVA82VNTG8O7H" localSheetId="10" hidden="1">#REF!</definedName>
    <definedName name="BExO4J9LR712G00TVA82VNTG8O7H" localSheetId="11" hidden="1">#REF!</definedName>
    <definedName name="BExO4J9LR712G00TVA82VNTG8O7H" hidden="1">#REF!</definedName>
    <definedName name="BExO4WGD4T7PXNGQYFD65V3BP906" localSheetId="7" hidden="1">'[17]10.08.5 - 2008 Capital - TDBU'!#REF!</definedName>
    <definedName name="BExO4WGD4T7PXNGQYFD65V3BP906" localSheetId="9" hidden="1">'[17]10.08.5 - 2008 Capital - TDBU'!#REF!</definedName>
    <definedName name="BExO4WGD4T7PXNGQYFD65V3BP906" localSheetId="10" hidden="1">'[17]10.08.5 - 2008 Capital - TDBU'!#REF!</definedName>
    <definedName name="BExO4WGD4T7PXNGQYFD65V3BP906" localSheetId="11" hidden="1">'[17]10.08.5 - 2008 Capital - TDBU'!#REF!</definedName>
    <definedName name="BExO4WGD4T7PXNGQYFD65V3BP906" hidden="1">'[17]10.08.5 - 2008 Capital - TDBU'!#REF!</definedName>
    <definedName name="BExO55G2KVZ7MIJ30N827CLH0I2A" localSheetId="7" hidden="1">#REF!</definedName>
    <definedName name="BExO55G2KVZ7MIJ30N827CLH0I2A" localSheetId="9" hidden="1">#REF!</definedName>
    <definedName name="BExO55G2KVZ7MIJ30N827CLH0I2A" localSheetId="10" hidden="1">#REF!</definedName>
    <definedName name="BExO55G2KVZ7MIJ30N827CLH0I2A" localSheetId="11" hidden="1">#REF!</definedName>
    <definedName name="BExO55G2KVZ7MIJ30N827CLH0I2A" hidden="1">#REF!</definedName>
    <definedName name="BExO5A8PZD9EUHC5CMPU6N3SQ15L" localSheetId="7" hidden="1">#REF!</definedName>
    <definedName name="BExO5A8PZD9EUHC5CMPU6N3SQ15L" localSheetId="9" hidden="1">#REF!</definedName>
    <definedName name="BExO5A8PZD9EUHC5CMPU6N3SQ15L" localSheetId="10" hidden="1">#REF!</definedName>
    <definedName name="BExO5A8PZD9EUHC5CMPU6N3SQ15L" localSheetId="11" hidden="1">#REF!</definedName>
    <definedName name="BExO5A8PZD9EUHC5CMPU6N3SQ15L" hidden="1">#REF!</definedName>
    <definedName name="BExO5XMAHL7CY3X0B1OPKZ28DCJ5" localSheetId="7" hidden="1">#REF!</definedName>
    <definedName name="BExO5XMAHL7CY3X0B1OPKZ28DCJ5" localSheetId="9" hidden="1">#REF!</definedName>
    <definedName name="BExO5XMAHL7CY3X0B1OPKZ28DCJ5" localSheetId="10" hidden="1">#REF!</definedName>
    <definedName name="BExO5XMAHL7CY3X0B1OPKZ28DCJ5" localSheetId="11" hidden="1">#REF!</definedName>
    <definedName name="BExO5XMAHL7CY3X0B1OPKZ28DCJ5" hidden="1">#REF!</definedName>
    <definedName name="BExO64NREBN75DKW0OMYAUWYVY5S" localSheetId="7" hidden="1">#REF!</definedName>
    <definedName name="BExO64NREBN75DKW0OMYAUWYVY5S" localSheetId="9" hidden="1">#REF!</definedName>
    <definedName name="BExO64NREBN75DKW0OMYAUWYVY5S" localSheetId="10" hidden="1">#REF!</definedName>
    <definedName name="BExO64NREBN75DKW0OMYAUWYVY5S" localSheetId="11" hidden="1">#REF!</definedName>
    <definedName name="BExO64NREBN75DKW0OMYAUWYVY5S" hidden="1">#REF!</definedName>
    <definedName name="BExO66LZJKY4PTQVREELI6POS4AY" localSheetId="7" hidden="1">#REF!</definedName>
    <definedName name="BExO66LZJKY4PTQVREELI6POS4AY" localSheetId="9" hidden="1">#REF!</definedName>
    <definedName name="BExO66LZJKY4PTQVREELI6POS4AY" localSheetId="10" hidden="1">#REF!</definedName>
    <definedName name="BExO66LZJKY4PTQVREELI6POS4AY" localSheetId="11" hidden="1">#REF!</definedName>
    <definedName name="BExO66LZJKY4PTQVREELI6POS4AY" hidden="1">#REF!</definedName>
    <definedName name="BExO6LLHCYTF7CIVHKAO0NMET14Q" localSheetId="7" hidden="1">#REF!</definedName>
    <definedName name="BExO6LLHCYTF7CIVHKAO0NMET14Q" localSheetId="9" hidden="1">#REF!</definedName>
    <definedName name="BExO6LLHCYTF7CIVHKAO0NMET14Q" localSheetId="10" hidden="1">#REF!</definedName>
    <definedName name="BExO6LLHCYTF7CIVHKAO0NMET14Q" localSheetId="11" hidden="1">#REF!</definedName>
    <definedName name="BExO6LLHCYTF7CIVHKAO0NMET14Q" hidden="1">#REF!</definedName>
    <definedName name="BExO6QE36OX39618EFGY819YKS0N" localSheetId="7" hidden="1">#REF!</definedName>
    <definedName name="BExO6QE36OX39618EFGY819YKS0N" localSheetId="9" hidden="1">#REF!</definedName>
    <definedName name="BExO6QE36OX39618EFGY819YKS0N" localSheetId="10" hidden="1">#REF!</definedName>
    <definedName name="BExO6QE36OX39618EFGY819YKS0N" localSheetId="11" hidden="1">#REF!</definedName>
    <definedName name="BExO6QE36OX39618EFGY819YKS0N" hidden="1">#REF!</definedName>
    <definedName name="BExO6Y6LB0P6L4JTH4J6TCB4OHW8" localSheetId="7" hidden="1">#REF!</definedName>
    <definedName name="BExO6Y6LB0P6L4JTH4J6TCB4OHW8" localSheetId="9" hidden="1">#REF!</definedName>
    <definedName name="BExO6Y6LB0P6L4JTH4J6TCB4OHW8" localSheetId="10" hidden="1">#REF!</definedName>
    <definedName name="BExO6Y6LB0P6L4JTH4J6TCB4OHW8" localSheetId="11" hidden="1">#REF!</definedName>
    <definedName name="BExO6Y6LB0P6L4JTH4J6TCB4OHW8" hidden="1">#REF!</definedName>
    <definedName name="BExO7OUQS3XTUQ2LDKGQ8AAQ3OJJ" localSheetId="7" hidden="1">#REF!</definedName>
    <definedName name="BExO7OUQS3XTUQ2LDKGQ8AAQ3OJJ" localSheetId="9" hidden="1">#REF!</definedName>
    <definedName name="BExO7OUQS3XTUQ2LDKGQ8AAQ3OJJ" localSheetId="10" hidden="1">#REF!</definedName>
    <definedName name="BExO7OUQS3XTUQ2LDKGQ8AAQ3OJJ" localSheetId="11" hidden="1">#REF!</definedName>
    <definedName name="BExO7OUQS3XTUQ2LDKGQ8AAQ3OJJ" hidden="1">#REF!</definedName>
    <definedName name="BExO7RUSODZC2NQZMT2AFSMV2ONF" localSheetId="7" hidden="1">#REF!</definedName>
    <definedName name="BExO7RUSODZC2NQZMT2AFSMV2ONF" localSheetId="9" hidden="1">#REF!</definedName>
    <definedName name="BExO7RUSODZC2NQZMT2AFSMV2ONF" localSheetId="10" hidden="1">#REF!</definedName>
    <definedName name="BExO7RUSODZC2NQZMT2AFSMV2ONF" localSheetId="11" hidden="1">#REF!</definedName>
    <definedName name="BExO7RUSODZC2NQZMT2AFSMV2ONF" hidden="1">#REF!</definedName>
    <definedName name="BExO7VLLWHHV7J25Z3RPF2PK6D8H" localSheetId="7" hidden="1">#REF!</definedName>
    <definedName name="BExO7VLLWHHV7J25Z3RPF2PK6D8H" localSheetId="9" hidden="1">#REF!</definedName>
    <definedName name="BExO7VLLWHHV7J25Z3RPF2PK6D8H" localSheetId="10" hidden="1">#REF!</definedName>
    <definedName name="BExO7VLLWHHV7J25Z3RPF2PK6D8H" localSheetId="11" hidden="1">#REF!</definedName>
    <definedName name="BExO7VLLWHHV7J25Z3RPF2PK6D8H" hidden="1">#REF!</definedName>
    <definedName name="BExO7WNA0JRE553ALPEZODW1ICID" localSheetId="7" hidden="1">#REF!</definedName>
    <definedName name="BExO7WNA0JRE553ALPEZODW1ICID" localSheetId="9" hidden="1">#REF!</definedName>
    <definedName name="BExO7WNA0JRE553ALPEZODW1ICID" localSheetId="10" hidden="1">#REF!</definedName>
    <definedName name="BExO7WNA0JRE553ALPEZODW1ICID" localSheetId="11" hidden="1">#REF!</definedName>
    <definedName name="BExO7WNA0JRE553ALPEZODW1ICID" hidden="1">#REF!</definedName>
    <definedName name="BExO85HMYXZJ7SONWBKKIAXMCI3C" localSheetId="7" hidden="1">#REF!</definedName>
    <definedName name="BExO85HMYXZJ7SONWBKKIAXMCI3C" localSheetId="9" hidden="1">#REF!</definedName>
    <definedName name="BExO85HMYXZJ7SONWBKKIAXMCI3C" localSheetId="10" hidden="1">#REF!</definedName>
    <definedName name="BExO85HMYXZJ7SONWBKKIAXMCI3C" localSheetId="11" hidden="1">#REF!</definedName>
    <definedName name="BExO85HMYXZJ7SONWBKKIAXMCI3C" hidden="1">#REF!</definedName>
    <definedName name="BExO863922O4PBGQMUNEQKGN3K96" localSheetId="7" hidden="1">#REF!</definedName>
    <definedName name="BExO863922O4PBGQMUNEQKGN3K96" localSheetId="9" hidden="1">#REF!</definedName>
    <definedName name="BExO863922O4PBGQMUNEQKGN3K96" localSheetId="10" hidden="1">#REF!</definedName>
    <definedName name="BExO863922O4PBGQMUNEQKGN3K96" localSheetId="11" hidden="1">#REF!</definedName>
    <definedName name="BExO863922O4PBGQMUNEQKGN3K96" hidden="1">#REF!</definedName>
    <definedName name="BExO89ZIOXN0HOKHY24F7HDZ87UT" localSheetId="7" hidden="1">#REF!</definedName>
    <definedName name="BExO89ZIOXN0HOKHY24F7HDZ87UT" localSheetId="9" hidden="1">#REF!</definedName>
    <definedName name="BExO89ZIOXN0HOKHY24F7HDZ87UT" localSheetId="10" hidden="1">#REF!</definedName>
    <definedName name="BExO89ZIOXN0HOKHY24F7HDZ87UT" localSheetId="11" hidden="1">#REF!</definedName>
    <definedName name="BExO89ZIOXN0HOKHY24F7HDZ87UT" hidden="1">#REF!</definedName>
    <definedName name="BExO8BXK76C9VFPKRARWMK6YTJ6O" localSheetId="7" hidden="1">#REF!</definedName>
    <definedName name="BExO8BXK76C9VFPKRARWMK6YTJ6O" localSheetId="9" hidden="1">#REF!</definedName>
    <definedName name="BExO8BXK76C9VFPKRARWMK6YTJ6O" localSheetId="10" hidden="1">#REF!</definedName>
    <definedName name="BExO8BXK76C9VFPKRARWMK6YTJ6O" localSheetId="11" hidden="1">#REF!</definedName>
    <definedName name="BExO8BXK76C9VFPKRARWMK6YTJ6O" hidden="1">#REF!</definedName>
    <definedName name="BExO8CDTBCABLEUD6PE2UM2EZ6C4" localSheetId="7" hidden="1">#REF!</definedName>
    <definedName name="BExO8CDTBCABLEUD6PE2UM2EZ6C4" localSheetId="9" hidden="1">#REF!</definedName>
    <definedName name="BExO8CDTBCABLEUD6PE2UM2EZ6C4" localSheetId="10" hidden="1">#REF!</definedName>
    <definedName name="BExO8CDTBCABLEUD6PE2UM2EZ6C4" localSheetId="11" hidden="1">#REF!</definedName>
    <definedName name="BExO8CDTBCABLEUD6PE2UM2EZ6C4" hidden="1">#REF!</definedName>
    <definedName name="BExO8I85NBW303RBA7RZM8Q42KKU" localSheetId="7" hidden="1">#REF!</definedName>
    <definedName name="BExO8I85NBW303RBA7RZM8Q42KKU" localSheetId="9" hidden="1">#REF!</definedName>
    <definedName name="BExO8I85NBW303RBA7RZM8Q42KKU" localSheetId="10" hidden="1">#REF!</definedName>
    <definedName name="BExO8I85NBW303RBA7RZM8Q42KKU" localSheetId="11" hidden="1">#REF!</definedName>
    <definedName name="BExO8I85NBW303RBA7RZM8Q42KKU" hidden="1">#REF!</definedName>
    <definedName name="BExO8IZ05ZG0XVOL3W41KBQE176A" localSheetId="7" hidden="1">#REF!</definedName>
    <definedName name="BExO8IZ05ZG0XVOL3W41KBQE176A" localSheetId="9" hidden="1">#REF!</definedName>
    <definedName name="BExO8IZ05ZG0XVOL3W41KBQE176A" localSheetId="10" hidden="1">#REF!</definedName>
    <definedName name="BExO8IZ05ZG0XVOL3W41KBQE176A" localSheetId="11" hidden="1">#REF!</definedName>
    <definedName name="BExO8IZ05ZG0XVOL3W41KBQE176A" hidden="1">#REF!</definedName>
    <definedName name="BExO8SK9JB6X989C2E50VDFI9589" localSheetId="7" hidden="1">#REF!</definedName>
    <definedName name="BExO8SK9JB6X989C2E50VDFI9589" localSheetId="9" hidden="1">#REF!</definedName>
    <definedName name="BExO8SK9JB6X989C2E50VDFI9589" localSheetId="10" hidden="1">#REF!</definedName>
    <definedName name="BExO8SK9JB6X989C2E50VDFI9589" localSheetId="11" hidden="1">#REF!</definedName>
    <definedName name="BExO8SK9JB6X989C2E50VDFI9589" hidden="1">#REF!</definedName>
    <definedName name="BExO8SPR4QWYLQRJDDPI2HTYU64C" localSheetId="7" hidden="1">#REF!</definedName>
    <definedName name="BExO8SPR4QWYLQRJDDPI2HTYU64C" localSheetId="9" hidden="1">#REF!</definedName>
    <definedName name="BExO8SPR4QWYLQRJDDPI2HTYU64C" localSheetId="10" hidden="1">#REF!</definedName>
    <definedName name="BExO8SPR4QWYLQRJDDPI2HTYU64C" localSheetId="11" hidden="1">#REF!</definedName>
    <definedName name="BExO8SPR4QWYLQRJDDPI2HTYU64C" hidden="1">#REF!</definedName>
    <definedName name="BExO8UTAGQWDBQZEEF4HUNMLQCVU" localSheetId="7" hidden="1">#REF!</definedName>
    <definedName name="BExO8UTAGQWDBQZEEF4HUNMLQCVU" localSheetId="9" hidden="1">#REF!</definedName>
    <definedName name="BExO8UTAGQWDBQZEEF4HUNMLQCVU" localSheetId="10" hidden="1">#REF!</definedName>
    <definedName name="BExO8UTAGQWDBQZEEF4HUNMLQCVU" localSheetId="11" hidden="1">#REF!</definedName>
    <definedName name="BExO8UTAGQWDBQZEEF4HUNMLQCVU" hidden="1">#REF!</definedName>
    <definedName name="BExO8ZWPPH977G7OJO9G8JR25ZG1" localSheetId="7" hidden="1">#REF!</definedName>
    <definedName name="BExO8ZWPPH977G7OJO9G8JR25ZG1" localSheetId="9" hidden="1">#REF!</definedName>
    <definedName name="BExO8ZWPPH977G7OJO9G8JR25ZG1" localSheetId="10" hidden="1">#REF!</definedName>
    <definedName name="BExO8ZWPPH977G7OJO9G8JR25ZG1" localSheetId="11" hidden="1">#REF!</definedName>
    <definedName name="BExO8ZWPPH977G7OJO9G8JR25ZG1" hidden="1">#REF!</definedName>
    <definedName name="BExO937E20IHMGQOZMECL3VZC7OX" localSheetId="7" hidden="1">#REF!</definedName>
    <definedName name="BExO937E20IHMGQOZMECL3VZC7OX" localSheetId="9" hidden="1">#REF!</definedName>
    <definedName name="BExO937E20IHMGQOZMECL3VZC7OX" localSheetId="10" hidden="1">#REF!</definedName>
    <definedName name="BExO937E20IHMGQOZMECL3VZC7OX" localSheetId="11" hidden="1">#REF!</definedName>
    <definedName name="BExO937E20IHMGQOZMECL3VZC7OX" hidden="1">#REF!</definedName>
    <definedName name="BExO94UTJKQQ7TJTTJRTSR70YVJC" localSheetId="7" hidden="1">#REF!</definedName>
    <definedName name="BExO94UTJKQQ7TJTTJRTSR70YVJC" localSheetId="9" hidden="1">#REF!</definedName>
    <definedName name="BExO94UTJKQQ7TJTTJRTSR70YVJC" localSheetId="10" hidden="1">#REF!</definedName>
    <definedName name="BExO94UTJKQQ7TJTTJRTSR70YVJC" localSheetId="11" hidden="1">#REF!</definedName>
    <definedName name="BExO94UTJKQQ7TJTTJRTSR70YVJC" hidden="1">#REF!</definedName>
    <definedName name="BExO9AZXF5CN7MTM11IM5SV2RXHY" localSheetId="7" hidden="1">#REF!</definedName>
    <definedName name="BExO9AZXF5CN7MTM11IM5SV2RXHY" localSheetId="9" hidden="1">#REF!</definedName>
    <definedName name="BExO9AZXF5CN7MTM11IM5SV2RXHY" localSheetId="10" hidden="1">#REF!</definedName>
    <definedName name="BExO9AZXF5CN7MTM11IM5SV2RXHY" localSheetId="11" hidden="1">#REF!</definedName>
    <definedName name="BExO9AZXF5CN7MTM11IM5SV2RXHY" hidden="1">#REF!</definedName>
    <definedName name="BExO9J3A438976RXIUX5U9SU5T55" localSheetId="7" hidden="1">#REF!</definedName>
    <definedName name="BExO9J3A438976RXIUX5U9SU5T55" localSheetId="9" hidden="1">#REF!</definedName>
    <definedName name="BExO9J3A438976RXIUX5U9SU5T55" localSheetId="10" hidden="1">#REF!</definedName>
    <definedName name="BExO9J3A438976RXIUX5U9SU5T55" localSheetId="11" hidden="1">#REF!</definedName>
    <definedName name="BExO9J3A438976RXIUX5U9SU5T55" hidden="1">#REF!</definedName>
    <definedName name="BExO9RS5RXFJ1911HL3CCK6M74EP" localSheetId="7" hidden="1">#REF!</definedName>
    <definedName name="BExO9RS5RXFJ1911HL3CCK6M74EP" localSheetId="9" hidden="1">#REF!</definedName>
    <definedName name="BExO9RS5RXFJ1911HL3CCK6M74EP" localSheetId="10" hidden="1">#REF!</definedName>
    <definedName name="BExO9RS5RXFJ1911HL3CCK6M74EP" localSheetId="11" hidden="1">#REF!</definedName>
    <definedName name="BExO9RS5RXFJ1911HL3CCK6M74EP" hidden="1">#REF!</definedName>
    <definedName name="BExO9SDRI1M6KMHXSG3AE5L0F2U3" localSheetId="7" hidden="1">#REF!</definedName>
    <definedName name="BExO9SDRI1M6KMHXSG3AE5L0F2U3" localSheetId="9" hidden="1">#REF!</definedName>
    <definedName name="BExO9SDRI1M6KMHXSG3AE5L0F2U3" localSheetId="10" hidden="1">#REF!</definedName>
    <definedName name="BExO9SDRI1M6KMHXSG3AE5L0F2U3" localSheetId="11" hidden="1">#REF!</definedName>
    <definedName name="BExO9SDRI1M6KMHXSG3AE5L0F2U3" hidden="1">#REF!</definedName>
    <definedName name="BExO9V2U2YXAY904GYYGU6TD8Y7M" localSheetId="7" hidden="1">#REF!</definedName>
    <definedName name="BExO9V2U2YXAY904GYYGU6TD8Y7M" localSheetId="9" hidden="1">#REF!</definedName>
    <definedName name="BExO9V2U2YXAY904GYYGU6TD8Y7M" localSheetId="10" hidden="1">#REF!</definedName>
    <definedName name="BExO9V2U2YXAY904GYYGU6TD8Y7M" localSheetId="11" hidden="1">#REF!</definedName>
    <definedName name="BExO9V2U2YXAY904GYYGU6TD8Y7M" hidden="1">#REF!</definedName>
    <definedName name="BExOAQ3GKCT7YZW1EMVU3EILSZL2" localSheetId="7" hidden="1">#REF!</definedName>
    <definedName name="BExOAQ3GKCT7YZW1EMVU3EILSZL2" localSheetId="9" hidden="1">#REF!</definedName>
    <definedName name="BExOAQ3GKCT7YZW1EMVU3EILSZL2" localSheetId="10" hidden="1">#REF!</definedName>
    <definedName name="BExOAQ3GKCT7YZW1EMVU3EILSZL2" localSheetId="11" hidden="1">#REF!</definedName>
    <definedName name="BExOAQ3GKCT7YZW1EMVU3EILSZL2" hidden="1">#REF!</definedName>
    <definedName name="BExOAULC4L2CQJSFPGMEJUUTI5B1" localSheetId="7" hidden="1">#REF!</definedName>
    <definedName name="BExOAULC4L2CQJSFPGMEJUUTI5B1" localSheetId="9" hidden="1">#REF!</definedName>
    <definedName name="BExOAULC4L2CQJSFPGMEJUUTI5B1" localSheetId="10" hidden="1">#REF!</definedName>
    <definedName name="BExOAULC4L2CQJSFPGMEJUUTI5B1" localSheetId="11" hidden="1">#REF!</definedName>
    <definedName name="BExOAULC4L2CQJSFPGMEJUUTI5B1" hidden="1">#REF!</definedName>
    <definedName name="BExOAZU2Y521ZUPN4R2HWBIUQKKR" localSheetId="7" hidden="1">#REF!</definedName>
    <definedName name="BExOAZU2Y521ZUPN4R2HWBIUQKKR" localSheetId="9" hidden="1">#REF!</definedName>
    <definedName name="BExOAZU2Y521ZUPN4R2HWBIUQKKR" localSheetId="10" hidden="1">#REF!</definedName>
    <definedName name="BExOAZU2Y521ZUPN4R2HWBIUQKKR" localSheetId="11" hidden="1">#REF!</definedName>
    <definedName name="BExOAZU2Y521ZUPN4R2HWBIUQKKR" hidden="1">#REF!</definedName>
    <definedName name="BExOB9KT2THGV4SPLDVFTFXS4B14" localSheetId="7" hidden="1">#REF!</definedName>
    <definedName name="BExOB9KT2THGV4SPLDVFTFXS4B14" localSheetId="9" hidden="1">#REF!</definedName>
    <definedName name="BExOB9KT2THGV4SPLDVFTFXS4B14" localSheetId="10" hidden="1">#REF!</definedName>
    <definedName name="BExOB9KT2THGV4SPLDVFTFXS4B14" localSheetId="11" hidden="1">#REF!</definedName>
    <definedName name="BExOB9KT2THGV4SPLDVFTFXS4B14" hidden="1">#REF!</definedName>
    <definedName name="BExOBEZ0IE2WBEYY3D3CMRI72N1K" localSheetId="7" hidden="1">#REF!</definedName>
    <definedName name="BExOBEZ0IE2WBEYY3D3CMRI72N1K" localSheetId="9" hidden="1">#REF!</definedName>
    <definedName name="BExOBEZ0IE2WBEYY3D3CMRI72N1K" localSheetId="10" hidden="1">#REF!</definedName>
    <definedName name="BExOBEZ0IE2WBEYY3D3CMRI72N1K" localSheetId="11" hidden="1">#REF!</definedName>
    <definedName name="BExOBEZ0IE2WBEYY3D3CMRI72N1K" hidden="1">#REF!</definedName>
    <definedName name="BExOBIPU8760ITY0C8N27XZ3KWEF" localSheetId="7" hidden="1">#REF!</definedName>
    <definedName name="BExOBIPU8760ITY0C8N27XZ3KWEF" localSheetId="9" hidden="1">#REF!</definedName>
    <definedName name="BExOBIPU8760ITY0C8N27XZ3KWEF" localSheetId="10" hidden="1">#REF!</definedName>
    <definedName name="BExOBIPU8760ITY0C8N27XZ3KWEF" localSheetId="11" hidden="1">#REF!</definedName>
    <definedName name="BExOBIPU8760ITY0C8N27XZ3KWEF" hidden="1">#REF!</definedName>
    <definedName name="BExOBM0I5L0MZ1G4H9MGMD87SBMZ" localSheetId="7" hidden="1">#REF!</definedName>
    <definedName name="BExOBM0I5L0MZ1G4H9MGMD87SBMZ" localSheetId="9" hidden="1">#REF!</definedName>
    <definedName name="BExOBM0I5L0MZ1G4H9MGMD87SBMZ" localSheetId="10" hidden="1">#REF!</definedName>
    <definedName name="BExOBM0I5L0MZ1G4H9MGMD87SBMZ" localSheetId="11" hidden="1">#REF!</definedName>
    <definedName name="BExOBM0I5L0MZ1G4H9MGMD87SBMZ" hidden="1">#REF!</definedName>
    <definedName name="BExOBOUXMP88KJY2BX2JLUJH5N0K" localSheetId="7" hidden="1">#REF!</definedName>
    <definedName name="BExOBOUXMP88KJY2BX2JLUJH5N0K" localSheetId="9" hidden="1">#REF!</definedName>
    <definedName name="BExOBOUXMP88KJY2BX2JLUJH5N0K" localSheetId="10" hidden="1">#REF!</definedName>
    <definedName name="BExOBOUXMP88KJY2BX2JLUJH5N0K" localSheetId="11" hidden="1">#REF!</definedName>
    <definedName name="BExOBOUXMP88KJY2BX2JLUJH5N0K" hidden="1">#REF!</definedName>
    <definedName name="BExOBP0FKQ4SVR59FB48UNLKCOR6" localSheetId="7" hidden="1">#REF!</definedName>
    <definedName name="BExOBP0FKQ4SVR59FB48UNLKCOR6" localSheetId="9" hidden="1">#REF!</definedName>
    <definedName name="BExOBP0FKQ4SVR59FB48UNLKCOR6" localSheetId="10" hidden="1">#REF!</definedName>
    <definedName name="BExOBP0FKQ4SVR59FB48UNLKCOR6" localSheetId="11" hidden="1">#REF!</definedName>
    <definedName name="BExOBP0FKQ4SVR59FB48UNLKCOR6" hidden="1">#REF!</definedName>
    <definedName name="BExOBXURJP8XL4VX0LAH1M4VR4VL" localSheetId="7" hidden="1">#REF!</definedName>
    <definedName name="BExOBXURJP8XL4VX0LAH1M4VR4VL" localSheetId="9" hidden="1">#REF!</definedName>
    <definedName name="BExOBXURJP8XL4VX0LAH1M4VR4VL" localSheetId="10" hidden="1">#REF!</definedName>
    <definedName name="BExOBXURJP8XL4VX0LAH1M4VR4VL" localSheetId="11" hidden="1">#REF!</definedName>
    <definedName name="BExOBXURJP8XL4VX0LAH1M4VR4VL" hidden="1">#REF!</definedName>
    <definedName name="BExOBYAVUCQ0IGM0Y6A75QHP0Q1A" localSheetId="7" hidden="1">#REF!</definedName>
    <definedName name="BExOBYAVUCQ0IGM0Y6A75QHP0Q1A" localSheetId="9" hidden="1">#REF!</definedName>
    <definedName name="BExOBYAVUCQ0IGM0Y6A75QHP0Q1A" localSheetId="10" hidden="1">#REF!</definedName>
    <definedName name="BExOBYAVUCQ0IGM0Y6A75QHP0Q1A" localSheetId="11" hidden="1">#REF!</definedName>
    <definedName name="BExOBYAVUCQ0IGM0Y6A75QHP0Q1A" hidden="1">#REF!</definedName>
    <definedName name="BExOC3UEHB1CZNINSQHZANWJYKR8" localSheetId="7" hidden="1">#REF!</definedName>
    <definedName name="BExOC3UEHB1CZNINSQHZANWJYKR8" localSheetId="9" hidden="1">#REF!</definedName>
    <definedName name="BExOC3UEHB1CZNINSQHZANWJYKR8" localSheetId="10" hidden="1">#REF!</definedName>
    <definedName name="BExOC3UEHB1CZNINSQHZANWJYKR8" localSheetId="11" hidden="1">#REF!</definedName>
    <definedName name="BExOC3UEHB1CZNINSQHZANWJYKR8" hidden="1">#REF!</definedName>
    <definedName name="BExOCBSF3XGO9YJ23LX2H78VOUR7" localSheetId="7" hidden="1">#REF!</definedName>
    <definedName name="BExOCBSF3XGO9YJ23LX2H78VOUR7" localSheetId="9" hidden="1">#REF!</definedName>
    <definedName name="BExOCBSF3XGO9YJ23LX2H78VOUR7" localSheetId="10" hidden="1">#REF!</definedName>
    <definedName name="BExOCBSF3XGO9YJ23LX2H78VOUR7" localSheetId="11" hidden="1">#REF!</definedName>
    <definedName name="BExOCBSF3XGO9YJ23LX2H78VOUR7" hidden="1">#REF!</definedName>
    <definedName name="BExOCHBYK42SX24MJ239H6G9OJ8E" localSheetId="7" hidden="1">#REF!</definedName>
    <definedName name="BExOCHBYK42SX24MJ239H6G9OJ8E" localSheetId="9" hidden="1">#REF!</definedName>
    <definedName name="BExOCHBYK42SX24MJ239H6G9OJ8E" localSheetId="10" hidden="1">#REF!</definedName>
    <definedName name="BExOCHBYK42SX24MJ239H6G9OJ8E" localSheetId="11" hidden="1">#REF!</definedName>
    <definedName name="BExOCHBYK42SX24MJ239H6G9OJ8E" hidden="1">#REF!</definedName>
    <definedName name="BExOCKXFMOW6WPFEVX1I7R7FNDSS" localSheetId="7" hidden="1">#REF!</definedName>
    <definedName name="BExOCKXFMOW6WPFEVX1I7R7FNDSS" localSheetId="9" hidden="1">#REF!</definedName>
    <definedName name="BExOCKXFMOW6WPFEVX1I7R7FNDSS" localSheetId="10" hidden="1">#REF!</definedName>
    <definedName name="BExOCKXFMOW6WPFEVX1I7R7FNDSS" localSheetId="11" hidden="1">#REF!</definedName>
    <definedName name="BExOCKXFMOW6WPFEVX1I7R7FNDSS" hidden="1">#REF!</definedName>
    <definedName name="BExOCYEXOB95DH5NOB0M5NOYX398" localSheetId="7" hidden="1">#REF!</definedName>
    <definedName name="BExOCYEXOB95DH5NOB0M5NOYX398" localSheetId="9" hidden="1">#REF!</definedName>
    <definedName name="BExOCYEXOB95DH5NOB0M5NOYX398" localSheetId="10" hidden="1">#REF!</definedName>
    <definedName name="BExOCYEXOB95DH5NOB0M5NOYX398" localSheetId="11" hidden="1">#REF!</definedName>
    <definedName name="BExOCYEXOB95DH5NOB0M5NOYX398" hidden="1">#REF!</definedName>
    <definedName name="BExOD4ERMDMFD8X1016N4EXOUR0S" localSheetId="7" hidden="1">#REF!</definedName>
    <definedName name="BExOD4ERMDMFD8X1016N4EXOUR0S" localSheetId="9" hidden="1">#REF!</definedName>
    <definedName name="BExOD4ERMDMFD8X1016N4EXOUR0S" localSheetId="10" hidden="1">#REF!</definedName>
    <definedName name="BExOD4ERMDMFD8X1016N4EXOUR0S" localSheetId="11" hidden="1">#REF!</definedName>
    <definedName name="BExOD4ERMDMFD8X1016N4EXOUR0S" hidden="1">#REF!</definedName>
    <definedName name="BExOD55RS7BQUHRQ6H3USVGKR0P7" localSheetId="7" hidden="1">#REF!</definedName>
    <definedName name="BExOD55RS7BQUHRQ6H3USVGKR0P7" localSheetId="9" hidden="1">#REF!</definedName>
    <definedName name="BExOD55RS7BQUHRQ6H3USVGKR0P7" localSheetId="10" hidden="1">#REF!</definedName>
    <definedName name="BExOD55RS7BQUHRQ6H3USVGKR0P7" localSheetId="11" hidden="1">#REF!</definedName>
    <definedName name="BExOD55RS7BQUHRQ6H3USVGKR0P7" hidden="1">#REF!</definedName>
    <definedName name="BExOD7UQ6G3P86ZLZV0GY79H7VLL" localSheetId="7" hidden="1">#REF!</definedName>
    <definedName name="BExOD7UQ6G3P86ZLZV0GY79H7VLL" localSheetId="9" hidden="1">#REF!</definedName>
    <definedName name="BExOD7UQ6G3P86ZLZV0GY79H7VLL" localSheetId="10" hidden="1">#REF!</definedName>
    <definedName name="BExOD7UQ6G3P86ZLZV0GY79H7VLL" localSheetId="11" hidden="1">#REF!</definedName>
    <definedName name="BExOD7UQ6G3P86ZLZV0GY79H7VLL" hidden="1">#REF!</definedName>
    <definedName name="BExODEWDDEABM4ZY3XREJIBZ8IVP" localSheetId="7" hidden="1">#REF!</definedName>
    <definedName name="BExODEWDDEABM4ZY3XREJIBZ8IVP" localSheetId="9" hidden="1">#REF!</definedName>
    <definedName name="BExODEWDDEABM4ZY3XREJIBZ8IVP" localSheetId="10" hidden="1">#REF!</definedName>
    <definedName name="BExODEWDDEABM4ZY3XREJIBZ8IVP" localSheetId="11" hidden="1">#REF!</definedName>
    <definedName name="BExODEWDDEABM4ZY3XREJIBZ8IVP" hidden="1">#REF!</definedName>
    <definedName name="BExODNLAA1L7WQ9ZQX6A1ZOXK9VR" localSheetId="7" hidden="1">#REF!</definedName>
    <definedName name="BExODNLAA1L7WQ9ZQX6A1ZOXK9VR" localSheetId="9" hidden="1">#REF!</definedName>
    <definedName name="BExODNLAA1L7WQ9ZQX6A1ZOXK9VR" localSheetId="10" hidden="1">#REF!</definedName>
    <definedName name="BExODNLAA1L7WQ9ZQX6A1ZOXK9VR" localSheetId="11" hidden="1">#REF!</definedName>
    <definedName name="BExODNLAA1L7WQ9ZQX6A1ZOXK9VR" hidden="1">#REF!</definedName>
    <definedName name="BExODZFEIWV26E8RFU7XQYX1J458" localSheetId="7" hidden="1">#REF!</definedName>
    <definedName name="BExODZFEIWV26E8RFU7XQYX1J458" localSheetId="9" hidden="1">#REF!</definedName>
    <definedName name="BExODZFEIWV26E8RFU7XQYX1J458" localSheetId="10" hidden="1">#REF!</definedName>
    <definedName name="BExODZFEIWV26E8RFU7XQYX1J458" localSheetId="11" hidden="1">#REF!</definedName>
    <definedName name="BExODZFEIWV26E8RFU7XQYX1J458" hidden="1">#REF!</definedName>
    <definedName name="BExOEBKG55EROA2VL360A06LKASE" localSheetId="7" hidden="1">#REF!</definedName>
    <definedName name="BExOEBKG55EROA2VL360A06LKASE" localSheetId="9" hidden="1">#REF!</definedName>
    <definedName name="BExOEBKG55EROA2VL360A06LKASE" localSheetId="10" hidden="1">#REF!</definedName>
    <definedName name="BExOEBKG55EROA2VL360A06LKASE" localSheetId="11" hidden="1">#REF!</definedName>
    <definedName name="BExOEBKG55EROA2VL360A06LKASE" hidden="1">#REF!</definedName>
    <definedName name="BExOED2F7B5GEHKVIWGRV2BCDE2Y" localSheetId="7" hidden="1">#REF!</definedName>
    <definedName name="BExOED2F7B5GEHKVIWGRV2BCDE2Y" localSheetId="9" hidden="1">#REF!</definedName>
    <definedName name="BExOED2F7B5GEHKVIWGRV2BCDE2Y" localSheetId="10" hidden="1">#REF!</definedName>
    <definedName name="BExOED2F7B5GEHKVIWGRV2BCDE2Y" localSheetId="11" hidden="1">#REF!</definedName>
    <definedName name="BExOED2F7B5GEHKVIWGRV2BCDE2Y" hidden="1">#REF!</definedName>
    <definedName name="BExOERG5LWXYYEN1DY1H2FWRJS9T" localSheetId="7" hidden="1">#REF!</definedName>
    <definedName name="BExOERG5LWXYYEN1DY1H2FWRJS9T" localSheetId="9" hidden="1">#REF!</definedName>
    <definedName name="BExOERG5LWXYYEN1DY1H2FWRJS9T" localSheetId="10" hidden="1">#REF!</definedName>
    <definedName name="BExOERG5LWXYYEN1DY1H2FWRJS9T" localSheetId="11" hidden="1">#REF!</definedName>
    <definedName name="BExOERG5LWXYYEN1DY1H2FWRJS9T" hidden="1">#REF!</definedName>
    <definedName name="BExOEV1S6JJVO5PP4BZ20SNGZR7D" localSheetId="7" hidden="1">#REF!</definedName>
    <definedName name="BExOEV1S6JJVO5PP4BZ20SNGZR7D" localSheetId="9" hidden="1">#REF!</definedName>
    <definedName name="BExOEV1S6JJVO5PP4BZ20SNGZR7D" localSheetId="10" hidden="1">#REF!</definedName>
    <definedName name="BExOEV1S6JJVO5PP4BZ20SNGZR7D" localSheetId="11" hidden="1">#REF!</definedName>
    <definedName name="BExOEV1S6JJVO5PP4BZ20SNGZR7D" hidden="1">#REF!</definedName>
    <definedName name="BExOF2U4Y5JYM0GUBGC0U2UH931Y" localSheetId="7" hidden="1">#REF!</definedName>
    <definedName name="BExOF2U4Y5JYM0GUBGC0U2UH931Y" localSheetId="9" hidden="1">#REF!</definedName>
    <definedName name="BExOF2U4Y5JYM0GUBGC0U2UH931Y" localSheetId="10" hidden="1">#REF!</definedName>
    <definedName name="BExOF2U4Y5JYM0GUBGC0U2UH931Y" localSheetId="11" hidden="1">#REF!</definedName>
    <definedName name="BExOF2U4Y5JYM0GUBGC0U2UH931Y" hidden="1">#REF!</definedName>
    <definedName name="BExOF6VWODFNH2HUFTQI5L0UHNQ9" localSheetId="7" hidden="1">'[17]10.08.5 - 2008 Capital - TDBU'!#REF!</definedName>
    <definedName name="BExOF6VWODFNH2HUFTQI5L0UHNQ9" localSheetId="9" hidden="1">'[17]10.08.5 - 2008 Capital - TDBU'!#REF!</definedName>
    <definedName name="BExOF6VWODFNH2HUFTQI5L0UHNQ9" localSheetId="10" hidden="1">'[17]10.08.5 - 2008 Capital - TDBU'!#REF!</definedName>
    <definedName name="BExOF6VWODFNH2HUFTQI5L0UHNQ9" localSheetId="11" hidden="1">'[17]10.08.5 - 2008 Capital - TDBU'!#REF!</definedName>
    <definedName name="BExOF6VWODFNH2HUFTQI5L0UHNQ9" hidden="1">'[17]10.08.5 - 2008 Capital - TDBU'!#REF!</definedName>
    <definedName name="BExOFEDNCYI2TPTMQ8SJN3AW4YMF" localSheetId="7" hidden="1">#REF!</definedName>
    <definedName name="BExOFEDNCYI2TPTMQ8SJN3AW4YMF" localSheetId="9" hidden="1">#REF!</definedName>
    <definedName name="BExOFEDNCYI2TPTMQ8SJN3AW4YMF" localSheetId="10" hidden="1">#REF!</definedName>
    <definedName name="BExOFEDNCYI2TPTMQ8SJN3AW4YMF" localSheetId="11" hidden="1">#REF!</definedName>
    <definedName name="BExOFEDNCYI2TPTMQ8SJN3AW4YMF" hidden="1">#REF!</definedName>
    <definedName name="BExOFGRSPF8UTG0K1OGA8LX12P37" localSheetId="7" hidden="1">#REF!</definedName>
    <definedName name="BExOFGRSPF8UTG0K1OGA8LX12P37" localSheetId="9" hidden="1">#REF!</definedName>
    <definedName name="BExOFGRSPF8UTG0K1OGA8LX12P37" localSheetId="10" hidden="1">#REF!</definedName>
    <definedName name="BExOFGRSPF8UTG0K1OGA8LX12P37" localSheetId="11" hidden="1">#REF!</definedName>
    <definedName name="BExOFGRSPF8UTG0K1OGA8LX12P37" hidden="1">#REF!</definedName>
    <definedName name="BExOFVLXVD6RVHSQO8KZOOACSV24" localSheetId="7" hidden="1">#REF!</definedName>
    <definedName name="BExOFVLXVD6RVHSQO8KZOOACSV24" localSheetId="9" hidden="1">#REF!</definedName>
    <definedName name="BExOFVLXVD6RVHSQO8KZOOACSV24" localSheetId="10" hidden="1">#REF!</definedName>
    <definedName name="BExOFVLXVD6RVHSQO8KZOOACSV24" localSheetId="11" hidden="1">#REF!</definedName>
    <definedName name="BExOFVLXVD6RVHSQO8KZOOACSV24" hidden="1">#REF!</definedName>
    <definedName name="BExOG2SW3XOGP9VAPQ3THV3VWV12" localSheetId="7" hidden="1">#REF!</definedName>
    <definedName name="BExOG2SW3XOGP9VAPQ3THV3VWV12" localSheetId="9" hidden="1">#REF!</definedName>
    <definedName name="BExOG2SW3XOGP9VAPQ3THV3VWV12" localSheetId="10" hidden="1">#REF!</definedName>
    <definedName name="BExOG2SW3XOGP9VAPQ3THV3VWV12" localSheetId="11" hidden="1">#REF!</definedName>
    <definedName name="BExOG2SW3XOGP9VAPQ3THV3VWV12" hidden="1">#REF!</definedName>
    <definedName name="BExOG45J81K4OPA40KW5VQU54KY3" localSheetId="7" hidden="1">#REF!</definedName>
    <definedName name="BExOG45J81K4OPA40KW5VQU54KY3" localSheetId="9" hidden="1">#REF!</definedName>
    <definedName name="BExOG45J81K4OPA40KW5VQU54KY3" localSheetId="10" hidden="1">#REF!</definedName>
    <definedName name="BExOG45J81K4OPA40KW5VQU54KY3" localSheetId="11" hidden="1">#REF!</definedName>
    <definedName name="BExOG45J81K4OPA40KW5VQU54KY3" hidden="1">#REF!</definedName>
    <definedName name="BExOGBXX51PO4FXDL42WFPKYU6Y9" localSheetId="7" hidden="1">#REF!</definedName>
    <definedName name="BExOGBXX51PO4FXDL42WFPKYU6Y9" localSheetId="9" hidden="1">#REF!</definedName>
    <definedName name="BExOGBXX51PO4FXDL42WFPKYU6Y9" localSheetId="10" hidden="1">#REF!</definedName>
    <definedName name="BExOGBXX51PO4FXDL42WFPKYU6Y9" localSheetId="11" hidden="1">#REF!</definedName>
    <definedName name="BExOGBXX51PO4FXDL42WFPKYU6Y9" hidden="1">#REF!</definedName>
    <definedName name="BExOGFE2SCL8HHT4DFAXKLUTJZOG" localSheetId="7" hidden="1">#REF!</definedName>
    <definedName name="BExOGFE2SCL8HHT4DFAXKLUTJZOG" localSheetId="9" hidden="1">#REF!</definedName>
    <definedName name="BExOGFE2SCL8HHT4DFAXKLUTJZOG" localSheetId="10" hidden="1">#REF!</definedName>
    <definedName name="BExOGFE2SCL8HHT4DFAXKLUTJZOG" localSheetId="11" hidden="1">#REF!</definedName>
    <definedName name="BExOGFE2SCL8HHT4DFAXKLUTJZOG" hidden="1">#REF!</definedName>
    <definedName name="BExOGT6D0LJ3C22RDW8COECKB1J5" localSheetId="7" hidden="1">#REF!</definedName>
    <definedName name="BExOGT6D0LJ3C22RDW8COECKB1J5" localSheetId="9" hidden="1">#REF!</definedName>
    <definedName name="BExOGT6D0LJ3C22RDW8COECKB1J5" localSheetId="10" hidden="1">#REF!</definedName>
    <definedName name="BExOGT6D0LJ3C22RDW8COECKB1J5" localSheetId="11" hidden="1">#REF!</definedName>
    <definedName name="BExOGT6D0LJ3C22RDW8COECKB1J5" hidden="1">#REF!</definedName>
    <definedName name="BExOGTMI1HT31M1RGWVRAVHAK7DE" localSheetId="7" hidden="1">#REF!</definedName>
    <definedName name="BExOGTMI1HT31M1RGWVRAVHAK7DE" localSheetId="9" hidden="1">#REF!</definedName>
    <definedName name="BExOGTMI1HT31M1RGWVRAVHAK7DE" localSheetId="10" hidden="1">#REF!</definedName>
    <definedName name="BExOGTMI1HT31M1RGWVRAVHAK7DE" localSheetId="11" hidden="1">#REF!</definedName>
    <definedName name="BExOGTMI1HT31M1RGWVRAVHAK7DE" hidden="1">#REF!</definedName>
    <definedName name="BExOGXO9JE5XSE9GC3I6O21UEKAO" localSheetId="7" hidden="1">#REF!</definedName>
    <definedName name="BExOGXO9JE5XSE9GC3I6O21UEKAO" localSheetId="9" hidden="1">#REF!</definedName>
    <definedName name="BExOGXO9JE5XSE9GC3I6O21UEKAO" localSheetId="10" hidden="1">#REF!</definedName>
    <definedName name="BExOGXO9JE5XSE9GC3I6O21UEKAO" localSheetId="11" hidden="1">#REF!</definedName>
    <definedName name="BExOGXO9JE5XSE9GC3I6O21UEKAO" hidden="1">#REF!</definedName>
    <definedName name="BExOH9ICZ13C1LAW8OTYTR9S7ZP3" localSheetId="7" hidden="1">#REF!</definedName>
    <definedName name="BExOH9ICZ13C1LAW8OTYTR9S7ZP3" localSheetId="9" hidden="1">#REF!</definedName>
    <definedName name="BExOH9ICZ13C1LAW8OTYTR9S7ZP3" localSheetId="10" hidden="1">#REF!</definedName>
    <definedName name="BExOH9ICZ13C1LAW8OTYTR9S7ZP3" localSheetId="11" hidden="1">#REF!</definedName>
    <definedName name="BExOH9ICZ13C1LAW8OTYTR9S7ZP3" hidden="1">#REF!</definedName>
    <definedName name="BExOHCI9MFNF9Y2P8D4LJGJ5B5CB" localSheetId="7" hidden="1">#REF!</definedName>
    <definedName name="BExOHCI9MFNF9Y2P8D4LJGJ5B5CB" localSheetId="9" hidden="1">#REF!</definedName>
    <definedName name="BExOHCI9MFNF9Y2P8D4LJGJ5B5CB" localSheetId="10" hidden="1">#REF!</definedName>
    <definedName name="BExOHCI9MFNF9Y2P8D4LJGJ5B5CB" localSheetId="11" hidden="1">#REF!</definedName>
    <definedName name="BExOHCI9MFNF9Y2P8D4LJGJ5B5CB" hidden="1">#REF!</definedName>
    <definedName name="BExOHL75H3OT4WAKKPUXIVXWFVDS" localSheetId="7" hidden="1">#REF!</definedName>
    <definedName name="BExOHL75H3OT4WAKKPUXIVXWFVDS" localSheetId="9" hidden="1">#REF!</definedName>
    <definedName name="BExOHL75H3OT4WAKKPUXIVXWFVDS" localSheetId="10" hidden="1">#REF!</definedName>
    <definedName name="BExOHL75H3OT4WAKKPUXIVXWFVDS" localSheetId="11" hidden="1">#REF!</definedName>
    <definedName name="BExOHL75H3OT4WAKKPUXIVXWFVDS" hidden="1">#REF!</definedName>
    <definedName name="BExOHLHXXJL6363CC082M9M5VVXQ" localSheetId="7" hidden="1">#REF!</definedName>
    <definedName name="BExOHLHXXJL6363CC082M9M5VVXQ" localSheetId="9" hidden="1">#REF!</definedName>
    <definedName name="BExOHLHXXJL6363CC082M9M5VVXQ" localSheetId="10" hidden="1">#REF!</definedName>
    <definedName name="BExOHLHXXJL6363CC082M9M5VVXQ" localSheetId="11" hidden="1">#REF!</definedName>
    <definedName name="BExOHLHXXJL6363CC082M9M5VVXQ" hidden="1">#REF!</definedName>
    <definedName name="BExOHNAO5UDXSO73BK2ARHWKS90Y" localSheetId="7" hidden="1">#REF!</definedName>
    <definedName name="BExOHNAO5UDXSO73BK2ARHWKS90Y" localSheetId="9" hidden="1">#REF!</definedName>
    <definedName name="BExOHNAO5UDXSO73BK2ARHWKS90Y" localSheetId="10" hidden="1">#REF!</definedName>
    <definedName name="BExOHNAO5UDXSO73BK2ARHWKS90Y" localSheetId="11" hidden="1">#REF!</definedName>
    <definedName name="BExOHNAO5UDXSO73BK2ARHWKS90Y" hidden="1">#REF!</definedName>
    <definedName name="BExOHNLFZGEVXCTJ9CWMJJS7C98A" localSheetId="7" hidden="1">#REF!</definedName>
    <definedName name="BExOHNLFZGEVXCTJ9CWMJJS7C98A" localSheetId="9" hidden="1">#REF!</definedName>
    <definedName name="BExOHNLFZGEVXCTJ9CWMJJS7C98A" localSheetId="10" hidden="1">#REF!</definedName>
    <definedName name="BExOHNLFZGEVXCTJ9CWMJJS7C98A" localSheetId="11" hidden="1">#REF!</definedName>
    <definedName name="BExOHNLFZGEVXCTJ9CWMJJS7C98A" hidden="1">#REF!</definedName>
    <definedName name="BExOHR1G1I9A9CI1HG94EWBLWNM2" localSheetId="7" hidden="1">#REF!</definedName>
    <definedName name="BExOHR1G1I9A9CI1HG94EWBLWNM2" localSheetId="9" hidden="1">#REF!</definedName>
    <definedName name="BExOHR1G1I9A9CI1HG94EWBLWNM2" localSheetId="10" hidden="1">#REF!</definedName>
    <definedName name="BExOHR1G1I9A9CI1HG94EWBLWNM2" localSheetId="11" hidden="1">#REF!</definedName>
    <definedName name="BExOHR1G1I9A9CI1HG94EWBLWNM2" hidden="1">#REF!</definedName>
    <definedName name="BExOHTQPP8LQ98L6PYUI6QW08YID" localSheetId="7" hidden="1">#REF!</definedName>
    <definedName name="BExOHTQPP8LQ98L6PYUI6QW08YID" localSheetId="9" hidden="1">#REF!</definedName>
    <definedName name="BExOHTQPP8LQ98L6PYUI6QW08YID" localSheetId="10" hidden="1">#REF!</definedName>
    <definedName name="BExOHTQPP8LQ98L6PYUI6QW08YID" localSheetId="11" hidden="1">#REF!</definedName>
    <definedName name="BExOHTQPP8LQ98L6PYUI6QW08YID" hidden="1">#REF!</definedName>
    <definedName name="BExOHX6Q6NJI793PGX59O5EKTP4G" localSheetId="7" hidden="1">#REF!</definedName>
    <definedName name="BExOHX6Q6NJI793PGX59O5EKTP4G" localSheetId="9" hidden="1">#REF!</definedName>
    <definedName name="BExOHX6Q6NJI793PGX59O5EKTP4G" localSheetId="10" hidden="1">#REF!</definedName>
    <definedName name="BExOHX6Q6NJI793PGX59O5EKTP4G" localSheetId="11" hidden="1">#REF!</definedName>
    <definedName name="BExOHX6Q6NJI793PGX59O5EKTP4G" hidden="1">#REF!</definedName>
    <definedName name="BExOI5VMTHH7Y8MQQ1N635CHYI0P" localSheetId="7" hidden="1">#REF!</definedName>
    <definedName name="BExOI5VMTHH7Y8MQQ1N635CHYI0P" localSheetId="9" hidden="1">#REF!</definedName>
    <definedName name="BExOI5VMTHH7Y8MQQ1N635CHYI0P" localSheetId="10" hidden="1">#REF!</definedName>
    <definedName name="BExOI5VMTHH7Y8MQQ1N635CHYI0P" localSheetId="11" hidden="1">#REF!</definedName>
    <definedName name="BExOI5VMTHH7Y8MQQ1N635CHYI0P" hidden="1">#REF!</definedName>
    <definedName name="BExOIEVCP4Y6VDS23AK84MCYYHRT" localSheetId="7" hidden="1">#REF!</definedName>
    <definedName name="BExOIEVCP4Y6VDS23AK84MCYYHRT" localSheetId="9" hidden="1">#REF!</definedName>
    <definedName name="BExOIEVCP4Y6VDS23AK84MCYYHRT" localSheetId="10" hidden="1">#REF!</definedName>
    <definedName name="BExOIEVCP4Y6VDS23AK84MCYYHRT" localSheetId="11" hidden="1">#REF!</definedName>
    <definedName name="BExOIEVCP4Y6VDS23AK84MCYYHRT" hidden="1">#REF!</definedName>
    <definedName name="BExOIHPQIXR0NDR5WD01BZKPKEO3" localSheetId="7" hidden="1">#REF!</definedName>
    <definedName name="BExOIHPQIXR0NDR5WD01BZKPKEO3" localSheetId="9" hidden="1">#REF!</definedName>
    <definedName name="BExOIHPQIXR0NDR5WD01BZKPKEO3" localSheetId="10" hidden="1">#REF!</definedName>
    <definedName name="BExOIHPQIXR0NDR5WD01BZKPKEO3" localSheetId="11" hidden="1">#REF!</definedName>
    <definedName name="BExOIHPQIXR0NDR5WD01BZKPKEO3" hidden="1">#REF!</definedName>
    <definedName name="BExOIK437LIDQQW9LPBD4ZIP504X" localSheetId="7" hidden="1">#REF!</definedName>
    <definedName name="BExOIK437LIDQQW9LPBD4ZIP504X" localSheetId="9" hidden="1">#REF!</definedName>
    <definedName name="BExOIK437LIDQQW9LPBD4ZIP504X" localSheetId="10" hidden="1">#REF!</definedName>
    <definedName name="BExOIK437LIDQQW9LPBD4ZIP504X" localSheetId="11" hidden="1">#REF!</definedName>
    <definedName name="BExOIK437LIDQQW9LPBD4ZIP504X" hidden="1">#REF!</definedName>
    <definedName name="BExOIM7L0Z3LSII9P7ZTV4KJ8RMA" localSheetId="7" hidden="1">#REF!</definedName>
    <definedName name="BExOIM7L0Z3LSII9P7ZTV4KJ8RMA" localSheetId="9" hidden="1">#REF!</definedName>
    <definedName name="BExOIM7L0Z3LSII9P7ZTV4KJ8RMA" localSheetId="10" hidden="1">#REF!</definedName>
    <definedName name="BExOIM7L0Z3LSII9P7ZTV4KJ8RMA" localSheetId="11" hidden="1">#REF!</definedName>
    <definedName name="BExOIM7L0Z3LSII9P7ZTV4KJ8RMA" hidden="1">#REF!</definedName>
    <definedName name="BExOIRR9MU1G575D1ZA3HFPLOPHO" localSheetId="7" hidden="1">#REF!</definedName>
    <definedName name="BExOIRR9MU1G575D1ZA3HFPLOPHO" localSheetId="9" hidden="1">#REF!</definedName>
    <definedName name="BExOIRR9MU1G575D1ZA3HFPLOPHO" localSheetId="10" hidden="1">#REF!</definedName>
    <definedName name="BExOIRR9MU1G575D1ZA3HFPLOPHO" localSheetId="11" hidden="1">#REF!</definedName>
    <definedName name="BExOIRR9MU1G575D1ZA3HFPLOPHO" hidden="1">#REF!</definedName>
    <definedName name="BExOIWJVMJ6MG6JC4SPD1L00OHU1" localSheetId="7" hidden="1">#REF!</definedName>
    <definedName name="BExOIWJVMJ6MG6JC4SPD1L00OHU1" localSheetId="9" hidden="1">#REF!</definedName>
    <definedName name="BExOIWJVMJ6MG6JC4SPD1L00OHU1" localSheetId="10" hidden="1">#REF!</definedName>
    <definedName name="BExOIWJVMJ6MG6JC4SPD1L00OHU1" localSheetId="11" hidden="1">#REF!</definedName>
    <definedName name="BExOIWJVMJ6MG6JC4SPD1L00OHU1" hidden="1">#REF!</definedName>
    <definedName name="BExOIYCN8Z4JK3OOG86KYUCV0ME8" localSheetId="7" hidden="1">#REF!</definedName>
    <definedName name="BExOIYCN8Z4JK3OOG86KYUCV0ME8" localSheetId="9" hidden="1">#REF!</definedName>
    <definedName name="BExOIYCN8Z4JK3OOG86KYUCV0ME8" localSheetId="10" hidden="1">#REF!</definedName>
    <definedName name="BExOIYCN8Z4JK3OOG86KYUCV0ME8" localSheetId="11" hidden="1">#REF!</definedName>
    <definedName name="BExOIYCN8Z4JK3OOG86KYUCV0ME8" hidden="1">#REF!</definedName>
    <definedName name="BExOJ1HV93EOH7BOVAII53VPS2G2" localSheetId="7" hidden="1">#REF!</definedName>
    <definedName name="BExOJ1HV93EOH7BOVAII53VPS2G2" localSheetId="9" hidden="1">#REF!</definedName>
    <definedName name="BExOJ1HV93EOH7BOVAII53VPS2G2" localSheetId="10" hidden="1">#REF!</definedName>
    <definedName name="BExOJ1HV93EOH7BOVAII53VPS2G2" localSheetId="11" hidden="1">#REF!</definedName>
    <definedName name="BExOJ1HV93EOH7BOVAII53VPS2G2" hidden="1">#REF!</definedName>
    <definedName name="BExOJ3AKZ9BCBZT3KD8WMSLK6MN2" localSheetId="7" hidden="1">#REF!</definedName>
    <definedName name="BExOJ3AKZ9BCBZT3KD8WMSLK6MN2" localSheetId="9" hidden="1">#REF!</definedName>
    <definedName name="BExOJ3AKZ9BCBZT3KD8WMSLK6MN2" localSheetId="10" hidden="1">#REF!</definedName>
    <definedName name="BExOJ3AKZ9BCBZT3KD8WMSLK6MN2" localSheetId="11" hidden="1">#REF!</definedName>
    <definedName name="BExOJ3AKZ9BCBZT3KD8WMSLK6MN2" hidden="1">#REF!</definedName>
    <definedName name="BExOJ3FWAWMR29DR11VER2OQPUJT" localSheetId="7" hidden="1">#REF!</definedName>
    <definedName name="BExOJ3FWAWMR29DR11VER2OQPUJT" localSheetId="9" hidden="1">#REF!</definedName>
    <definedName name="BExOJ3FWAWMR29DR11VER2OQPUJT" localSheetId="10" hidden="1">#REF!</definedName>
    <definedName name="BExOJ3FWAWMR29DR11VER2OQPUJT" localSheetId="11" hidden="1">#REF!</definedName>
    <definedName name="BExOJ3FWAWMR29DR11VER2OQPUJT" hidden="1">#REF!</definedName>
    <definedName name="BExOJ7XQK71I4YZDD29AKOOWZ47E" localSheetId="7" hidden="1">#REF!</definedName>
    <definedName name="BExOJ7XQK71I4YZDD29AKOOWZ47E" localSheetId="9" hidden="1">#REF!</definedName>
    <definedName name="BExOJ7XQK71I4YZDD29AKOOWZ47E" localSheetId="10" hidden="1">#REF!</definedName>
    <definedName name="BExOJ7XQK71I4YZDD29AKOOWZ47E" localSheetId="11" hidden="1">#REF!</definedName>
    <definedName name="BExOJ7XQK71I4YZDD29AKOOWZ47E" hidden="1">#REF!</definedName>
    <definedName name="BExOJM0W6XGSW5MXPTTX0GNF6SFT" localSheetId="7" hidden="1">#REF!</definedName>
    <definedName name="BExOJM0W6XGSW5MXPTTX0GNF6SFT" localSheetId="9" hidden="1">#REF!</definedName>
    <definedName name="BExOJM0W6XGSW5MXPTTX0GNF6SFT" localSheetId="10" hidden="1">#REF!</definedName>
    <definedName name="BExOJM0W6XGSW5MXPTTX0GNF6SFT" localSheetId="11" hidden="1">#REF!</definedName>
    <definedName name="BExOJM0W6XGSW5MXPTTX0GNF6SFT" hidden="1">#REF!</definedName>
    <definedName name="BExOJXEUJJ9SYRJXKYYV2NCCDT2R" localSheetId="7" hidden="1">#REF!</definedName>
    <definedName name="BExOJXEUJJ9SYRJXKYYV2NCCDT2R" localSheetId="9" hidden="1">#REF!</definedName>
    <definedName name="BExOJXEUJJ9SYRJXKYYV2NCCDT2R" localSheetId="10" hidden="1">#REF!</definedName>
    <definedName name="BExOJXEUJJ9SYRJXKYYV2NCCDT2R" localSheetId="11" hidden="1">#REF!</definedName>
    <definedName name="BExOJXEUJJ9SYRJXKYYV2NCCDT2R" hidden="1">#REF!</definedName>
    <definedName name="BExOK0EQYM9JUMAGWOUN7QDH7VMZ" localSheetId="7" hidden="1">#REF!</definedName>
    <definedName name="BExOK0EQYM9JUMAGWOUN7QDH7VMZ" localSheetId="9" hidden="1">#REF!</definedName>
    <definedName name="BExOK0EQYM9JUMAGWOUN7QDH7VMZ" localSheetId="10" hidden="1">#REF!</definedName>
    <definedName name="BExOK0EQYM9JUMAGWOUN7QDH7VMZ" localSheetId="11" hidden="1">#REF!</definedName>
    <definedName name="BExOK0EQYM9JUMAGWOUN7QDH7VMZ" hidden="1">#REF!</definedName>
    <definedName name="BExOK4WM9O7QNG6O57FOASI5QSN1" localSheetId="7" hidden="1">#REF!</definedName>
    <definedName name="BExOK4WM9O7QNG6O57FOASI5QSN1" localSheetId="9" hidden="1">#REF!</definedName>
    <definedName name="BExOK4WM9O7QNG6O57FOASI5QSN1" localSheetId="10" hidden="1">#REF!</definedName>
    <definedName name="BExOK4WM9O7QNG6O57FOASI5QSN1" localSheetId="11" hidden="1">#REF!</definedName>
    <definedName name="BExOK4WM9O7QNG6O57FOASI5QSN1" hidden="1">#REF!</definedName>
    <definedName name="BExOK6EKT2189GVNUAT82OZYA3XB" localSheetId="7" hidden="1">#REF!</definedName>
    <definedName name="BExOK6EKT2189GVNUAT82OZYA3XB" localSheetId="9" hidden="1">#REF!</definedName>
    <definedName name="BExOK6EKT2189GVNUAT82OZYA3XB" localSheetId="10" hidden="1">#REF!</definedName>
    <definedName name="BExOK6EKT2189GVNUAT82OZYA3XB" localSheetId="11" hidden="1">#REF!</definedName>
    <definedName name="BExOK6EKT2189GVNUAT82OZYA3XB" hidden="1">#REF!</definedName>
    <definedName name="BExOKFUDO7FXT8ZXISPIKAJYI0CO" localSheetId="7" hidden="1">#REF!</definedName>
    <definedName name="BExOKFUDO7FXT8ZXISPIKAJYI0CO" localSheetId="9" hidden="1">#REF!</definedName>
    <definedName name="BExOKFUDO7FXT8ZXISPIKAJYI0CO" localSheetId="10" hidden="1">#REF!</definedName>
    <definedName name="BExOKFUDO7FXT8ZXISPIKAJYI0CO" localSheetId="11" hidden="1">#REF!</definedName>
    <definedName name="BExOKFUDO7FXT8ZXISPIKAJYI0CO" hidden="1">#REF!</definedName>
    <definedName name="BExOKI3C3DWTNF6PRKG2XY34A3JA" localSheetId="7" hidden="1">#REF!</definedName>
    <definedName name="BExOKI3C3DWTNF6PRKG2XY34A3JA" localSheetId="9" hidden="1">#REF!</definedName>
    <definedName name="BExOKI3C3DWTNF6PRKG2XY34A3JA" localSheetId="10" hidden="1">#REF!</definedName>
    <definedName name="BExOKI3C3DWTNF6PRKG2XY34A3JA" localSheetId="11" hidden="1">#REF!</definedName>
    <definedName name="BExOKI3C3DWTNF6PRKG2XY34A3JA" hidden="1">#REF!</definedName>
    <definedName name="BExOKKHOPWUVRJGQJ5ONR2U40JX8" localSheetId="7" hidden="1">#REF!</definedName>
    <definedName name="BExOKKHOPWUVRJGQJ5ONR2U40JX8" localSheetId="9" hidden="1">#REF!</definedName>
    <definedName name="BExOKKHOPWUVRJGQJ5ONR2U40JX8" localSheetId="10" hidden="1">#REF!</definedName>
    <definedName name="BExOKKHOPWUVRJGQJ5ONR2U40JX8" localSheetId="11" hidden="1">#REF!</definedName>
    <definedName name="BExOKKHOPWUVRJGQJ5ONR2U40JX8" hidden="1">#REF!</definedName>
    <definedName name="BExOKTXMJP351VXKH8VT6SXUNIMF" localSheetId="7" hidden="1">#REF!</definedName>
    <definedName name="BExOKTXMJP351VXKH8VT6SXUNIMF" localSheetId="9" hidden="1">#REF!</definedName>
    <definedName name="BExOKTXMJP351VXKH8VT6SXUNIMF" localSheetId="10" hidden="1">#REF!</definedName>
    <definedName name="BExOKTXMJP351VXKH8VT6SXUNIMF" localSheetId="11" hidden="1">#REF!</definedName>
    <definedName name="BExOKTXMJP351VXKH8VT6SXUNIMF" hidden="1">#REF!</definedName>
    <definedName name="BExOKU8GMLOCNVORDE329819XN67" localSheetId="7" hidden="1">#REF!</definedName>
    <definedName name="BExOKU8GMLOCNVORDE329819XN67" localSheetId="9" hidden="1">#REF!</definedName>
    <definedName name="BExOKU8GMLOCNVORDE329819XN67" localSheetId="10" hidden="1">#REF!</definedName>
    <definedName name="BExOKU8GMLOCNVORDE329819XN67" localSheetId="11" hidden="1">#REF!</definedName>
    <definedName name="BExOKU8GMLOCNVORDE329819XN67" hidden="1">#REF!</definedName>
    <definedName name="BExOL0Z3Z7IAMHPB91EO2MF49U57" localSheetId="7" hidden="1">#REF!</definedName>
    <definedName name="BExOL0Z3Z7IAMHPB91EO2MF49U57" localSheetId="9" hidden="1">#REF!</definedName>
    <definedName name="BExOL0Z3Z7IAMHPB91EO2MF49U57" localSheetId="10" hidden="1">#REF!</definedName>
    <definedName name="BExOL0Z3Z7IAMHPB91EO2MF49U57" localSheetId="11" hidden="1">#REF!</definedName>
    <definedName name="BExOL0Z3Z7IAMHPB91EO2MF49U57" hidden="1">#REF!</definedName>
    <definedName name="BExOL7KH12VAR0LG741SIOJTLWFD" localSheetId="7" hidden="1">#REF!</definedName>
    <definedName name="BExOL7KH12VAR0LG741SIOJTLWFD" localSheetId="9" hidden="1">#REF!</definedName>
    <definedName name="BExOL7KH12VAR0LG741SIOJTLWFD" localSheetId="10" hidden="1">#REF!</definedName>
    <definedName name="BExOL7KH12VAR0LG741SIOJTLWFD" localSheetId="11" hidden="1">#REF!</definedName>
    <definedName name="BExOL7KH12VAR0LG741SIOJTLWFD" hidden="1">#REF!</definedName>
    <definedName name="BExOLICXFHJLILCJVFMJE5MGGWKR" localSheetId="7" hidden="1">#REF!</definedName>
    <definedName name="BExOLICXFHJLILCJVFMJE5MGGWKR" localSheetId="9" hidden="1">#REF!</definedName>
    <definedName name="BExOLICXFHJLILCJVFMJE5MGGWKR" localSheetId="10" hidden="1">#REF!</definedName>
    <definedName name="BExOLICXFHJLILCJVFMJE5MGGWKR" localSheetId="11" hidden="1">#REF!</definedName>
    <definedName name="BExOLICXFHJLILCJVFMJE5MGGWKR" hidden="1">#REF!</definedName>
    <definedName name="BExOLOI0WJS3QC12I3ISL0D9AWOF" localSheetId="7" hidden="1">#REF!</definedName>
    <definedName name="BExOLOI0WJS3QC12I3ISL0D9AWOF" localSheetId="9" hidden="1">#REF!</definedName>
    <definedName name="BExOLOI0WJS3QC12I3ISL0D9AWOF" localSheetId="10" hidden="1">#REF!</definedName>
    <definedName name="BExOLOI0WJS3QC12I3ISL0D9AWOF" localSheetId="11" hidden="1">#REF!</definedName>
    <definedName name="BExOLOI0WJS3QC12I3ISL0D9AWOF" hidden="1">#REF!</definedName>
    <definedName name="BExOLUCCA6OM4TBUAJHS6O1UU6TO" localSheetId="7" hidden="1">#REF!</definedName>
    <definedName name="BExOLUCCA6OM4TBUAJHS6O1UU6TO" localSheetId="9" hidden="1">#REF!</definedName>
    <definedName name="BExOLUCCA6OM4TBUAJHS6O1UU6TO" localSheetId="10" hidden="1">#REF!</definedName>
    <definedName name="BExOLUCCA6OM4TBUAJHS6O1UU6TO" localSheetId="11" hidden="1">#REF!</definedName>
    <definedName name="BExOLUCCA6OM4TBUAJHS6O1UU6TO" hidden="1">#REF!</definedName>
    <definedName name="BExOLYZNG5RBD0BTS1OEZJNU92Q5" localSheetId="7" hidden="1">#REF!</definedName>
    <definedName name="BExOLYZNG5RBD0BTS1OEZJNU92Q5" localSheetId="9" hidden="1">#REF!</definedName>
    <definedName name="BExOLYZNG5RBD0BTS1OEZJNU92Q5" localSheetId="10" hidden="1">#REF!</definedName>
    <definedName name="BExOLYZNG5RBD0BTS1OEZJNU92Q5" localSheetId="11" hidden="1">#REF!</definedName>
    <definedName name="BExOLYZNG5RBD0BTS1OEZJNU92Q5" hidden="1">#REF!</definedName>
    <definedName name="BExOM3HIJ3UZPOKJI68KPBJAHPDC" localSheetId="7" hidden="1">#REF!</definedName>
    <definedName name="BExOM3HIJ3UZPOKJI68KPBJAHPDC" localSheetId="9" hidden="1">#REF!</definedName>
    <definedName name="BExOM3HIJ3UZPOKJI68KPBJAHPDC" localSheetId="10" hidden="1">#REF!</definedName>
    <definedName name="BExOM3HIJ3UZPOKJI68KPBJAHPDC" localSheetId="11" hidden="1">#REF!</definedName>
    <definedName name="BExOM3HIJ3UZPOKJI68KPBJAHPDC" hidden="1">#REF!</definedName>
    <definedName name="BExOM8VPAS5WZAM0QNYW8ZY56VAP" localSheetId="7" hidden="1">#REF!</definedName>
    <definedName name="BExOM8VPAS5WZAM0QNYW8ZY56VAP" localSheetId="9" hidden="1">#REF!</definedName>
    <definedName name="BExOM8VPAS5WZAM0QNYW8ZY56VAP" localSheetId="10" hidden="1">#REF!</definedName>
    <definedName name="BExOM8VPAS5WZAM0QNYW8ZY56VAP" localSheetId="11" hidden="1">#REF!</definedName>
    <definedName name="BExOM8VPAS5WZAM0QNYW8ZY56VAP" hidden="1">#REF!</definedName>
    <definedName name="BExOMKPURE33YQ3K1JG9NVQD4W49" localSheetId="7" hidden="1">#REF!</definedName>
    <definedName name="BExOMKPURE33YQ3K1JG9NVQD4W49" localSheetId="9" hidden="1">#REF!</definedName>
    <definedName name="BExOMKPURE33YQ3K1JG9NVQD4W49" localSheetId="10" hidden="1">#REF!</definedName>
    <definedName name="BExOMKPURE33YQ3K1JG9NVQD4W49" localSheetId="11" hidden="1">#REF!</definedName>
    <definedName name="BExOMKPURE33YQ3K1JG9NVQD4W49" hidden="1">#REF!</definedName>
    <definedName name="BExOMP7NGCLUNFK50QD2LPKRG078" localSheetId="7" hidden="1">#REF!</definedName>
    <definedName name="BExOMP7NGCLUNFK50QD2LPKRG078" localSheetId="9" hidden="1">#REF!</definedName>
    <definedName name="BExOMP7NGCLUNFK50QD2LPKRG078" localSheetId="10" hidden="1">#REF!</definedName>
    <definedName name="BExOMP7NGCLUNFK50QD2LPKRG078" localSheetId="11" hidden="1">#REF!</definedName>
    <definedName name="BExOMP7NGCLUNFK50QD2LPKRG078" hidden="1">#REF!</definedName>
    <definedName name="BExOMU0A6XMY48SZRYL4WQZD13BI" localSheetId="7" hidden="1">#REF!</definedName>
    <definedName name="BExOMU0A6XMY48SZRYL4WQZD13BI" localSheetId="9" hidden="1">#REF!</definedName>
    <definedName name="BExOMU0A6XMY48SZRYL4WQZD13BI" localSheetId="10" hidden="1">#REF!</definedName>
    <definedName name="BExOMU0A6XMY48SZRYL4WQZD13BI" localSheetId="11" hidden="1">#REF!</definedName>
    <definedName name="BExOMU0A6XMY48SZRYL4WQZD13BI" hidden="1">#REF!</definedName>
    <definedName name="BExOMVT0HSNC59DJP4CLISASGHKL" localSheetId="7" hidden="1">#REF!</definedName>
    <definedName name="BExOMVT0HSNC59DJP4CLISASGHKL" localSheetId="9" hidden="1">#REF!</definedName>
    <definedName name="BExOMVT0HSNC59DJP4CLISASGHKL" localSheetId="10" hidden="1">#REF!</definedName>
    <definedName name="BExOMVT0HSNC59DJP4CLISASGHKL" localSheetId="11" hidden="1">#REF!</definedName>
    <definedName name="BExOMVT0HSNC59DJP4CLISASGHKL" hidden="1">#REF!</definedName>
    <definedName name="BExON0AX35F2SI0UCVMGWGVIUNI3" localSheetId="7" hidden="1">#REF!</definedName>
    <definedName name="BExON0AX35F2SI0UCVMGWGVIUNI3" localSheetId="9" hidden="1">#REF!</definedName>
    <definedName name="BExON0AX35F2SI0UCVMGWGVIUNI3" localSheetId="10" hidden="1">#REF!</definedName>
    <definedName name="BExON0AX35F2SI0UCVMGWGVIUNI3" localSheetId="11" hidden="1">#REF!</definedName>
    <definedName name="BExON0AX35F2SI0UCVMGWGVIUNI3" hidden="1">#REF!</definedName>
    <definedName name="BExON41U4296DV3DPG6I5EF3OEYF" localSheetId="7" hidden="1">#REF!</definedName>
    <definedName name="BExON41U4296DV3DPG6I5EF3OEYF" localSheetId="9" hidden="1">#REF!</definedName>
    <definedName name="BExON41U4296DV3DPG6I5EF3OEYF" localSheetId="10" hidden="1">#REF!</definedName>
    <definedName name="BExON41U4296DV3DPG6I5EF3OEYF" localSheetId="11" hidden="1">#REF!</definedName>
    <definedName name="BExON41U4296DV3DPG6I5EF3OEYF" hidden="1">#REF!</definedName>
    <definedName name="BExONB3A7CO4YD8RB41PHC93BQ9M" localSheetId="7" hidden="1">#REF!</definedName>
    <definedName name="BExONB3A7CO4YD8RB41PHC93BQ9M" localSheetId="9" hidden="1">#REF!</definedName>
    <definedName name="BExONB3A7CO4YD8RB41PHC93BQ9M" localSheetId="10" hidden="1">#REF!</definedName>
    <definedName name="BExONB3A7CO4YD8RB41PHC93BQ9M" localSheetId="11" hidden="1">#REF!</definedName>
    <definedName name="BExONB3A7CO4YD8RB41PHC93BQ9M" hidden="1">#REF!</definedName>
    <definedName name="BExONDSE2SJ2Q00MS22HA9D59305" localSheetId="7" hidden="1">#REF!</definedName>
    <definedName name="BExONDSE2SJ2Q00MS22HA9D59305" localSheetId="9" hidden="1">#REF!</definedName>
    <definedName name="BExONDSE2SJ2Q00MS22HA9D59305" localSheetId="10" hidden="1">#REF!</definedName>
    <definedName name="BExONDSE2SJ2Q00MS22HA9D59305" localSheetId="11" hidden="1">#REF!</definedName>
    <definedName name="BExONDSE2SJ2Q00MS22HA9D59305" hidden="1">#REF!</definedName>
    <definedName name="BExONFQH6UUXF8V0GI4BRIST9RFO" localSheetId="7" hidden="1">#REF!</definedName>
    <definedName name="BExONFQH6UUXF8V0GI4BRIST9RFO" localSheetId="9" hidden="1">#REF!</definedName>
    <definedName name="BExONFQH6UUXF8V0GI4BRIST9RFO" localSheetId="10" hidden="1">#REF!</definedName>
    <definedName name="BExONFQH6UUXF8V0GI4BRIST9RFO" localSheetId="11" hidden="1">#REF!</definedName>
    <definedName name="BExONFQH6UUXF8V0GI4BRIST9RFO" hidden="1">#REF!</definedName>
    <definedName name="BExONIL31DZWU7IFVN3VV0XTXJA1" localSheetId="7" hidden="1">#REF!</definedName>
    <definedName name="BExONIL31DZWU7IFVN3VV0XTXJA1" localSheetId="9" hidden="1">#REF!</definedName>
    <definedName name="BExONIL31DZWU7IFVN3VV0XTXJA1" localSheetId="10" hidden="1">#REF!</definedName>
    <definedName name="BExONIL31DZWU7IFVN3VV0XTXJA1" localSheetId="11" hidden="1">#REF!</definedName>
    <definedName name="BExONIL31DZWU7IFVN3VV0XTXJA1" hidden="1">#REF!</definedName>
    <definedName name="BExONJ1BU17R0F5A2UP1UGJBOGKS" localSheetId="7" hidden="1">#REF!</definedName>
    <definedName name="BExONJ1BU17R0F5A2UP1UGJBOGKS" localSheetId="9" hidden="1">#REF!</definedName>
    <definedName name="BExONJ1BU17R0F5A2UP1UGJBOGKS" localSheetId="10" hidden="1">#REF!</definedName>
    <definedName name="BExONJ1BU17R0F5A2UP1UGJBOGKS" localSheetId="11" hidden="1">#REF!</definedName>
    <definedName name="BExONJ1BU17R0F5A2UP1UGJBOGKS" hidden="1">#REF!</definedName>
    <definedName name="BExONNZ9VMHVX3J6NLNJY7KZA61O" localSheetId="7" hidden="1">#REF!</definedName>
    <definedName name="BExONNZ9VMHVX3J6NLNJY7KZA61O" localSheetId="9" hidden="1">#REF!</definedName>
    <definedName name="BExONNZ9VMHVX3J6NLNJY7KZA61O" localSheetId="10" hidden="1">#REF!</definedName>
    <definedName name="BExONNZ9VMHVX3J6NLNJY7KZA61O" localSheetId="11" hidden="1">#REF!</definedName>
    <definedName name="BExONNZ9VMHVX3J6NLNJY7KZA61O" hidden="1">#REF!</definedName>
    <definedName name="BExONRQ1BAA4F3TXP2MYQ4YCZ09S" localSheetId="7" hidden="1">#REF!</definedName>
    <definedName name="BExONRQ1BAA4F3TXP2MYQ4YCZ09S" localSheetId="9" hidden="1">#REF!</definedName>
    <definedName name="BExONRQ1BAA4F3TXP2MYQ4YCZ09S" localSheetId="10" hidden="1">#REF!</definedName>
    <definedName name="BExONRQ1BAA4F3TXP2MYQ4YCZ09S" localSheetId="11" hidden="1">#REF!</definedName>
    <definedName name="BExONRQ1BAA4F3TXP2MYQ4YCZ09S" hidden="1">#REF!</definedName>
    <definedName name="BExOO0EYS79NAIW0WEELRXCYS9GK" localSheetId="7" hidden="1">'[17]10.08.3 - 2008 Expense - TDBU'!#REF!</definedName>
    <definedName name="BExOO0EYS79NAIW0WEELRXCYS9GK" localSheetId="9" hidden="1">'[17]10.08.3 - 2008 Expense - TDBU'!#REF!</definedName>
    <definedName name="BExOO0EYS79NAIW0WEELRXCYS9GK" localSheetId="10" hidden="1">'[17]10.08.3 - 2008 Expense - TDBU'!#REF!</definedName>
    <definedName name="BExOO0EYS79NAIW0WEELRXCYS9GK" localSheetId="11" hidden="1">'[17]10.08.3 - 2008 Expense - TDBU'!#REF!</definedName>
    <definedName name="BExOO0EYS79NAIW0WEELRXCYS9GK" hidden="1">'[17]10.08.3 - 2008 Expense - TDBU'!#REF!</definedName>
    <definedName name="BExOO1WWIZSGB0YTGKESB45TSVMZ" localSheetId="7" hidden="1">#REF!</definedName>
    <definedName name="BExOO1WWIZSGB0YTGKESB45TSVMZ" localSheetId="9" hidden="1">#REF!</definedName>
    <definedName name="BExOO1WWIZSGB0YTGKESB45TSVMZ" localSheetId="10" hidden="1">#REF!</definedName>
    <definedName name="BExOO1WWIZSGB0YTGKESB45TSVMZ" localSheetId="11" hidden="1">#REF!</definedName>
    <definedName name="BExOO1WWIZSGB0YTGKESB45TSVMZ" hidden="1">#REF!</definedName>
    <definedName name="BExOO4B8FPAFYPHCTYTX37P1TQM5" localSheetId="7" hidden="1">#REF!</definedName>
    <definedName name="BExOO4B8FPAFYPHCTYTX37P1TQM5" localSheetId="9" hidden="1">#REF!</definedName>
    <definedName name="BExOO4B8FPAFYPHCTYTX37P1TQM5" localSheetId="10" hidden="1">#REF!</definedName>
    <definedName name="BExOO4B8FPAFYPHCTYTX37P1TQM5" localSheetId="11" hidden="1">#REF!</definedName>
    <definedName name="BExOO4B8FPAFYPHCTYTX37P1TQM5" hidden="1">#REF!</definedName>
    <definedName name="BExOO5D2QZREOU0YQCGPBXBS4YQ1" localSheetId="7" hidden="1">#REF!</definedName>
    <definedName name="BExOO5D2QZREOU0YQCGPBXBS4YQ1" localSheetId="9" hidden="1">#REF!</definedName>
    <definedName name="BExOO5D2QZREOU0YQCGPBXBS4YQ1" localSheetId="10" hidden="1">#REF!</definedName>
    <definedName name="BExOO5D2QZREOU0YQCGPBXBS4YQ1" localSheetId="11" hidden="1">#REF!</definedName>
    <definedName name="BExOO5D2QZREOU0YQCGPBXBS4YQ1" hidden="1">#REF!</definedName>
    <definedName name="BExOO6ERU9G120RGLKYWC09LZ5RE" localSheetId="7" hidden="1">#REF!</definedName>
    <definedName name="BExOO6ERU9G120RGLKYWC09LZ5RE" localSheetId="9" hidden="1">#REF!</definedName>
    <definedName name="BExOO6ERU9G120RGLKYWC09LZ5RE" localSheetId="10" hidden="1">#REF!</definedName>
    <definedName name="BExOO6ERU9G120RGLKYWC09LZ5RE" localSheetId="11" hidden="1">#REF!</definedName>
    <definedName name="BExOO6ERU9G120RGLKYWC09LZ5RE" hidden="1">#REF!</definedName>
    <definedName name="BExOO824YWJ12GSXLC07K7266C14" localSheetId="7" hidden="1">#REF!</definedName>
    <definedName name="BExOO824YWJ12GSXLC07K7266C14" localSheetId="9" hidden="1">#REF!</definedName>
    <definedName name="BExOO824YWJ12GSXLC07K7266C14" localSheetId="10" hidden="1">#REF!</definedName>
    <definedName name="BExOO824YWJ12GSXLC07K7266C14" localSheetId="11" hidden="1">#REF!</definedName>
    <definedName name="BExOO824YWJ12GSXLC07K7266C14" hidden="1">#REF!</definedName>
    <definedName name="BExOOIULUDOJRMYABWV5CCL906X6" localSheetId="7" hidden="1">#REF!</definedName>
    <definedName name="BExOOIULUDOJRMYABWV5CCL906X6" localSheetId="9" hidden="1">#REF!</definedName>
    <definedName name="BExOOIULUDOJRMYABWV5CCL906X6" localSheetId="10" hidden="1">#REF!</definedName>
    <definedName name="BExOOIULUDOJRMYABWV5CCL906X6" localSheetId="11" hidden="1">#REF!</definedName>
    <definedName name="BExOOIULUDOJRMYABWV5CCL906X6" hidden="1">#REF!</definedName>
    <definedName name="BExOOLE93DKM88V3PQ8ELSMZCHUA" localSheetId="7" hidden="1">#REF!</definedName>
    <definedName name="BExOOLE93DKM88V3PQ8ELSMZCHUA" localSheetId="9" hidden="1">#REF!</definedName>
    <definedName name="BExOOLE93DKM88V3PQ8ELSMZCHUA" localSheetId="10" hidden="1">#REF!</definedName>
    <definedName name="BExOOLE93DKM88V3PQ8ELSMZCHUA" localSheetId="11" hidden="1">#REF!</definedName>
    <definedName name="BExOOLE93DKM88V3PQ8ELSMZCHUA" hidden="1">#REF!</definedName>
    <definedName name="BExOOTN0KTXJCL7E476XBN1CJ553" localSheetId="7" hidden="1">#REF!</definedName>
    <definedName name="BExOOTN0KTXJCL7E476XBN1CJ553" localSheetId="9" hidden="1">#REF!</definedName>
    <definedName name="BExOOTN0KTXJCL7E476XBN1CJ553" localSheetId="10" hidden="1">#REF!</definedName>
    <definedName name="BExOOTN0KTXJCL7E476XBN1CJ553" localSheetId="11" hidden="1">#REF!</definedName>
    <definedName name="BExOOTN0KTXJCL7E476XBN1CJ553" hidden="1">#REF!</definedName>
    <definedName name="BExOP9DEBV5W5P4Q25J3XCJBP5S9" localSheetId="7" hidden="1">#REF!</definedName>
    <definedName name="BExOP9DEBV5W5P4Q25J3XCJBP5S9" localSheetId="9" hidden="1">#REF!</definedName>
    <definedName name="BExOP9DEBV5W5P4Q25J3XCJBP5S9" localSheetId="10" hidden="1">#REF!</definedName>
    <definedName name="BExOP9DEBV5W5P4Q25J3XCJBP5S9" localSheetId="11" hidden="1">#REF!</definedName>
    <definedName name="BExOP9DEBV5W5P4Q25J3XCJBP5S9" hidden="1">#REF!</definedName>
    <definedName name="BExOPFNYRBL0BFM23LZBJTADNOE4" localSheetId="7" hidden="1">#REF!</definedName>
    <definedName name="BExOPFNYRBL0BFM23LZBJTADNOE4" localSheetId="9" hidden="1">#REF!</definedName>
    <definedName name="BExOPFNYRBL0BFM23LZBJTADNOE4" localSheetId="10" hidden="1">#REF!</definedName>
    <definedName name="BExOPFNYRBL0BFM23LZBJTADNOE4" localSheetId="11" hidden="1">#REF!</definedName>
    <definedName name="BExOPFNYRBL0BFM23LZBJTADNOE4" hidden="1">#REF!</definedName>
    <definedName name="BExOPINVFSIZMCVT9YGT2AODVCX3" localSheetId="7" hidden="1">#REF!</definedName>
    <definedName name="BExOPINVFSIZMCVT9YGT2AODVCX3" localSheetId="9" hidden="1">#REF!</definedName>
    <definedName name="BExOPINVFSIZMCVT9YGT2AODVCX3" localSheetId="10" hidden="1">#REF!</definedName>
    <definedName name="BExOPINVFSIZMCVT9YGT2AODVCX3" localSheetId="11" hidden="1">#REF!</definedName>
    <definedName name="BExOPINVFSIZMCVT9YGT2AODVCX3" hidden="1">#REF!</definedName>
    <definedName name="BExOQ1JN4SAC44RTMZIGHSW023WA" localSheetId="7" hidden="1">#REF!</definedName>
    <definedName name="BExOQ1JN4SAC44RTMZIGHSW023WA" localSheetId="9" hidden="1">#REF!</definedName>
    <definedName name="BExOQ1JN4SAC44RTMZIGHSW023WA" localSheetId="10" hidden="1">#REF!</definedName>
    <definedName name="BExOQ1JN4SAC44RTMZIGHSW023WA" localSheetId="11" hidden="1">#REF!</definedName>
    <definedName name="BExOQ1JN4SAC44RTMZIGHSW023WA" hidden="1">#REF!</definedName>
    <definedName name="BExOQ256YMF115DJL3KBPNKABJ90" localSheetId="7" hidden="1">#REF!</definedName>
    <definedName name="BExOQ256YMF115DJL3KBPNKABJ90" localSheetId="9" hidden="1">#REF!</definedName>
    <definedName name="BExOQ256YMF115DJL3KBPNKABJ90" localSheetId="10" hidden="1">#REF!</definedName>
    <definedName name="BExOQ256YMF115DJL3KBPNKABJ90" localSheetId="11" hidden="1">#REF!</definedName>
    <definedName name="BExOQ256YMF115DJL3KBPNKABJ90" hidden="1">#REF!</definedName>
    <definedName name="BExQ19DEUOLC11IW32E2AMVZLFF1" localSheetId="7" hidden="1">#REF!</definedName>
    <definedName name="BExQ19DEUOLC11IW32E2AMVZLFF1" localSheetId="9" hidden="1">#REF!</definedName>
    <definedName name="BExQ19DEUOLC11IW32E2AMVZLFF1" localSheetId="10" hidden="1">#REF!</definedName>
    <definedName name="BExQ19DEUOLC11IW32E2AMVZLFF1" localSheetId="11" hidden="1">#REF!</definedName>
    <definedName name="BExQ19DEUOLC11IW32E2AMVZLFF1" hidden="1">#REF!</definedName>
    <definedName name="BExQ1FD6KISGYU1JWEQ4G243ZPVD" localSheetId="7" hidden="1">#REF!</definedName>
    <definedName name="BExQ1FD6KISGYU1JWEQ4G243ZPVD" localSheetId="9" hidden="1">#REF!</definedName>
    <definedName name="BExQ1FD6KISGYU1JWEQ4G243ZPVD" localSheetId="10" hidden="1">#REF!</definedName>
    <definedName name="BExQ1FD6KISGYU1JWEQ4G243ZPVD" localSheetId="11" hidden="1">#REF!</definedName>
    <definedName name="BExQ1FD6KISGYU1JWEQ4G243ZPVD" hidden="1">#REF!</definedName>
    <definedName name="BExQ1OYH5SW4PG5JI8ED4NJN4422" localSheetId="7" hidden="1">#REF!</definedName>
    <definedName name="BExQ1OYH5SW4PG5JI8ED4NJN4422" localSheetId="9" hidden="1">#REF!</definedName>
    <definedName name="BExQ1OYH5SW4PG5JI8ED4NJN4422" localSheetId="10" hidden="1">#REF!</definedName>
    <definedName name="BExQ1OYH5SW4PG5JI8ED4NJN4422" localSheetId="11" hidden="1">#REF!</definedName>
    <definedName name="BExQ1OYH5SW4PG5JI8ED4NJN4422" hidden="1">#REF!</definedName>
    <definedName name="BExQ29C73XR33S3668YYSYZAIHTG" localSheetId="7" hidden="1">#REF!</definedName>
    <definedName name="BExQ29C73XR33S3668YYSYZAIHTG" localSheetId="9" hidden="1">#REF!</definedName>
    <definedName name="BExQ29C73XR33S3668YYSYZAIHTG" localSheetId="10" hidden="1">#REF!</definedName>
    <definedName name="BExQ29C73XR33S3668YYSYZAIHTG" localSheetId="11" hidden="1">#REF!</definedName>
    <definedName name="BExQ29C73XR33S3668YYSYZAIHTG" hidden="1">#REF!</definedName>
    <definedName name="BExQ2D8FO6F5AOMJ5FJODJ81T8C3" localSheetId="7" hidden="1">#REF!</definedName>
    <definedName name="BExQ2D8FO6F5AOMJ5FJODJ81T8C3" localSheetId="9" hidden="1">#REF!</definedName>
    <definedName name="BExQ2D8FO6F5AOMJ5FJODJ81T8C3" localSheetId="10" hidden="1">#REF!</definedName>
    <definedName name="BExQ2D8FO6F5AOMJ5FJODJ81T8C3" localSheetId="11" hidden="1">#REF!</definedName>
    <definedName name="BExQ2D8FO6F5AOMJ5FJODJ81T8C3" hidden="1">#REF!</definedName>
    <definedName name="BExQ2FS228IUDUP2023RA1D4AO4C" localSheetId="7" hidden="1">#REF!</definedName>
    <definedName name="BExQ2FS228IUDUP2023RA1D4AO4C" localSheetId="9" hidden="1">#REF!</definedName>
    <definedName name="BExQ2FS228IUDUP2023RA1D4AO4C" localSheetId="10" hidden="1">#REF!</definedName>
    <definedName name="BExQ2FS228IUDUP2023RA1D4AO4C" localSheetId="11" hidden="1">#REF!</definedName>
    <definedName name="BExQ2FS228IUDUP2023RA1D4AO4C" hidden="1">#REF!</definedName>
    <definedName name="BExQ2L0XYWLY9VPZWXYYFRIRQRJ1" localSheetId="7" hidden="1">#REF!</definedName>
    <definedName name="BExQ2L0XYWLY9VPZWXYYFRIRQRJ1" localSheetId="9" hidden="1">#REF!</definedName>
    <definedName name="BExQ2L0XYWLY9VPZWXYYFRIRQRJ1" localSheetId="10" hidden="1">#REF!</definedName>
    <definedName name="BExQ2L0XYWLY9VPZWXYYFRIRQRJ1" localSheetId="11" hidden="1">#REF!</definedName>
    <definedName name="BExQ2L0XYWLY9VPZWXYYFRIRQRJ1" hidden="1">#REF!</definedName>
    <definedName name="BExQ2M841F5Z1BQYR8DG5FKK0LIU" localSheetId="7" hidden="1">#REF!</definedName>
    <definedName name="BExQ2M841F5Z1BQYR8DG5FKK0LIU" localSheetId="9" hidden="1">#REF!</definedName>
    <definedName name="BExQ2M841F5Z1BQYR8DG5FKK0LIU" localSheetId="10" hidden="1">#REF!</definedName>
    <definedName name="BExQ2M841F5Z1BQYR8DG5FKK0LIU" localSheetId="11" hidden="1">#REF!</definedName>
    <definedName name="BExQ2M841F5Z1BQYR8DG5FKK0LIU" hidden="1">#REF!</definedName>
    <definedName name="BExQ2V7SO1UTLMJ1NFVRKDOOQAP2" localSheetId="7" hidden="1">#REF!</definedName>
    <definedName name="BExQ2V7SO1UTLMJ1NFVRKDOOQAP2" localSheetId="9" hidden="1">#REF!</definedName>
    <definedName name="BExQ2V7SO1UTLMJ1NFVRKDOOQAP2" localSheetId="10" hidden="1">#REF!</definedName>
    <definedName name="BExQ2V7SO1UTLMJ1NFVRKDOOQAP2" localSheetId="11" hidden="1">#REF!</definedName>
    <definedName name="BExQ2V7SO1UTLMJ1NFVRKDOOQAP2" hidden="1">#REF!</definedName>
    <definedName name="BExQ300G8I8TK45A0MVHV15422EU" localSheetId="7" hidden="1">#REF!</definedName>
    <definedName name="BExQ300G8I8TK45A0MVHV15422EU" localSheetId="9" hidden="1">#REF!</definedName>
    <definedName name="BExQ300G8I8TK45A0MVHV15422EU" localSheetId="10" hidden="1">#REF!</definedName>
    <definedName name="BExQ300G8I8TK45A0MVHV15422EU" localSheetId="11" hidden="1">#REF!</definedName>
    <definedName name="BExQ300G8I8TK45A0MVHV15422EU" hidden="1">#REF!</definedName>
    <definedName name="BExQ39R28MXSG2SEV956F0KZ20AN" localSheetId="7" hidden="1">#REF!</definedName>
    <definedName name="BExQ39R28MXSG2SEV956F0KZ20AN" localSheetId="9" hidden="1">#REF!</definedName>
    <definedName name="BExQ39R28MXSG2SEV956F0KZ20AN" localSheetId="10" hidden="1">#REF!</definedName>
    <definedName name="BExQ39R28MXSG2SEV956F0KZ20AN" localSheetId="11" hidden="1">#REF!</definedName>
    <definedName name="BExQ39R28MXSG2SEV956F0KZ20AN" hidden="1">#REF!</definedName>
    <definedName name="BExQ3D1P3M5Z3HLMEZ17E0BLEE4U" localSheetId="7" hidden="1">#REF!</definedName>
    <definedName name="BExQ3D1P3M5Z3HLMEZ17E0BLEE4U" localSheetId="9" hidden="1">#REF!</definedName>
    <definedName name="BExQ3D1P3M5Z3HLMEZ17E0BLEE4U" localSheetId="10" hidden="1">#REF!</definedName>
    <definedName name="BExQ3D1P3M5Z3HLMEZ17E0BLEE4U" localSheetId="11" hidden="1">#REF!</definedName>
    <definedName name="BExQ3D1P3M5Z3HLMEZ17E0BLEE4U" hidden="1">#REF!</definedName>
    <definedName name="BExQ3D1PQ0OOWP5T1D37RLPA9BFX" localSheetId="7" hidden="1">#REF!</definedName>
    <definedName name="BExQ3D1PQ0OOWP5T1D37RLPA9BFX" localSheetId="9" hidden="1">#REF!</definedName>
    <definedName name="BExQ3D1PQ0OOWP5T1D37RLPA9BFX" localSheetId="10" hidden="1">#REF!</definedName>
    <definedName name="BExQ3D1PQ0OOWP5T1D37RLPA9BFX" localSheetId="11" hidden="1">#REF!</definedName>
    <definedName name="BExQ3D1PQ0OOWP5T1D37RLPA9BFX" hidden="1">#REF!</definedName>
    <definedName name="BExQ3LW3GD5LUIS2HB4C1TEJJP2P" localSheetId="7" hidden="1">#REF!</definedName>
    <definedName name="BExQ3LW3GD5LUIS2HB4C1TEJJP2P" localSheetId="9" hidden="1">#REF!</definedName>
    <definedName name="BExQ3LW3GD5LUIS2HB4C1TEJJP2P" localSheetId="10" hidden="1">#REF!</definedName>
    <definedName name="BExQ3LW3GD5LUIS2HB4C1TEJJP2P" localSheetId="11" hidden="1">#REF!</definedName>
    <definedName name="BExQ3LW3GD5LUIS2HB4C1TEJJP2P" hidden="1">#REF!</definedName>
    <definedName name="BExQ3O4W7QF8BOXTUT4IOGF6YKUD" localSheetId="7" hidden="1">#REF!</definedName>
    <definedName name="BExQ3O4W7QF8BOXTUT4IOGF6YKUD" localSheetId="9" hidden="1">#REF!</definedName>
    <definedName name="BExQ3O4W7QF8BOXTUT4IOGF6YKUD" localSheetId="10" hidden="1">#REF!</definedName>
    <definedName name="BExQ3O4W7QF8BOXTUT4IOGF6YKUD" localSheetId="11" hidden="1">#REF!</definedName>
    <definedName name="BExQ3O4W7QF8BOXTUT4IOGF6YKUD" hidden="1">#REF!</definedName>
    <definedName name="BExQ3PXOWSN8561ZR8IEY8ZASI3B" localSheetId="7" hidden="1">#REF!</definedName>
    <definedName name="BExQ3PXOWSN8561ZR8IEY8ZASI3B" localSheetId="9" hidden="1">#REF!</definedName>
    <definedName name="BExQ3PXOWSN8561ZR8IEY8ZASI3B" localSheetId="10" hidden="1">#REF!</definedName>
    <definedName name="BExQ3PXOWSN8561ZR8IEY8ZASI3B" localSheetId="11" hidden="1">#REF!</definedName>
    <definedName name="BExQ3PXOWSN8561ZR8IEY8ZASI3B" hidden="1">#REF!</definedName>
    <definedName name="BExQ3TZF04IPY0B0UG9CQQ5736UA" localSheetId="7" hidden="1">#REF!</definedName>
    <definedName name="BExQ3TZF04IPY0B0UG9CQQ5736UA" localSheetId="9" hidden="1">#REF!</definedName>
    <definedName name="BExQ3TZF04IPY0B0UG9CQQ5736UA" localSheetId="10" hidden="1">#REF!</definedName>
    <definedName name="BExQ3TZF04IPY0B0UG9CQQ5736UA" localSheetId="11" hidden="1">#REF!</definedName>
    <definedName name="BExQ3TZF04IPY0B0UG9CQQ5736UA" hidden="1">#REF!</definedName>
    <definedName name="BExQ42IU9MNDYLODP41DL6YTZMAR" localSheetId="7" hidden="1">#REF!</definedName>
    <definedName name="BExQ42IU9MNDYLODP41DL6YTZMAR" localSheetId="9" hidden="1">#REF!</definedName>
    <definedName name="BExQ42IU9MNDYLODP41DL6YTZMAR" localSheetId="10" hidden="1">#REF!</definedName>
    <definedName name="BExQ42IU9MNDYLODP41DL6YTZMAR" localSheetId="11" hidden="1">#REF!</definedName>
    <definedName name="BExQ42IU9MNDYLODP41DL6YTZMAR" hidden="1">#REF!</definedName>
    <definedName name="BExQ452HF7N1HYPXJXQ8WD6SOWUV" localSheetId="7" hidden="1">#REF!</definedName>
    <definedName name="BExQ452HF7N1HYPXJXQ8WD6SOWUV" localSheetId="9" hidden="1">#REF!</definedName>
    <definedName name="BExQ452HF7N1HYPXJXQ8WD6SOWUV" localSheetId="10" hidden="1">#REF!</definedName>
    <definedName name="BExQ452HF7N1HYPXJXQ8WD6SOWUV" localSheetId="11" hidden="1">#REF!</definedName>
    <definedName name="BExQ452HF7N1HYPXJXQ8WD6SOWUV" hidden="1">#REF!</definedName>
    <definedName name="BExQ499KBJ5W7A1G293A0K14EVQB" localSheetId="7" hidden="1">#REF!</definedName>
    <definedName name="BExQ499KBJ5W7A1G293A0K14EVQB" localSheetId="9" hidden="1">#REF!</definedName>
    <definedName name="BExQ499KBJ5W7A1G293A0K14EVQB" localSheetId="10" hidden="1">#REF!</definedName>
    <definedName name="BExQ499KBJ5W7A1G293A0K14EVQB" localSheetId="11" hidden="1">#REF!</definedName>
    <definedName name="BExQ499KBJ5W7A1G293A0K14EVQB" hidden="1">#REF!</definedName>
    <definedName name="BExQ4BTBSHPHVEDRCXC2ROW8PLFC" localSheetId="7" hidden="1">#REF!</definedName>
    <definedName name="BExQ4BTBSHPHVEDRCXC2ROW8PLFC" localSheetId="9" hidden="1">#REF!</definedName>
    <definedName name="BExQ4BTBSHPHVEDRCXC2ROW8PLFC" localSheetId="10" hidden="1">#REF!</definedName>
    <definedName name="BExQ4BTBSHPHVEDRCXC2ROW8PLFC" localSheetId="11" hidden="1">#REF!</definedName>
    <definedName name="BExQ4BTBSHPHVEDRCXC2ROW8PLFC" hidden="1">#REF!</definedName>
    <definedName name="BExQ4DGKF54SRKQUTUT4B1CZSS62" localSheetId="7" hidden="1">#REF!</definedName>
    <definedName name="BExQ4DGKF54SRKQUTUT4B1CZSS62" localSheetId="9" hidden="1">#REF!</definedName>
    <definedName name="BExQ4DGKF54SRKQUTUT4B1CZSS62" localSheetId="10" hidden="1">#REF!</definedName>
    <definedName name="BExQ4DGKF54SRKQUTUT4B1CZSS62" localSheetId="11" hidden="1">#REF!</definedName>
    <definedName name="BExQ4DGKF54SRKQUTUT4B1CZSS62" hidden="1">#REF!</definedName>
    <definedName name="BExQ4FV23PRA8ZOTVPNAWYTCYRR2" localSheetId="7" hidden="1">#REF!</definedName>
    <definedName name="BExQ4FV23PRA8ZOTVPNAWYTCYRR2" localSheetId="9" hidden="1">#REF!</definedName>
    <definedName name="BExQ4FV23PRA8ZOTVPNAWYTCYRR2" localSheetId="10" hidden="1">#REF!</definedName>
    <definedName name="BExQ4FV23PRA8ZOTVPNAWYTCYRR2" localSheetId="11" hidden="1">#REF!</definedName>
    <definedName name="BExQ4FV23PRA8ZOTVPNAWYTCYRR2" hidden="1">#REF!</definedName>
    <definedName name="BExQ4KSYQQLLYN7NYUBF7WND3ACX" localSheetId="7" hidden="1">#REF!</definedName>
    <definedName name="BExQ4KSYQQLLYN7NYUBF7WND3ACX" localSheetId="9" hidden="1">#REF!</definedName>
    <definedName name="BExQ4KSYQQLLYN7NYUBF7WND3ACX" localSheetId="10" hidden="1">#REF!</definedName>
    <definedName name="BExQ4KSYQQLLYN7NYUBF7WND3ACX" localSheetId="11" hidden="1">#REF!</definedName>
    <definedName name="BExQ4KSYQQLLYN7NYUBF7WND3ACX" hidden="1">#REF!</definedName>
    <definedName name="BExQ4T74LQ5PYTV1MUQUW75A4BDY" localSheetId="7" hidden="1">#REF!</definedName>
    <definedName name="BExQ4T74LQ5PYTV1MUQUW75A4BDY" localSheetId="9" hidden="1">#REF!</definedName>
    <definedName name="BExQ4T74LQ5PYTV1MUQUW75A4BDY" localSheetId="10" hidden="1">#REF!</definedName>
    <definedName name="BExQ4T74LQ5PYTV1MUQUW75A4BDY" localSheetId="11" hidden="1">#REF!</definedName>
    <definedName name="BExQ4T74LQ5PYTV1MUQUW75A4BDY" hidden="1">#REF!</definedName>
    <definedName name="BExQ4XJHD7EJCNH7S1MJDZJ2MNWG" localSheetId="7" hidden="1">#REF!</definedName>
    <definedName name="BExQ4XJHD7EJCNH7S1MJDZJ2MNWG" localSheetId="9" hidden="1">#REF!</definedName>
    <definedName name="BExQ4XJHD7EJCNH7S1MJDZJ2MNWG" localSheetId="10" hidden="1">#REF!</definedName>
    <definedName name="BExQ4XJHD7EJCNH7S1MJDZJ2MNWG" localSheetId="11" hidden="1">#REF!</definedName>
    <definedName name="BExQ4XJHD7EJCNH7S1MJDZJ2MNWG" hidden="1">#REF!</definedName>
    <definedName name="BExQ5039ZCEWBUJHU682G4S89J03" localSheetId="7" hidden="1">#REF!</definedName>
    <definedName name="BExQ5039ZCEWBUJHU682G4S89J03" localSheetId="9" hidden="1">#REF!</definedName>
    <definedName name="BExQ5039ZCEWBUJHU682G4S89J03" localSheetId="10" hidden="1">#REF!</definedName>
    <definedName name="BExQ5039ZCEWBUJHU682G4S89J03" localSheetId="11" hidden="1">#REF!</definedName>
    <definedName name="BExQ5039ZCEWBUJHU682G4S89J03" hidden="1">#REF!</definedName>
    <definedName name="BExQ56Z9W6YHZHRXOFFI8EFA7CDI" localSheetId="7" hidden="1">#REF!</definedName>
    <definedName name="BExQ56Z9W6YHZHRXOFFI8EFA7CDI" localSheetId="9" hidden="1">#REF!</definedName>
    <definedName name="BExQ56Z9W6YHZHRXOFFI8EFA7CDI" localSheetId="10" hidden="1">#REF!</definedName>
    <definedName name="BExQ56Z9W6YHZHRXOFFI8EFA7CDI" localSheetId="11" hidden="1">#REF!</definedName>
    <definedName name="BExQ56Z9W6YHZHRXOFFI8EFA7CDI" hidden="1">#REF!</definedName>
    <definedName name="BExQ5DQ4DQOLJ6KAS500VUBF9OTL" localSheetId="7" hidden="1">#REF!</definedName>
    <definedName name="BExQ5DQ4DQOLJ6KAS500VUBF9OTL" localSheetId="9" hidden="1">#REF!</definedName>
    <definedName name="BExQ5DQ4DQOLJ6KAS500VUBF9OTL" localSheetId="10" hidden="1">#REF!</definedName>
    <definedName name="BExQ5DQ4DQOLJ6KAS500VUBF9OTL" localSheetId="11" hidden="1">#REF!</definedName>
    <definedName name="BExQ5DQ4DQOLJ6KAS500VUBF9OTL" hidden="1">#REF!</definedName>
    <definedName name="BExQ5DVF3U6CH0PO809ZFLIE9A0F" localSheetId="7" hidden="1">'[17]10.08.2 - 2008 Expense'!#REF!</definedName>
    <definedName name="BExQ5DVF3U6CH0PO809ZFLIE9A0F" localSheetId="9" hidden="1">'[17]10.08.2 - 2008 Expense'!#REF!</definedName>
    <definedName name="BExQ5DVF3U6CH0PO809ZFLIE9A0F" localSheetId="10" hidden="1">'[17]10.08.2 - 2008 Expense'!#REF!</definedName>
    <definedName name="BExQ5DVF3U6CH0PO809ZFLIE9A0F" localSheetId="11" hidden="1">'[17]10.08.2 - 2008 Expense'!#REF!</definedName>
    <definedName name="BExQ5DVF3U6CH0PO809ZFLIE9A0F" hidden="1">'[17]10.08.2 - 2008 Expense'!#REF!</definedName>
    <definedName name="BExQ5IO89JL1G3PO02VX1LHZHLZ1" localSheetId="7" hidden="1">#REF!</definedName>
    <definedName name="BExQ5IO89JL1G3PO02VX1LHZHLZ1" localSheetId="9" hidden="1">#REF!</definedName>
    <definedName name="BExQ5IO89JL1G3PO02VX1LHZHLZ1" localSheetId="10" hidden="1">#REF!</definedName>
    <definedName name="BExQ5IO89JL1G3PO02VX1LHZHLZ1" localSheetId="11" hidden="1">#REF!</definedName>
    <definedName name="BExQ5IO89JL1G3PO02VX1LHZHLZ1" hidden="1">#REF!</definedName>
    <definedName name="BExQ5KX3Z668H1KUCKZ9J24HUQ1F" localSheetId="7" hidden="1">#REF!</definedName>
    <definedName name="BExQ5KX3Z668H1KUCKZ9J24HUQ1F" localSheetId="9" hidden="1">#REF!</definedName>
    <definedName name="BExQ5KX3Z668H1KUCKZ9J24HUQ1F" localSheetId="10" hidden="1">#REF!</definedName>
    <definedName name="BExQ5KX3Z668H1KUCKZ9J24HUQ1F" localSheetId="11" hidden="1">#REF!</definedName>
    <definedName name="BExQ5KX3Z668H1KUCKZ9J24HUQ1F" hidden="1">#REF!</definedName>
    <definedName name="BExQ5SPMSOCJYLAY20NB5A6O32RE" localSheetId="7" hidden="1">#REF!</definedName>
    <definedName name="BExQ5SPMSOCJYLAY20NB5A6O32RE" localSheetId="9" hidden="1">#REF!</definedName>
    <definedName name="BExQ5SPMSOCJYLAY20NB5A6O32RE" localSheetId="10" hidden="1">#REF!</definedName>
    <definedName name="BExQ5SPMSOCJYLAY20NB5A6O32RE" localSheetId="11" hidden="1">#REF!</definedName>
    <definedName name="BExQ5SPMSOCJYLAY20NB5A6O32RE" hidden="1">#REF!</definedName>
    <definedName name="BExQ5UICMGTMK790KTLK49MAGXRC" localSheetId="7" hidden="1">#REF!</definedName>
    <definedName name="BExQ5UICMGTMK790KTLK49MAGXRC" localSheetId="9" hidden="1">#REF!</definedName>
    <definedName name="BExQ5UICMGTMK790KTLK49MAGXRC" localSheetId="10" hidden="1">#REF!</definedName>
    <definedName name="BExQ5UICMGTMK790KTLK49MAGXRC" localSheetId="11" hidden="1">#REF!</definedName>
    <definedName name="BExQ5UICMGTMK790KTLK49MAGXRC" hidden="1">#REF!</definedName>
    <definedName name="BExQ5UID6Y8WYNRD669UN70IZT91" localSheetId="7" hidden="1">#REF!</definedName>
    <definedName name="BExQ5UID6Y8WYNRD669UN70IZT91" localSheetId="9" hidden="1">#REF!</definedName>
    <definedName name="BExQ5UID6Y8WYNRD669UN70IZT91" localSheetId="10" hidden="1">#REF!</definedName>
    <definedName name="BExQ5UID6Y8WYNRD669UN70IZT91" localSheetId="11" hidden="1">#REF!</definedName>
    <definedName name="BExQ5UID6Y8WYNRD669UN70IZT91" hidden="1">#REF!</definedName>
    <definedName name="BExQ5VEOVW4SMWTX520KZ3TVUW0I" localSheetId="7" hidden="1">#REF!</definedName>
    <definedName name="BExQ5VEOVW4SMWTX520KZ3TVUW0I" localSheetId="9" hidden="1">#REF!</definedName>
    <definedName name="BExQ5VEOVW4SMWTX520KZ3TVUW0I" localSheetId="10" hidden="1">#REF!</definedName>
    <definedName name="BExQ5VEOVW4SMWTX520KZ3TVUW0I" localSheetId="11" hidden="1">#REF!</definedName>
    <definedName name="BExQ5VEOVW4SMWTX520KZ3TVUW0I" hidden="1">#REF!</definedName>
    <definedName name="BExQ5VEQEIJO7YY80OJTA3XRQYJ9" localSheetId="7" hidden="1">#REF!</definedName>
    <definedName name="BExQ5VEQEIJO7YY80OJTA3XRQYJ9" localSheetId="9" hidden="1">#REF!</definedName>
    <definedName name="BExQ5VEQEIJO7YY80OJTA3XRQYJ9" localSheetId="10" hidden="1">#REF!</definedName>
    <definedName name="BExQ5VEQEIJO7YY80OJTA3XRQYJ9" localSheetId="11" hidden="1">#REF!</definedName>
    <definedName name="BExQ5VEQEIJO7YY80OJTA3XRQYJ9" hidden="1">#REF!</definedName>
    <definedName name="BExQ5Y3SSM2ICJCUN3XZ10VMPD4D" localSheetId="7" hidden="1">#REF!</definedName>
    <definedName name="BExQ5Y3SSM2ICJCUN3XZ10VMPD4D" localSheetId="9" hidden="1">#REF!</definedName>
    <definedName name="BExQ5Y3SSM2ICJCUN3XZ10VMPD4D" localSheetId="10" hidden="1">#REF!</definedName>
    <definedName name="BExQ5Y3SSM2ICJCUN3XZ10VMPD4D" localSheetId="11" hidden="1">#REF!</definedName>
    <definedName name="BExQ5Y3SSM2ICJCUN3XZ10VMPD4D" hidden="1">#REF!</definedName>
    <definedName name="BExQ5YUUK9FD0QGTY4WD0W90O7OL" localSheetId="7" hidden="1">#REF!</definedName>
    <definedName name="BExQ5YUUK9FD0QGTY4WD0W90O7OL" localSheetId="9" hidden="1">#REF!</definedName>
    <definedName name="BExQ5YUUK9FD0QGTY4WD0W90O7OL" localSheetId="10" hidden="1">#REF!</definedName>
    <definedName name="BExQ5YUUK9FD0QGTY4WD0W90O7OL" localSheetId="11" hidden="1">#REF!</definedName>
    <definedName name="BExQ5YUUK9FD0QGTY4WD0W90O7OL" hidden="1">#REF!</definedName>
    <definedName name="BExQ631QZYS8VO7HE6HNP34CEOR2" localSheetId="7" hidden="1">#REF!</definedName>
    <definedName name="BExQ631QZYS8VO7HE6HNP34CEOR2" localSheetId="9" hidden="1">#REF!</definedName>
    <definedName name="BExQ631QZYS8VO7HE6HNP34CEOR2" localSheetId="10" hidden="1">#REF!</definedName>
    <definedName name="BExQ631QZYS8VO7HE6HNP34CEOR2" localSheetId="11" hidden="1">#REF!</definedName>
    <definedName name="BExQ631QZYS8VO7HE6HNP34CEOR2" hidden="1">#REF!</definedName>
    <definedName name="BExQ63793YQ9BH7JLCNRIATIGTRG" localSheetId="7" hidden="1">#REF!</definedName>
    <definedName name="BExQ63793YQ9BH7JLCNRIATIGTRG" localSheetId="9" hidden="1">#REF!</definedName>
    <definedName name="BExQ63793YQ9BH7JLCNRIATIGTRG" localSheetId="10" hidden="1">#REF!</definedName>
    <definedName name="BExQ63793YQ9BH7JLCNRIATIGTRG" localSheetId="11" hidden="1">#REF!</definedName>
    <definedName name="BExQ63793YQ9BH7JLCNRIATIGTRG" hidden="1">#REF!</definedName>
    <definedName name="BExQ6CN1EF2UPZ57ZYMGK8TUJQSS" localSheetId="7" hidden="1">#REF!</definedName>
    <definedName name="BExQ6CN1EF2UPZ57ZYMGK8TUJQSS" localSheetId="9" hidden="1">#REF!</definedName>
    <definedName name="BExQ6CN1EF2UPZ57ZYMGK8TUJQSS" localSheetId="10" hidden="1">#REF!</definedName>
    <definedName name="BExQ6CN1EF2UPZ57ZYMGK8TUJQSS" localSheetId="11" hidden="1">#REF!</definedName>
    <definedName name="BExQ6CN1EF2UPZ57ZYMGK8TUJQSS" hidden="1">#REF!</definedName>
    <definedName name="BExQ6M2YXJ8AMRJF3QGHC40ADAHZ" localSheetId="7" hidden="1">#REF!</definedName>
    <definedName name="BExQ6M2YXJ8AMRJF3QGHC40ADAHZ" localSheetId="9" hidden="1">#REF!</definedName>
    <definedName name="BExQ6M2YXJ8AMRJF3QGHC40ADAHZ" localSheetId="10" hidden="1">#REF!</definedName>
    <definedName name="BExQ6M2YXJ8AMRJF3QGHC40ADAHZ" localSheetId="11" hidden="1">#REF!</definedName>
    <definedName name="BExQ6M2YXJ8AMRJF3QGHC40ADAHZ" hidden="1">#REF!</definedName>
    <definedName name="BExQ6M8APM0TVP9WQAFVTB8N0NXA" localSheetId="7" hidden="1">#REF!</definedName>
    <definedName name="BExQ6M8APM0TVP9WQAFVTB8N0NXA" localSheetId="9" hidden="1">#REF!</definedName>
    <definedName name="BExQ6M8APM0TVP9WQAFVTB8N0NXA" localSheetId="10" hidden="1">#REF!</definedName>
    <definedName name="BExQ6M8APM0TVP9WQAFVTB8N0NXA" localSheetId="11" hidden="1">#REF!</definedName>
    <definedName name="BExQ6M8APM0TVP9WQAFVTB8N0NXA" hidden="1">#REF!</definedName>
    <definedName name="BExQ6M8B0X44N9TV56ATUVHGDI00" localSheetId="7" hidden="1">#REF!</definedName>
    <definedName name="BExQ6M8B0X44N9TV56ATUVHGDI00" localSheetId="9" hidden="1">#REF!</definedName>
    <definedName name="BExQ6M8B0X44N9TV56ATUVHGDI00" localSheetId="10" hidden="1">#REF!</definedName>
    <definedName name="BExQ6M8B0X44N9TV56ATUVHGDI00" localSheetId="11" hidden="1">#REF!</definedName>
    <definedName name="BExQ6M8B0X44N9TV56ATUVHGDI00" hidden="1">#REF!</definedName>
    <definedName name="BExQ6POH065GV0I74XXVD0VUPBJW" localSheetId="7" hidden="1">#REF!</definedName>
    <definedName name="BExQ6POH065GV0I74XXVD0VUPBJW" localSheetId="9" hidden="1">#REF!</definedName>
    <definedName name="BExQ6POH065GV0I74XXVD0VUPBJW" localSheetId="10" hidden="1">#REF!</definedName>
    <definedName name="BExQ6POH065GV0I74XXVD0VUPBJW" localSheetId="11" hidden="1">#REF!</definedName>
    <definedName name="BExQ6POH065GV0I74XXVD0VUPBJW" hidden="1">#REF!</definedName>
    <definedName name="BExQ6R0YG1HMF8DVPFMIHIOUSMVE" localSheetId="7" hidden="1">#REF!</definedName>
    <definedName name="BExQ6R0YG1HMF8DVPFMIHIOUSMVE" localSheetId="9" hidden="1">#REF!</definedName>
    <definedName name="BExQ6R0YG1HMF8DVPFMIHIOUSMVE" localSheetId="10" hidden="1">#REF!</definedName>
    <definedName name="BExQ6R0YG1HMF8DVPFMIHIOUSMVE" localSheetId="11" hidden="1">#REF!</definedName>
    <definedName name="BExQ6R0YG1HMF8DVPFMIHIOUSMVE" hidden="1">#REF!</definedName>
    <definedName name="BExQ6WV9KPSMXPPLGZ3KK4WNYTHU" localSheetId="7" hidden="1">#REF!</definedName>
    <definedName name="BExQ6WV9KPSMXPPLGZ3KK4WNYTHU" localSheetId="9" hidden="1">#REF!</definedName>
    <definedName name="BExQ6WV9KPSMXPPLGZ3KK4WNYTHU" localSheetId="10" hidden="1">#REF!</definedName>
    <definedName name="BExQ6WV9KPSMXPPLGZ3KK4WNYTHU" localSheetId="11" hidden="1">#REF!</definedName>
    <definedName name="BExQ6WV9KPSMXPPLGZ3KK4WNYTHU" hidden="1">#REF!</definedName>
    <definedName name="BExQ6Z48UU3475XVS5MSB61Y2LTN" localSheetId="7" hidden="1">'[17]10.08.5 - 2008 Capital - TDBU'!#REF!</definedName>
    <definedName name="BExQ6Z48UU3475XVS5MSB61Y2LTN" localSheetId="9" hidden="1">'[17]10.08.5 - 2008 Capital - TDBU'!#REF!</definedName>
    <definedName name="BExQ6Z48UU3475XVS5MSB61Y2LTN" localSheetId="10" hidden="1">'[17]10.08.5 - 2008 Capital - TDBU'!#REF!</definedName>
    <definedName name="BExQ6Z48UU3475XVS5MSB61Y2LTN" localSheetId="11" hidden="1">'[17]10.08.5 - 2008 Capital - TDBU'!#REF!</definedName>
    <definedName name="BExQ6Z48UU3475XVS5MSB61Y2LTN" hidden="1">'[17]10.08.5 - 2008 Capital - TDBU'!#REF!</definedName>
    <definedName name="BExQ783XTMM2A9I3UKCFWJH1PP2N" localSheetId="7" hidden="1">#REF!</definedName>
    <definedName name="BExQ783XTMM2A9I3UKCFWJH1PP2N" localSheetId="9" hidden="1">#REF!</definedName>
    <definedName name="BExQ783XTMM2A9I3UKCFWJH1PP2N" localSheetId="10" hidden="1">#REF!</definedName>
    <definedName name="BExQ783XTMM2A9I3UKCFWJH1PP2N" localSheetId="11" hidden="1">#REF!</definedName>
    <definedName name="BExQ783XTMM2A9I3UKCFWJH1PP2N" hidden="1">#REF!</definedName>
    <definedName name="BExQ79LX01ZPQB8EGD1ZHR2VK2H3" localSheetId="7" hidden="1">#REF!</definedName>
    <definedName name="BExQ79LX01ZPQB8EGD1ZHR2VK2H3" localSheetId="9" hidden="1">#REF!</definedName>
    <definedName name="BExQ79LX01ZPQB8EGD1ZHR2VK2H3" localSheetId="10" hidden="1">#REF!</definedName>
    <definedName name="BExQ79LX01ZPQB8EGD1ZHR2VK2H3" localSheetId="11" hidden="1">#REF!</definedName>
    <definedName name="BExQ79LX01ZPQB8EGD1ZHR2VK2H3" hidden="1">#REF!</definedName>
    <definedName name="BExQ7AT1ON4L7W584EXCOXCQ8AF8" localSheetId="7" hidden="1">#REF!</definedName>
    <definedName name="BExQ7AT1ON4L7W584EXCOXCQ8AF8" localSheetId="9" hidden="1">#REF!</definedName>
    <definedName name="BExQ7AT1ON4L7W584EXCOXCQ8AF8" localSheetId="10" hidden="1">#REF!</definedName>
    <definedName name="BExQ7AT1ON4L7W584EXCOXCQ8AF8" localSheetId="11" hidden="1">#REF!</definedName>
    <definedName name="BExQ7AT1ON4L7W584EXCOXCQ8AF8" hidden="1">#REF!</definedName>
    <definedName name="BExQ7B3V9MGDK2OIJ61XXFBFLJFZ" localSheetId="7" hidden="1">#REF!</definedName>
    <definedName name="BExQ7B3V9MGDK2OIJ61XXFBFLJFZ" localSheetId="9" hidden="1">#REF!</definedName>
    <definedName name="BExQ7B3V9MGDK2OIJ61XXFBFLJFZ" localSheetId="10" hidden="1">#REF!</definedName>
    <definedName name="BExQ7B3V9MGDK2OIJ61XXFBFLJFZ" localSheetId="11" hidden="1">#REF!</definedName>
    <definedName name="BExQ7B3V9MGDK2OIJ61XXFBFLJFZ" hidden="1">#REF!</definedName>
    <definedName name="BExQ7CB046NVPF9ZXDGA7OXOLSLX" localSheetId="7" hidden="1">#REF!</definedName>
    <definedName name="BExQ7CB046NVPF9ZXDGA7OXOLSLX" localSheetId="9" hidden="1">#REF!</definedName>
    <definedName name="BExQ7CB046NVPF9ZXDGA7OXOLSLX" localSheetId="10" hidden="1">#REF!</definedName>
    <definedName name="BExQ7CB046NVPF9ZXDGA7OXOLSLX" localSheetId="11" hidden="1">#REF!</definedName>
    <definedName name="BExQ7CB046NVPF9ZXDGA7OXOLSLX" hidden="1">#REF!</definedName>
    <definedName name="BExQ7IWDCGGOO1HTJ97YGO1CK3R9" localSheetId="7" hidden="1">#REF!</definedName>
    <definedName name="BExQ7IWDCGGOO1HTJ97YGO1CK3R9" localSheetId="9" hidden="1">#REF!</definedName>
    <definedName name="BExQ7IWDCGGOO1HTJ97YGO1CK3R9" localSheetId="10" hidden="1">#REF!</definedName>
    <definedName name="BExQ7IWDCGGOO1HTJ97YGO1CK3R9" localSheetId="11" hidden="1">#REF!</definedName>
    <definedName name="BExQ7IWDCGGOO1HTJ97YGO1CK3R9" hidden="1">#REF!</definedName>
    <definedName name="BExQ7JNFIEGS2HKNBALH3Q2N5G7Z" localSheetId="7" hidden="1">#REF!</definedName>
    <definedName name="BExQ7JNFIEGS2HKNBALH3Q2N5G7Z" localSheetId="9" hidden="1">#REF!</definedName>
    <definedName name="BExQ7JNFIEGS2HKNBALH3Q2N5G7Z" localSheetId="10" hidden="1">#REF!</definedName>
    <definedName name="BExQ7JNFIEGS2HKNBALH3Q2N5G7Z" localSheetId="11" hidden="1">#REF!</definedName>
    <definedName name="BExQ7JNFIEGS2HKNBALH3Q2N5G7Z" hidden="1">#REF!</definedName>
    <definedName name="BExQ7MY3U2Z1IZ71U5LJUD00VVB4" localSheetId="7" hidden="1">#REF!</definedName>
    <definedName name="BExQ7MY3U2Z1IZ71U5LJUD00VVB4" localSheetId="9" hidden="1">#REF!</definedName>
    <definedName name="BExQ7MY3U2Z1IZ71U5LJUD00VVB4" localSheetId="10" hidden="1">#REF!</definedName>
    <definedName name="BExQ7MY3U2Z1IZ71U5LJUD00VVB4" localSheetId="11" hidden="1">#REF!</definedName>
    <definedName name="BExQ7MY3U2Z1IZ71U5LJUD00VVB4" hidden="1">#REF!</definedName>
    <definedName name="BExQ7NJJ5I2EFVEHCKSRF7BAOJX8" localSheetId="7" hidden="1">#REF!</definedName>
    <definedName name="BExQ7NJJ5I2EFVEHCKSRF7BAOJX8" localSheetId="9" hidden="1">#REF!</definedName>
    <definedName name="BExQ7NJJ5I2EFVEHCKSRF7BAOJX8" localSheetId="10" hidden="1">#REF!</definedName>
    <definedName name="BExQ7NJJ5I2EFVEHCKSRF7BAOJX8" localSheetId="11" hidden="1">#REF!</definedName>
    <definedName name="BExQ7NJJ5I2EFVEHCKSRF7BAOJX8" hidden="1">#REF!</definedName>
    <definedName name="BExQ7OLEEXKKDJBY2RBEALGCVGC3" localSheetId="7" hidden="1">#REF!</definedName>
    <definedName name="BExQ7OLEEXKKDJBY2RBEALGCVGC3" localSheetId="9" hidden="1">#REF!</definedName>
    <definedName name="BExQ7OLEEXKKDJBY2RBEALGCVGC3" localSheetId="10" hidden="1">#REF!</definedName>
    <definedName name="BExQ7OLEEXKKDJBY2RBEALGCVGC3" localSheetId="11" hidden="1">#REF!</definedName>
    <definedName name="BExQ7OLEEXKKDJBY2RBEALGCVGC3" hidden="1">#REF!</definedName>
    <definedName name="BExQ7XL2Q1GVUFL1F9KK0K0EXMWG" localSheetId="7" hidden="1">#REF!</definedName>
    <definedName name="BExQ7XL2Q1GVUFL1F9KK0K0EXMWG" localSheetId="9" hidden="1">#REF!</definedName>
    <definedName name="BExQ7XL2Q1GVUFL1F9KK0K0EXMWG" localSheetId="10" hidden="1">#REF!</definedName>
    <definedName name="BExQ7XL2Q1GVUFL1F9KK0K0EXMWG" localSheetId="11" hidden="1">#REF!</definedName>
    <definedName name="BExQ7XL2Q1GVUFL1F9KK0K0EXMWG" hidden="1">#REF!</definedName>
    <definedName name="BExQ804OMLOOLGJAZ76PFIUFBWIX" localSheetId="7" hidden="1">#REF!</definedName>
    <definedName name="BExQ804OMLOOLGJAZ76PFIUFBWIX" localSheetId="9" hidden="1">#REF!</definedName>
    <definedName name="BExQ804OMLOOLGJAZ76PFIUFBWIX" localSheetId="10" hidden="1">#REF!</definedName>
    <definedName name="BExQ804OMLOOLGJAZ76PFIUFBWIX" localSheetId="11" hidden="1">#REF!</definedName>
    <definedName name="BExQ804OMLOOLGJAZ76PFIUFBWIX" hidden="1">#REF!</definedName>
    <definedName name="BExQ834L4O72YNJYUPLVXEJ7K3BU" localSheetId="7" hidden="1">#REF!</definedName>
    <definedName name="BExQ834L4O72YNJYUPLVXEJ7K3BU" localSheetId="9" hidden="1">#REF!</definedName>
    <definedName name="BExQ834L4O72YNJYUPLVXEJ7K3BU" localSheetId="10" hidden="1">#REF!</definedName>
    <definedName name="BExQ834L4O72YNJYUPLVXEJ7K3BU" localSheetId="11" hidden="1">#REF!</definedName>
    <definedName name="BExQ834L4O72YNJYUPLVXEJ7K3BU" hidden="1">#REF!</definedName>
    <definedName name="BExQ8469L3ZRZ3KYZPYMSJIDL7Y5" localSheetId="7" hidden="1">#REF!</definedName>
    <definedName name="BExQ8469L3ZRZ3KYZPYMSJIDL7Y5" localSheetId="9" hidden="1">#REF!</definedName>
    <definedName name="BExQ8469L3ZRZ3KYZPYMSJIDL7Y5" localSheetId="10" hidden="1">#REF!</definedName>
    <definedName name="BExQ8469L3ZRZ3KYZPYMSJIDL7Y5" localSheetId="11" hidden="1">#REF!</definedName>
    <definedName name="BExQ8469L3ZRZ3KYZPYMSJIDL7Y5" hidden="1">#REF!</definedName>
    <definedName name="BExQ84MJB94HL3BWRN50M4NCB6Z0" localSheetId="7" hidden="1">#REF!</definedName>
    <definedName name="BExQ84MJB94HL3BWRN50M4NCB6Z0" localSheetId="9" hidden="1">#REF!</definedName>
    <definedName name="BExQ84MJB94HL3BWRN50M4NCB6Z0" localSheetId="10" hidden="1">#REF!</definedName>
    <definedName name="BExQ84MJB94HL3BWRN50M4NCB6Z0" localSheetId="11" hidden="1">#REF!</definedName>
    <definedName name="BExQ84MJB94HL3BWRN50M4NCB6Z0" hidden="1">#REF!</definedName>
    <definedName name="BExQ8583ZE00NW7T9OF11OT9IA14" localSheetId="7" hidden="1">#REF!</definedName>
    <definedName name="BExQ8583ZE00NW7T9OF11OT9IA14" localSheetId="9" hidden="1">#REF!</definedName>
    <definedName name="BExQ8583ZE00NW7T9OF11OT9IA14" localSheetId="10" hidden="1">#REF!</definedName>
    <definedName name="BExQ8583ZE00NW7T9OF11OT9IA14" localSheetId="11" hidden="1">#REF!</definedName>
    <definedName name="BExQ8583ZE00NW7T9OF11OT9IA14" hidden="1">#REF!</definedName>
    <definedName name="BExQ8A0RPE3IMIFIZLUE7KD2N21W" localSheetId="7" hidden="1">#REF!</definedName>
    <definedName name="BExQ8A0RPE3IMIFIZLUE7KD2N21W" localSheetId="9" hidden="1">#REF!</definedName>
    <definedName name="BExQ8A0RPE3IMIFIZLUE7KD2N21W" localSheetId="10" hidden="1">#REF!</definedName>
    <definedName name="BExQ8A0RPE3IMIFIZLUE7KD2N21W" localSheetId="11" hidden="1">#REF!</definedName>
    <definedName name="BExQ8A0RPE3IMIFIZLUE7KD2N21W" hidden="1">#REF!</definedName>
    <definedName name="BExQ8ABK6H1ADV2R2OYT8NFFYG2N" localSheetId="7" hidden="1">#REF!</definedName>
    <definedName name="BExQ8ABK6H1ADV2R2OYT8NFFYG2N" localSheetId="9" hidden="1">#REF!</definedName>
    <definedName name="BExQ8ABK6H1ADV2R2OYT8NFFYG2N" localSheetId="10" hidden="1">#REF!</definedName>
    <definedName name="BExQ8ABK6H1ADV2R2OYT8NFFYG2N" localSheetId="11" hidden="1">#REF!</definedName>
    <definedName name="BExQ8ABK6H1ADV2R2OYT8NFFYG2N" hidden="1">#REF!</definedName>
    <definedName name="BExQ8DM90XJ6GCJIK9LC5O82I2TJ" localSheetId="7" hidden="1">#REF!</definedName>
    <definedName name="BExQ8DM90XJ6GCJIK9LC5O82I2TJ" localSheetId="9" hidden="1">#REF!</definedName>
    <definedName name="BExQ8DM90XJ6GCJIK9LC5O82I2TJ" localSheetId="10" hidden="1">#REF!</definedName>
    <definedName name="BExQ8DM90XJ6GCJIK9LC5O82I2TJ" localSheetId="11" hidden="1">#REF!</definedName>
    <definedName name="BExQ8DM90XJ6GCJIK9LC5O82I2TJ" hidden="1">#REF!</definedName>
    <definedName name="BExQ8DX1FNZIJVRD63724J6NDCOG" localSheetId="7" hidden="1">#REF!</definedName>
    <definedName name="BExQ8DX1FNZIJVRD63724J6NDCOG" localSheetId="9" hidden="1">#REF!</definedName>
    <definedName name="BExQ8DX1FNZIJVRD63724J6NDCOG" localSheetId="10" hidden="1">#REF!</definedName>
    <definedName name="BExQ8DX1FNZIJVRD63724J6NDCOG" localSheetId="11" hidden="1">#REF!</definedName>
    <definedName name="BExQ8DX1FNZIJVRD63724J6NDCOG" hidden="1">#REF!</definedName>
    <definedName name="BExQ8G0K46ZORA0QVQTDI7Z8LXGF" localSheetId="7" hidden="1">#REF!</definedName>
    <definedName name="BExQ8G0K46ZORA0QVQTDI7Z8LXGF" localSheetId="9" hidden="1">#REF!</definedName>
    <definedName name="BExQ8G0K46ZORA0QVQTDI7Z8LXGF" localSheetId="10" hidden="1">#REF!</definedName>
    <definedName name="BExQ8G0K46ZORA0QVQTDI7Z8LXGF" localSheetId="11" hidden="1">#REF!</definedName>
    <definedName name="BExQ8G0K46ZORA0QVQTDI7Z8LXGF" hidden="1">#REF!</definedName>
    <definedName name="BExQ8O3WEU8HNTTGKTW5T0QSKCLP" localSheetId="7" hidden="1">#REF!</definedName>
    <definedName name="BExQ8O3WEU8HNTTGKTW5T0QSKCLP" localSheetId="9" hidden="1">#REF!</definedName>
    <definedName name="BExQ8O3WEU8HNTTGKTW5T0QSKCLP" localSheetId="10" hidden="1">#REF!</definedName>
    <definedName name="BExQ8O3WEU8HNTTGKTW5T0QSKCLP" localSheetId="11" hidden="1">#REF!</definedName>
    <definedName name="BExQ8O3WEU8HNTTGKTW5T0QSKCLP" hidden="1">#REF!</definedName>
    <definedName name="BExQ8PWMBELWDMVC65RE0VV0PKJ2" localSheetId="7" hidden="1">#REF!</definedName>
    <definedName name="BExQ8PWMBELWDMVC65RE0VV0PKJ2" localSheetId="9" hidden="1">#REF!</definedName>
    <definedName name="BExQ8PWMBELWDMVC65RE0VV0PKJ2" localSheetId="10" hidden="1">#REF!</definedName>
    <definedName name="BExQ8PWMBELWDMVC65RE0VV0PKJ2" localSheetId="11" hidden="1">#REF!</definedName>
    <definedName name="BExQ8PWMBELWDMVC65RE0VV0PKJ2" hidden="1">#REF!</definedName>
    <definedName name="BExQ8XEDA0NG4CETTWK2XL8XZWLT" localSheetId="7" hidden="1">#REF!</definedName>
    <definedName name="BExQ8XEDA0NG4CETTWK2XL8XZWLT" localSheetId="9" hidden="1">#REF!</definedName>
    <definedName name="BExQ8XEDA0NG4CETTWK2XL8XZWLT" localSheetId="10" hidden="1">#REF!</definedName>
    <definedName name="BExQ8XEDA0NG4CETTWK2XL8XZWLT" localSheetId="11" hidden="1">#REF!</definedName>
    <definedName name="BExQ8XEDA0NG4CETTWK2XL8XZWLT" hidden="1">#REF!</definedName>
    <definedName name="BExQ8ZCEDBOBJA3D9LDP5TU2WYGR" localSheetId="7" hidden="1">#REF!</definedName>
    <definedName name="BExQ8ZCEDBOBJA3D9LDP5TU2WYGR" localSheetId="9" hidden="1">#REF!</definedName>
    <definedName name="BExQ8ZCEDBOBJA3D9LDP5TU2WYGR" localSheetId="10" hidden="1">#REF!</definedName>
    <definedName name="BExQ8ZCEDBOBJA3D9LDP5TU2WYGR" localSheetId="11" hidden="1">#REF!</definedName>
    <definedName name="BExQ8ZCEDBOBJA3D9LDP5TU2WYGR" hidden="1">#REF!</definedName>
    <definedName name="BExQ94LAW6MAQBWY25WTBFV5PPZJ" localSheetId="7" hidden="1">#REF!</definedName>
    <definedName name="BExQ94LAW6MAQBWY25WTBFV5PPZJ" localSheetId="9" hidden="1">#REF!</definedName>
    <definedName name="BExQ94LAW6MAQBWY25WTBFV5PPZJ" localSheetId="10" hidden="1">#REF!</definedName>
    <definedName name="BExQ94LAW6MAQBWY25WTBFV5PPZJ" localSheetId="11" hidden="1">#REF!</definedName>
    <definedName name="BExQ94LAW6MAQBWY25WTBFV5PPZJ" hidden="1">#REF!</definedName>
    <definedName name="BExQ97QIPOSSRK978N8P234Y1XA4" localSheetId="7" hidden="1">#REF!</definedName>
    <definedName name="BExQ97QIPOSSRK978N8P234Y1XA4" localSheetId="9" hidden="1">#REF!</definedName>
    <definedName name="BExQ97QIPOSSRK978N8P234Y1XA4" localSheetId="10" hidden="1">#REF!</definedName>
    <definedName name="BExQ97QIPOSSRK978N8P234Y1XA4" localSheetId="11" hidden="1">#REF!</definedName>
    <definedName name="BExQ97QIPOSSRK978N8P234Y1XA4" hidden="1">#REF!</definedName>
    <definedName name="BExQ9E6FBAXTHGF3RXANFIA77GXP" localSheetId="7" hidden="1">#REF!</definedName>
    <definedName name="BExQ9E6FBAXTHGF3RXANFIA77GXP" localSheetId="9" hidden="1">#REF!</definedName>
    <definedName name="BExQ9E6FBAXTHGF3RXANFIA77GXP" localSheetId="10" hidden="1">#REF!</definedName>
    <definedName name="BExQ9E6FBAXTHGF3RXANFIA77GXP" localSheetId="11" hidden="1">#REF!</definedName>
    <definedName name="BExQ9E6FBAXTHGF3RXANFIA77GXP" hidden="1">#REF!</definedName>
    <definedName name="BExQ9F2YH4UUCCMQITJ475B3S3NP" localSheetId="7" hidden="1">#REF!</definedName>
    <definedName name="BExQ9F2YH4UUCCMQITJ475B3S3NP" localSheetId="9" hidden="1">#REF!</definedName>
    <definedName name="BExQ9F2YH4UUCCMQITJ475B3S3NP" localSheetId="10" hidden="1">#REF!</definedName>
    <definedName name="BExQ9F2YH4UUCCMQITJ475B3S3NP" localSheetId="11" hidden="1">#REF!</definedName>
    <definedName name="BExQ9F2YH4UUCCMQITJ475B3S3NP" hidden="1">#REF!</definedName>
    <definedName name="BExQ9KX9734KIAK7IMRLHCPYDHO2" localSheetId="7" hidden="1">#REF!</definedName>
    <definedName name="BExQ9KX9734KIAK7IMRLHCPYDHO2" localSheetId="9" hidden="1">#REF!</definedName>
    <definedName name="BExQ9KX9734KIAK7IMRLHCPYDHO2" localSheetId="10" hidden="1">#REF!</definedName>
    <definedName name="BExQ9KX9734KIAK7IMRLHCPYDHO2" localSheetId="11" hidden="1">#REF!</definedName>
    <definedName name="BExQ9KX9734KIAK7IMRLHCPYDHO2" hidden="1">#REF!</definedName>
    <definedName name="BExQ9L81FF4I7816VTPFBDWVU4CW" localSheetId="7" hidden="1">#REF!</definedName>
    <definedName name="BExQ9L81FF4I7816VTPFBDWVU4CW" localSheetId="9" hidden="1">#REF!</definedName>
    <definedName name="BExQ9L81FF4I7816VTPFBDWVU4CW" localSheetId="10" hidden="1">#REF!</definedName>
    <definedName name="BExQ9L81FF4I7816VTPFBDWVU4CW" localSheetId="11" hidden="1">#REF!</definedName>
    <definedName name="BExQ9L81FF4I7816VTPFBDWVU4CW" hidden="1">#REF!</definedName>
    <definedName name="BExQ9M4E2ACZOWWWP1JJIQO8AHUM" localSheetId="7" hidden="1">#REF!</definedName>
    <definedName name="BExQ9M4E2ACZOWWWP1JJIQO8AHUM" localSheetId="9" hidden="1">#REF!</definedName>
    <definedName name="BExQ9M4E2ACZOWWWP1JJIQO8AHUM" localSheetId="10" hidden="1">#REF!</definedName>
    <definedName name="BExQ9M4E2ACZOWWWP1JJIQO8AHUM" localSheetId="11" hidden="1">#REF!</definedName>
    <definedName name="BExQ9M4E2ACZOWWWP1JJIQO8AHUM" hidden="1">#REF!</definedName>
    <definedName name="BExQ9R7UV4VT86NLRFAY9CP2M3CL" localSheetId="7" hidden="1">#REF!</definedName>
    <definedName name="BExQ9R7UV4VT86NLRFAY9CP2M3CL" localSheetId="9" hidden="1">#REF!</definedName>
    <definedName name="BExQ9R7UV4VT86NLRFAY9CP2M3CL" localSheetId="10" hidden="1">#REF!</definedName>
    <definedName name="BExQ9R7UV4VT86NLRFAY9CP2M3CL" localSheetId="11" hidden="1">#REF!</definedName>
    <definedName name="BExQ9R7UV4VT86NLRFAY9CP2M3CL" hidden="1">#REF!</definedName>
    <definedName name="BExQ9UTANMJCK7LJ4OQMD6F2Q01L" localSheetId="7" hidden="1">#REF!</definedName>
    <definedName name="BExQ9UTANMJCK7LJ4OQMD6F2Q01L" localSheetId="9" hidden="1">#REF!</definedName>
    <definedName name="BExQ9UTANMJCK7LJ4OQMD6F2Q01L" localSheetId="10" hidden="1">#REF!</definedName>
    <definedName name="BExQ9UTANMJCK7LJ4OQMD6F2Q01L" localSheetId="11" hidden="1">#REF!</definedName>
    <definedName name="BExQ9UTANMJCK7LJ4OQMD6F2Q01L" hidden="1">#REF!</definedName>
    <definedName name="BExQ9ZLYHWABXAA9NJDW8ZS0UQ9P" localSheetId="7" hidden="1">[18]Table!#REF!</definedName>
    <definedName name="BExQ9ZLYHWABXAA9NJDW8ZS0UQ9P" localSheetId="9" hidden="1">[18]Table!#REF!</definedName>
    <definedName name="BExQ9ZLYHWABXAA9NJDW8ZS0UQ9P" localSheetId="10" hidden="1">[18]Table!#REF!</definedName>
    <definedName name="BExQ9ZLYHWABXAA9NJDW8ZS0UQ9P" localSheetId="11" hidden="1">[18]Table!#REF!</definedName>
    <definedName name="BExQ9ZLYHWABXAA9NJDW8ZS0UQ9P" hidden="1">[18]Table!#REF!</definedName>
    <definedName name="BExQA324HSCK40ENJUT9CS9EC71B" localSheetId="7" hidden="1">#REF!</definedName>
    <definedName name="BExQA324HSCK40ENJUT9CS9EC71B" localSheetId="9" hidden="1">#REF!</definedName>
    <definedName name="BExQA324HSCK40ENJUT9CS9EC71B" localSheetId="10" hidden="1">#REF!</definedName>
    <definedName name="BExQA324HSCK40ENJUT9CS9EC71B" localSheetId="11" hidden="1">#REF!</definedName>
    <definedName name="BExQA324HSCK40ENJUT9CS9EC71B" hidden="1">#REF!</definedName>
    <definedName name="BExQA55GY0STSNBWQCWN8E31ZXCS" localSheetId="7" hidden="1">#REF!</definedName>
    <definedName name="BExQA55GY0STSNBWQCWN8E31ZXCS" localSheetId="9" hidden="1">#REF!</definedName>
    <definedName name="BExQA55GY0STSNBWQCWN8E31ZXCS" localSheetId="10" hidden="1">#REF!</definedName>
    <definedName name="BExQA55GY0STSNBWQCWN8E31ZXCS" localSheetId="11" hidden="1">#REF!</definedName>
    <definedName name="BExQA55GY0STSNBWQCWN8E31ZXCS" hidden="1">#REF!</definedName>
    <definedName name="BExQA6Y7SIFO3MVYCQACIZ6YV0WS" localSheetId="7" hidden="1">#REF!</definedName>
    <definedName name="BExQA6Y7SIFO3MVYCQACIZ6YV0WS" localSheetId="9" hidden="1">#REF!</definedName>
    <definedName name="BExQA6Y7SIFO3MVYCQACIZ6YV0WS" localSheetId="10" hidden="1">#REF!</definedName>
    <definedName name="BExQA6Y7SIFO3MVYCQACIZ6YV0WS" localSheetId="11" hidden="1">#REF!</definedName>
    <definedName name="BExQA6Y7SIFO3MVYCQACIZ6YV0WS" hidden="1">#REF!</definedName>
    <definedName name="BExQA9HZIN9XEMHEEVHT99UU9Z82" localSheetId="7" hidden="1">#REF!</definedName>
    <definedName name="BExQA9HZIN9XEMHEEVHT99UU9Z82" localSheetId="9" hidden="1">#REF!</definedName>
    <definedName name="BExQA9HZIN9XEMHEEVHT99UU9Z82" localSheetId="10" hidden="1">#REF!</definedName>
    <definedName name="BExQA9HZIN9XEMHEEVHT99UU9Z82" localSheetId="11" hidden="1">#REF!</definedName>
    <definedName name="BExQA9HZIN9XEMHEEVHT99UU9Z82" hidden="1">#REF!</definedName>
    <definedName name="BExQAELFYH92K8CJL155181UDORO" localSheetId="7" hidden="1">#REF!</definedName>
    <definedName name="BExQAELFYH92K8CJL155181UDORO" localSheetId="9" hidden="1">#REF!</definedName>
    <definedName name="BExQAELFYH92K8CJL155181UDORO" localSheetId="10" hidden="1">#REF!</definedName>
    <definedName name="BExQAELFYH92K8CJL155181UDORO" localSheetId="11" hidden="1">#REF!</definedName>
    <definedName name="BExQAELFYH92K8CJL155181UDORO" hidden="1">#REF!</definedName>
    <definedName name="BExQAG8PP8R5NJKNQD1U4QOSD6X5" localSheetId="7" hidden="1">#REF!</definedName>
    <definedName name="BExQAG8PP8R5NJKNQD1U4QOSD6X5" localSheetId="9" hidden="1">#REF!</definedName>
    <definedName name="BExQAG8PP8R5NJKNQD1U4QOSD6X5" localSheetId="10" hidden="1">#REF!</definedName>
    <definedName name="BExQAG8PP8R5NJKNQD1U4QOSD6X5" localSheetId="11" hidden="1">#REF!</definedName>
    <definedName name="BExQAG8PP8R5NJKNQD1U4QOSD6X5" hidden="1">#REF!</definedName>
    <definedName name="BExQATFG0VP9HTVNMWL5T6B3N3IP" localSheetId="7" hidden="1">#REF!</definedName>
    <definedName name="BExQATFG0VP9HTVNMWL5T6B3N3IP" localSheetId="9" hidden="1">#REF!</definedName>
    <definedName name="BExQATFG0VP9HTVNMWL5T6B3N3IP" localSheetId="10" hidden="1">#REF!</definedName>
    <definedName name="BExQATFG0VP9HTVNMWL5T6B3N3IP" localSheetId="11" hidden="1">#REF!</definedName>
    <definedName name="BExQATFG0VP9HTVNMWL5T6B3N3IP" hidden="1">#REF!</definedName>
    <definedName name="BExQAYDITUO5K8A2FQRB0H1O4I4E" localSheetId="7" hidden="1">#REF!</definedName>
    <definedName name="BExQAYDITUO5K8A2FQRB0H1O4I4E" localSheetId="9" hidden="1">#REF!</definedName>
    <definedName name="BExQAYDITUO5K8A2FQRB0H1O4I4E" localSheetId="10" hidden="1">#REF!</definedName>
    <definedName name="BExQAYDITUO5K8A2FQRB0H1O4I4E" localSheetId="11" hidden="1">#REF!</definedName>
    <definedName name="BExQAYDITUO5K8A2FQRB0H1O4I4E" hidden="1">#REF!</definedName>
    <definedName name="BExQBDICMZTSA1X73TMHNO4JSFLN" localSheetId="7" hidden="1">#REF!</definedName>
    <definedName name="BExQBDICMZTSA1X73TMHNO4JSFLN" localSheetId="9" hidden="1">#REF!</definedName>
    <definedName name="BExQBDICMZTSA1X73TMHNO4JSFLN" localSheetId="10" hidden="1">#REF!</definedName>
    <definedName name="BExQBDICMZTSA1X73TMHNO4JSFLN" localSheetId="11" hidden="1">#REF!</definedName>
    <definedName name="BExQBDICMZTSA1X73TMHNO4JSFLN" hidden="1">#REF!</definedName>
    <definedName name="BExQBEER6CRCRPSSL61S0OMH57ZA" localSheetId="7" hidden="1">#REF!</definedName>
    <definedName name="BExQBEER6CRCRPSSL61S0OMH57ZA" localSheetId="9" hidden="1">#REF!</definedName>
    <definedName name="BExQBEER6CRCRPSSL61S0OMH57ZA" localSheetId="10" hidden="1">#REF!</definedName>
    <definedName name="BExQBEER6CRCRPSSL61S0OMH57ZA" localSheetId="11" hidden="1">#REF!</definedName>
    <definedName name="BExQBEER6CRCRPSSL61S0OMH57ZA" hidden="1">#REF!</definedName>
    <definedName name="BExQBIGGY5TXI2FJVVZSLZ0LTZYH" localSheetId="7" hidden="1">#REF!</definedName>
    <definedName name="BExQBIGGY5TXI2FJVVZSLZ0LTZYH" localSheetId="9" hidden="1">#REF!</definedName>
    <definedName name="BExQBIGGY5TXI2FJVVZSLZ0LTZYH" localSheetId="10" hidden="1">#REF!</definedName>
    <definedName name="BExQBIGGY5TXI2FJVVZSLZ0LTZYH" localSheetId="11" hidden="1">#REF!</definedName>
    <definedName name="BExQBIGGY5TXI2FJVVZSLZ0LTZYH" hidden="1">#REF!</definedName>
    <definedName name="BExQBM1RUSIQ85LLMM2159BYDPIP" localSheetId="7" hidden="1">#REF!</definedName>
    <definedName name="BExQBM1RUSIQ85LLMM2159BYDPIP" localSheetId="9" hidden="1">#REF!</definedName>
    <definedName name="BExQBM1RUSIQ85LLMM2159BYDPIP" localSheetId="10" hidden="1">#REF!</definedName>
    <definedName name="BExQBM1RUSIQ85LLMM2159BYDPIP" localSheetId="11" hidden="1">#REF!</definedName>
    <definedName name="BExQBM1RUSIQ85LLMM2159BYDPIP" hidden="1">#REF!</definedName>
    <definedName name="BExQBPSOZ47V81YAEURP0NQJNTJH" localSheetId="7" hidden="1">#REF!</definedName>
    <definedName name="BExQBPSOZ47V81YAEURP0NQJNTJH" localSheetId="9" hidden="1">#REF!</definedName>
    <definedName name="BExQBPSOZ47V81YAEURP0NQJNTJH" localSheetId="10" hidden="1">#REF!</definedName>
    <definedName name="BExQBPSOZ47V81YAEURP0NQJNTJH" localSheetId="11" hidden="1">#REF!</definedName>
    <definedName name="BExQBPSOZ47V81YAEURP0NQJNTJH" hidden="1">#REF!</definedName>
    <definedName name="BExQBZZKW056AXUH7L35UYMATHNR" localSheetId="7" hidden="1">#REF!</definedName>
    <definedName name="BExQBZZKW056AXUH7L35UYMATHNR" localSheetId="9" hidden="1">#REF!</definedName>
    <definedName name="BExQBZZKW056AXUH7L35UYMATHNR" localSheetId="10" hidden="1">#REF!</definedName>
    <definedName name="BExQBZZKW056AXUH7L35UYMATHNR" localSheetId="11" hidden="1">#REF!</definedName>
    <definedName name="BExQBZZKW056AXUH7L35UYMATHNR" hidden="1">#REF!</definedName>
    <definedName name="BExQC5TWT21CGBKD0IHAXTIN2QB8" localSheetId="7" hidden="1">#REF!</definedName>
    <definedName name="BExQC5TWT21CGBKD0IHAXTIN2QB8" localSheetId="9" hidden="1">#REF!</definedName>
    <definedName name="BExQC5TWT21CGBKD0IHAXTIN2QB8" localSheetId="10" hidden="1">#REF!</definedName>
    <definedName name="BExQC5TWT21CGBKD0IHAXTIN2QB8" localSheetId="11" hidden="1">#REF!</definedName>
    <definedName name="BExQC5TWT21CGBKD0IHAXTIN2QB8" hidden="1">#REF!</definedName>
    <definedName name="BExQC94JL9F5GW4S8DQCAF4WB2DA" localSheetId="7" hidden="1">#REF!</definedName>
    <definedName name="BExQC94JL9F5GW4S8DQCAF4WB2DA" localSheetId="9" hidden="1">#REF!</definedName>
    <definedName name="BExQC94JL9F5GW4S8DQCAF4WB2DA" localSheetId="10" hidden="1">#REF!</definedName>
    <definedName name="BExQC94JL9F5GW4S8DQCAF4WB2DA" localSheetId="11" hidden="1">#REF!</definedName>
    <definedName name="BExQC94JL9F5GW4S8DQCAF4WB2DA" hidden="1">#REF!</definedName>
    <definedName name="BExQCDH4D9DTA02ITMHNTDANJREJ" localSheetId="7" hidden="1">#REF!</definedName>
    <definedName name="BExQCDH4D9DTA02ITMHNTDANJREJ" localSheetId="9" hidden="1">#REF!</definedName>
    <definedName name="BExQCDH4D9DTA02ITMHNTDANJREJ" localSheetId="10" hidden="1">#REF!</definedName>
    <definedName name="BExQCDH4D9DTA02ITMHNTDANJREJ" localSheetId="11" hidden="1">#REF!</definedName>
    <definedName name="BExQCDH4D9DTA02ITMHNTDANJREJ" hidden="1">#REF!</definedName>
    <definedName name="BExQCKTD8AT0824LGWREXM1B5D1X" localSheetId="7" hidden="1">#REF!</definedName>
    <definedName name="BExQCKTD8AT0824LGWREXM1B5D1X" localSheetId="9" hidden="1">#REF!</definedName>
    <definedName name="BExQCKTD8AT0824LGWREXM1B5D1X" localSheetId="10" hidden="1">#REF!</definedName>
    <definedName name="BExQCKTD8AT0824LGWREXM1B5D1X" localSheetId="11" hidden="1">#REF!</definedName>
    <definedName name="BExQCKTD8AT0824LGWREXM1B5D1X" hidden="1">#REF!</definedName>
    <definedName name="BExQCOV3MAQPJ038UJX6SNODPAZU" localSheetId="7" hidden="1">#REF!</definedName>
    <definedName name="BExQCOV3MAQPJ038UJX6SNODPAZU" localSheetId="9" hidden="1">#REF!</definedName>
    <definedName name="BExQCOV3MAQPJ038UJX6SNODPAZU" localSheetId="10" hidden="1">#REF!</definedName>
    <definedName name="BExQCOV3MAQPJ038UJX6SNODPAZU" localSheetId="11" hidden="1">#REF!</definedName>
    <definedName name="BExQCOV3MAQPJ038UJX6SNODPAZU" hidden="1">#REF!</definedName>
    <definedName name="BExQD571YWOXKR2SX85K5MKQ0AO2" localSheetId="7" hidden="1">#REF!</definedName>
    <definedName name="BExQD571YWOXKR2SX85K5MKQ0AO2" localSheetId="9" hidden="1">#REF!</definedName>
    <definedName name="BExQD571YWOXKR2SX85K5MKQ0AO2" localSheetId="10" hidden="1">#REF!</definedName>
    <definedName name="BExQD571YWOXKR2SX85K5MKQ0AO2" localSheetId="11" hidden="1">#REF!</definedName>
    <definedName name="BExQD571YWOXKR2SX85K5MKQ0AO2" hidden="1">#REF!</definedName>
    <definedName name="BExQD8SK7Y1Y0AYWI0WMF0ET8HR1" localSheetId="7" hidden="1">#REF!</definedName>
    <definedName name="BExQD8SK7Y1Y0AYWI0WMF0ET8HR1" localSheetId="9" hidden="1">#REF!</definedName>
    <definedName name="BExQD8SK7Y1Y0AYWI0WMF0ET8HR1" localSheetId="10" hidden="1">#REF!</definedName>
    <definedName name="BExQD8SK7Y1Y0AYWI0WMF0ET8HR1" localSheetId="11" hidden="1">#REF!</definedName>
    <definedName name="BExQD8SK7Y1Y0AYWI0WMF0ET8HR1" hidden="1">#REF!</definedName>
    <definedName name="BExQDB6VCHN8PNX8EA6JNIEQ2JC2" localSheetId="7" hidden="1">#REF!</definedName>
    <definedName name="BExQDB6VCHN8PNX8EA6JNIEQ2JC2" localSheetId="9" hidden="1">#REF!</definedName>
    <definedName name="BExQDB6VCHN8PNX8EA6JNIEQ2JC2" localSheetId="10" hidden="1">#REF!</definedName>
    <definedName name="BExQDB6VCHN8PNX8EA6JNIEQ2JC2" localSheetId="11" hidden="1">#REF!</definedName>
    <definedName name="BExQDB6VCHN8PNX8EA6JNIEQ2JC2" hidden="1">#REF!</definedName>
    <definedName name="BExQDE1B6U2Q9B73KBENABP71YM1" localSheetId="7" hidden="1">#REF!</definedName>
    <definedName name="BExQDE1B6U2Q9B73KBENABP71YM1" localSheetId="9" hidden="1">#REF!</definedName>
    <definedName name="BExQDE1B6U2Q9B73KBENABP71YM1" localSheetId="10" hidden="1">#REF!</definedName>
    <definedName name="BExQDE1B6U2Q9B73KBENABP71YM1" localSheetId="11" hidden="1">#REF!</definedName>
    <definedName name="BExQDE1B6U2Q9B73KBENABP71YM1" hidden="1">#REF!</definedName>
    <definedName name="BExQDG4YSI6HR3RI4SO2KWMGKUPB" localSheetId="7" hidden="1">#REF!</definedName>
    <definedName name="BExQDG4YSI6HR3RI4SO2KWMGKUPB" localSheetId="9" hidden="1">#REF!</definedName>
    <definedName name="BExQDG4YSI6HR3RI4SO2KWMGKUPB" localSheetId="10" hidden="1">#REF!</definedName>
    <definedName name="BExQDG4YSI6HR3RI4SO2KWMGKUPB" localSheetId="11" hidden="1">#REF!</definedName>
    <definedName name="BExQDG4YSI6HR3RI4SO2KWMGKUPB" hidden="1">#REF!</definedName>
    <definedName name="BExQDGQCN7ZW41QDUHOBJUGQAX40" localSheetId="7" hidden="1">#REF!</definedName>
    <definedName name="BExQDGQCN7ZW41QDUHOBJUGQAX40" localSheetId="9" hidden="1">#REF!</definedName>
    <definedName name="BExQDGQCN7ZW41QDUHOBJUGQAX40" localSheetId="10" hidden="1">#REF!</definedName>
    <definedName name="BExQDGQCN7ZW41QDUHOBJUGQAX40" localSheetId="11" hidden="1">#REF!</definedName>
    <definedName name="BExQDGQCN7ZW41QDUHOBJUGQAX40" hidden="1">#REF!</definedName>
    <definedName name="BExQE73VMCL6FGT6439XK03B088Y" localSheetId="7" hidden="1">#REF!</definedName>
    <definedName name="BExQE73VMCL6FGT6439XK03B088Y" localSheetId="9" hidden="1">#REF!</definedName>
    <definedName name="BExQE73VMCL6FGT6439XK03B088Y" localSheetId="10" hidden="1">#REF!</definedName>
    <definedName name="BExQE73VMCL6FGT6439XK03B088Y" localSheetId="11" hidden="1">#REF!</definedName>
    <definedName name="BExQE73VMCL6FGT6439XK03B088Y" hidden="1">#REF!</definedName>
    <definedName name="BExQEC7BRIJ30PTU3UPFOIP2HPE3" localSheetId="7" hidden="1">#REF!</definedName>
    <definedName name="BExQEC7BRIJ30PTU3UPFOIP2HPE3" localSheetId="9" hidden="1">#REF!</definedName>
    <definedName name="BExQEC7BRIJ30PTU3UPFOIP2HPE3" localSheetId="10" hidden="1">#REF!</definedName>
    <definedName name="BExQEC7BRIJ30PTU3UPFOIP2HPE3" localSheetId="11" hidden="1">#REF!</definedName>
    <definedName name="BExQEC7BRIJ30PTU3UPFOIP2HPE3" hidden="1">#REF!</definedName>
    <definedName name="BExQELXVICMMT0JFDWUW1L3I335X" localSheetId="7" hidden="1">#REF!</definedName>
    <definedName name="BExQELXVICMMT0JFDWUW1L3I335X" localSheetId="9" hidden="1">#REF!</definedName>
    <definedName name="BExQELXVICMMT0JFDWUW1L3I335X" localSheetId="10" hidden="1">#REF!</definedName>
    <definedName name="BExQELXVICMMT0JFDWUW1L3I335X" localSheetId="11" hidden="1">#REF!</definedName>
    <definedName name="BExQELXVICMMT0JFDWUW1L3I335X" hidden="1">#REF!</definedName>
    <definedName name="BExQEMUA4HEFM4OVO8M8MA8PIAW1" localSheetId="7" hidden="1">#REF!</definedName>
    <definedName name="BExQEMUA4HEFM4OVO8M8MA8PIAW1" localSheetId="9" hidden="1">#REF!</definedName>
    <definedName name="BExQEMUA4HEFM4OVO8M8MA8PIAW1" localSheetId="10" hidden="1">#REF!</definedName>
    <definedName name="BExQEMUA4HEFM4OVO8M8MA8PIAW1" localSheetId="11" hidden="1">#REF!</definedName>
    <definedName name="BExQEMUA4HEFM4OVO8M8MA8PIAW1" hidden="1">#REF!</definedName>
    <definedName name="BExQEQ4XZQFIKUXNU9H7WE7AMZ1U" localSheetId="7" hidden="1">#REF!</definedName>
    <definedName name="BExQEQ4XZQFIKUXNU9H7WE7AMZ1U" localSheetId="9" hidden="1">#REF!</definedName>
    <definedName name="BExQEQ4XZQFIKUXNU9H7WE7AMZ1U" localSheetId="10" hidden="1">#REF!</definedName>
    <definedName name="BExQEQ4XZQFIKUXNU9H7WE7AMZ1U" localSheetId="11" hidden="1">#REF!</definedName>
    <definedName name="BExQEQ4XZQFIKUXNU9H7WE7AMZ1U" hidden="1">#REF!</definedName>
    <definedName name="BExQERHKUGD73UH278HHQULBSG9M" localSheetId="7" hidden="1">#REF!</definedName>
    <definedName name="BExQERHKUGD73UH278HHQULBSG9M" localSheetId="9" hidden="1">#REF!</definedName>
    <definedName name="BExQERHKUGD73UH278HHQULBSG9M" localSheetId="10" hidden="1">#REF!</definedName>
    <definedName name="BExQERHKUGD73UH278HHQULBSG9M" localSheetId="11" hidden="1">#REF!</definedName>
    <definedName name="BExQERHKUGD73UH278HHQULBSG9M" hidden="1">#REF!</definedName>
    <definedName name="BExQESZI930ZHFKIRJ3TMK3X27PH" localSheetId="7" hidden="1">#REF!</definedName>
    <definedName name="BExQESZI930ZHFKIRJ3TMK3X27PH" localSheetId="9" hidden="1">#REF!</definedName>
    <definedName name="BExQESZI930ZHFKIRJ3TMK3X27PH" localSheetId="10" hidden="1">#REF!</definedName>
    <definedName name="BExQESZI930ZHFKIRJ3TMK3X27PH" localSheetId="11" hidden="1">#REF!</definedName>
    <definedName name="BExQESZI930ZHFKIRJ3TMK3X27PH" hidden="1">#REF!</definedName>
    <definedName name="BExQEY88PESL76JUL4GA11W8IHFE" localSheetId="7" hidden="1">#REF!</definedName>
    <definedName name="BExQEY88PESL76JUL4GA11W8IHFE" localSheetId="9" hidden="1">#REF!</definedName>
    <definedName name="BExQEY88PESL76JUL4GA11W8IHFE" localSheetId="10" hidden="1">#REF!</definedName>
    <definedName name="BExQEY88PESL76JUL4GA11W8IHFE" localSheetId="11" hidden="1">#REF!</definedName>
    <definedName name="BExQEY88PESL76JUL4GA11W8IHFE" hidden="1">#REF!</definedName>
    <definedName name="BExQF1OEB07CRAP6ALNNMJNJ3P2D" localSheetId="7" hidden="1">#REF!</definedName>
    <definedName name="BExQF1OEB07CRAP6ALNNMJNJ3P2D" localSheetId="9" hidden="1">#REF!</definedName>
    <definedName name="BExQF1OEB07CRAP6ALNNMJNJ3P2D" localSheetId="10" hidden="1">#REF!</definedName>
    <definedName name="BExQF1OEB07CRAP6ALNNMJNJ3P2D" localSheetId="11" hidden="1">#REF!</definedName>
    <definedName name="BExQF1OEB07CRAP6ALNNMJNJ3P2D" hidden="1">#REF!</definedName>
    <definedName name="BExQF9X2AQPFJZTCHTU5PTTR0JAH" localSheetId="7" hidden="1">#REF!</definedName>
    <definedName name="BExQF9X2AQPFJZTCHTU5PTTR0JAH" localSheetId="9" hidden="1">#REF!</definedName>
    <definedName name="BExQF9X2AQPFJZTCHTU5PTTR0JAH" localSheetId="10" hidden="1">#REF!</definedName>
    <definedName name="BExQF9X2AQPFJZTCHTU5PTTR0JAH" localSheetId="11" hidden="1">#REF!</definedName>
    <definedName name="BExQF9X2AQPFJZTCHTU5PTTR0JAH" hidden="1">#REF!</definedName>
    <definedName name="BExQFC0M9KKFMQKPLPEO2RQDB7MM" localSheetId="7" hidden="1">#REF!</definedName>
    <definedName name="BExQFC0M9KKFMQKPLPEO2RQDB7MM" localSheetId="9" hidden="1">#REF!</definedName>
    <definedName name="BExQFC0M9KKFMQKPLPEO2RQDB7MM" localSheetId="10" hidden="1">#REF!</definedName>
    <definedName name="BExQFC0M9KKFMQKPLPEO2RQDB7MM" localSheetId="11" hidden="1">#REF!</definedName>
    <definedName name="BExQFC0M9KKFMQKPLPEO2RQDB7MM" hidden="1">#REF!</definedName>
    <definedName name="BExQFEEV7627R8TYZCM28C6V6WHE" localSheetId="7" hidden="1">#REF!</definedName>
    <definedName name="BExQFEEV7627R8TYZCM28C6V6WHE" localSheetId="9" hidden="1">#REF!</definedName>
    <definedName name="BExQFEEV7627R8TYZCM28C6V6WHE" localSheetId="10" hidden="1">#REF!</definedName>
    <definedName name="BExQFEEV7627R8TYZCM28C6V6WHE" localSheetId="11" hidden="1">#REF!</definedName>
    <definedName name="BExQFEEV7627R8TYZCM28C6V6WHE" hidden="1">#REF!</definedName>
    <definedName name="BExQFEK8NUD04X2OBRA275ADPSDL" localSheetId="7" hidden="1">#REF!</definedName>
    <definedName name="BExQFEK8NUD04X2OBRA275ADPSDL" localSheetId="9" hidden="1">#REF!</definedName>
    <definedName name="BExQFEK8NUD04X2OBRA275ADPSDL" localSheetId="10" hidden="1">#REF!</definedName>
    <definedName name="BExQFEK8NUD04X2OBRA275ADPSDL" localSheetId="11" hidden="1">#REF!</definedName>
    <definedName name="BExQFEK8NUD04X2OBRA275ADPSDL" hidden="1">#REF!</definedName>
    <definedName name="BExQFGYIWDR4W0YF7XR6E4EWWJ02" localSheetId="7" hidden="1">#REF!</definedName>
    <definedName name="BExQFGYIWDR4W0YF7XR6E4EWWJ02" localSheetId="9" hidden="1">#REF!</definedName>
    <definedName name="BExQFGYIWDR4W0YF7XR6E4EWWJ02" localSheetId="10" hidden="1">#REF!</definedName>
    <definedName name="BExQFGYIWDR4W0YF7XR6E4EWWJ02" localSheetId="11" hidden="1">#REF!</definedName>
    <definedName name="BExQFGYIWDR4W0YF7XR6E4EWWJ02" hidden="1">#REF!</definedName>
    <definedName name="BExQFPNFKA36IAPS22LAUMBDI4KE" localSheetId="7" hidden="1">#REF!</definedName>
    <definedName name="BExQFPNFKA36IAPS22LAUMBDI4KE" localSheetId="9" hidden="1">#REF!</definedName>
    <definedName name="BExQFPNFKA36IAPS22LAUMBDI4KE" localSheetId="10" hidden="1">#REF!</definedName>
    <definedName name="BExQFPNFKA36IAPS22LAUMBDI4KE" localSheetId="11" hidden="1">#REF!</definedName>
    <definedName name="BExQFPNFKA36IAPS22LAUMBDI4KE" hidden="1">#REF!</definedName>
    <definedName name="BExQFPSWEMA8WBUZ4WK20LR13VSU" localSheetId="7" hidden="1">#REF!</definedName>
    <definedName name="BExQFPSWEMA8WBUZ4WK20LR13VSU" localSheetId="9" hidden="1">#REF!</definedName>
    <definedName name="BExQFPSWEMA8WBUZ4WK20LR13VSU" localSheetId="10" hidden="1">#REF!</definedName>
    <definedName name="BExQFPSWEMA8WBUZ4WK20LR13VSU" localSheetId="11" hidden="1">#REF!</definedName>
    <definedName name="BExQFPSWEMA8WBUZ4WK20LR13VSU" hidden="1">#REF!</definedName>
    <definedName name="BExQFVSPOSCCPF1TLJPIWYWYB8A9" localSheetId="7" hidden="1">#REF!</definedName>
    <definedName name="BExQFVSPOSCCPF1TLJPIWYWYB8A9" localSheetId="9" hidden="1">#REF!</definedName>
    <definedName name="BExQFVSPOSCCPF1TLJPIWYWYB8A9" localSheetId="10" hidden="1">#REF!</definedName>
    <definedName name="BExQFVSPOSCCPF1TLJPIWYWYB8A9" localSheetId="11" hidden="1">#REF!</definedName>
    <definedName name="BExQFVSPOSCCPF1TLJPIWYWYB8A9" hidden="1">#REF!</definedName>
    <definedName name="BExQFWJQXNQAW6LUMOEDS6KMJMYL" localSheetId="7" hidden="1">#REF!</definedName>
    <definedName name="BExQFWJQXNQAW6LUMOEDS6KMJMYL" localSheetId="9" hidden="1">#REF!</definedName>
    <definedName name="BExQFWJQXNQAW6LUMOEDS6KMJMYL" localSheetId="10" hidden="1">#REF!</definedName>
    <definedName name="BExQFWJQXNQAW6LUMOEDS6KMJMYL" localSheetId="11" hidden="1">#REF!</definedName>
    <definedName name="BExQFWJQXNQAW6LUMOEDS6KMJMYL" hidden="1">#REF!</definedName>
    <definedName name="BExQFZZRMR5PQTR0X833N3LRX6ZL" localSheetId="7" hidden="1">#REF!</definedName>
    <definedName name="BExQFZZRMR5PQTR0X833N3LRX6ZL" localSheetId="9" hidden="1">#REF!</definedName>
    <definedName name="BExQFZZRMR5PQTR0X833N3LRX6ZL" localSheetId="10" hidden="1">#REF!</definedName>
    <definedName name="BExQFZZRMR5PQTR0X833N3LRX6ZL" localSheetId="11" hidden="1">#REF!</definedName>
    <definedName name="BExQFZZRMR5PQTR0X833N3LRX6ZL" hidden="1">#REF!</definedName>
    <definedName name="BExQG8TYRD2G42UA5ZPCRLNKUDMX" localSheetId="7" hidden="1">#REF!</definedName>
    <definedName name="BExQG8TYRD2G42UA5ZPCRLNKUDMX" localSheetId="9" hidden="1">#REF!</definedName>
    <definedName name="BExQG8TYRD2G42UA5ZPCRLNKUDMX" localSheetId="10" hidden="1">#REF!</definedName>
    <definedName name="BExQG8TYRD2G42UA5ZPCRLNKUDMX" localSheetId="11" hidden="1">#REF!</definedName>
    <definedName name="BExQG8TYRD2G42UA5ZPCRLNKUDMX" hidden="1">#REF!</definedName>
    <definedName name="BExQGO48J9MPCDQ96RBB9UN9AIGT" localSheetId="7" hidden="1">#REF!</definedName>
    <definedName name="BExQGO48J9MPCDQ96RBB9UN9AIGT" localSheetId="9" hidden="1">#REF!</definedName>
    <definedName name="BExQGO48J9MPCDQ96RBB9UN9AIGT" localSheetId="10" hidden="1">#REF!</definedName>
    <definedName name="BExQGO48J9MPCDQ96RBB9UN9AIGT" localSheetId="11" hidden="1">#REF!</definedName>
    <definedName name="BExQGO48J9MPCDQ96RBB9UN9AIGT" hidden="1">#REF!</definedName>
    <definedName name="BExQGSBB6MJWDW7AYWA0MSFTXKRR" localSheetId="7" hidden="1">#REF!</definedName>
    <definedName name="BExQGSBB6MJWDW7AYWA0MSFTXKRR" localSheetId="9" hidden="1">#REF!</definedName>
    <definedName name="BExQGSBB6MJWDW7AYWA0MSFTXKRR" localSheetId="10" hidden="1">#REF!</definedName>
    <definedName name="BExQGSBB6MJWDW7AYWA0MSFTXKRR" localSheetId="11" hidden="1">#REF!</definedName>
    <definedName name="BExQGSBB6MJWDW7AYWA0MSFTXKRR" hidden="1">#REF!</definedName>
    <definedName name="BExQGV5VQ04IFVBYEFOZQHKJ561J" localSheetId="7" hidden="1">#REF!</definedName>
    <definedName name="BExQGV5VQ04IFVBYEFOZQHKJ561J" localSheetId="9" hidden="1">#REF!</definedName>
    <definedName name="BExQGV5VQ04IFVBYEFOZQHKJ561J" localSheetId="10" hidden="1">#REF!</definedName>
    <definedName name="BExQGV5VQ04IFVBYEFOZQHKJ561J" localSheetId="11" hidden="1">#REF!</definedName>
    <definedName name="BExQGV5VQ04IFVBYEFOZQHKJ561J" hidden="1">#REF!</definedName>
    <definedName name="BExQGVB7GL4W9291MCCPQ46Z66C1" localSheetId="7" hidden="1">#REF!</definedName>
    <definedName name="BExQGVB7GL4W9291MCCPQ46Z66C1" localSheetId="9" hidden="1">#REF!</definedName>
    <definedName name="BExQGVB7GL4W9291MCCPQ46Z66C1" localSheetId="10" hidden="1">#REF!</definedName>
    <definedName name="BExQGVB7GL4W9291MCCPQ46Z66C1" localSheetId="11" hidden="1">#REF!</definedName>
    <definedName name="BExQGVB7GL4W9291MCCPQ46Z66C1" hidden="1">#REF!</definedName>
    <definedName name="BExQH0UURAJ13AVO5UI04HSRGVYW" localSheetId="7" hidden="1">#REF!</definedName>
    <definedName name="BExQH0UURAJ13AVO5UI04HSRGVYW" localSheetId="9" hidden="1">#REF!</definedName>
    <definedName name="BExQH0UURAJ13AVO5UI04HSRGVYW" localSheetId="10" hidden="1">#REF!</definedName>
    <definedName name="BExQH0UURAJ13AVO5UI04HSRGVYW" localSheetId="11" hidden="1">#REF!</definedName>
    <definedName name="BExQH0UURAJ13AVO5UI04HSRGVYW" hidden="1">#REF!</definedName>
    <definedName name="BExQH6ZZY0NR8SE48PSI9D0CU1TC" localSheetId="7" hidden="1">#REF!</definedName>
    <definedName name="BExQH6ZZY0NR8SE48PSI9D0CU1TC" localSheetId="9" hidden="1">#REF!</definedName>
    <definedName name="BExQH6ZZY0NR8SE48PSI9D0CU1TC" localSheetId="10" hidden="1">#REF!</definedName>
    <definedName name="BExQH6ZZY0NR8SE48PSI9D0CU1TC" localSheetId="11" hidden="1">#REF!</definedName>
    <definedName name="BExQH6ZZY0NR8SE48PSI9D0CU1TC" hidden="1">#REF!</definedName>
    <definedName name="BExQH9P2MCXAJOVEO4GFQT6MNW22" localSheetId="7" hidden="1">#REF!</definedName>
    <definedName name="BExQH9P2MCXAJOVEO4GFQT6MNW22" localSheetId="9" hidden="1">#REF!</definedName>
    <definedName name="BExQH9P2MCXAJOVEO4GFQT6MNW22" localSheetId="10" hidden="1">#REF!</definedName>
    <definedName name="BExQH9P2MCXAJOVEO4GFQT6MNW22" localSheetId="11" hidden="1">#REF!</definedName>
    <definedName name="BExQH9P2MCXAJOVEO4GFQT6MNW22" hidden="1">#REF!</definedName>
    <definedName name="BExQHCZSBYUY8OKKJXFYWKBBM6AH" localSheetId="7" hidden="1">#REF!</definedName>
    <definedName name="BExQHCZSBYUY8OKKJXFYWKBBM6AH" localSheetId="9" hidden="1">#REF!</definedName>
    <definedName name="BExQHCZSBYUY8OKKJXFYWKBBM6AH" localSheetId="10" hidden="1">#REF!</definedName>
    <definedName name="BExQHCZSBYUY8OKKJXFYWKBBM6AH" localSheetId="11" hidden="1">#REF!</definedName>
    <definedName name="BExQHCZSBYUY8OKKJXFYWKBBM6AH" hidden="1">#REF!</definedName>
    <definedName name="BExQHPKXZ1K33V2F90NZIQRZYIAW" localSheetId="7" hidden="1">#REF!</definedName>
    <definedName name="BExQHPKXZ1K33V2F90NZIQRZYIAW" localSheetId="9" hidden="1">#REF!</definedName>
    <definedName name="BExQHPKXZ1K33V2F90NZIQRZYIAW" localSheetId="10" hidden="1">#REF!</definedName>
    <definedName name="BExQHPKXZ1K33V2F90NZIQRZYIAW" localSheetId="11" hidden="1">#REF!</definedName>
    <definedName name="BExQHPKXZ1K33V2F90NZIQRZYIAW" hidden="1">#REF!</definedName>
    <definedName name="BExQHVF9KD06AG2RXUQJ9X4PVGX4" localSheetId="7" hidden="1">#REF!</definedName>
    <definedName name="BExQHVF9KD06AG2RXUQJ9X4PVGX4" localSheetId="9" hidden="1">#REF!</definedName>
    <definedName name="BExQHVF9KD06AG2RXUQJ9X4PVGX4" localSheetId="10" hidden="1">#REF!</definedName>
    <definedName name="BExQHVF9KD06AG2RXUQJ9X4PVGX4" localSheetId="11" hidden="1">#REF!</definedName>
    <definedName name="BExQHVF9KD06AG2RXUQJ9X4PVGX4" hidden="1">#REF!</definedName>
    <definedName name="BExQHXDHUYC4Q1EIPVGT5YX2JZL4" localSheetId="7" hidden="1">#REF!</definedName>
    <definedName name="BExQHXDHUYC4Q1EIPVGT5YX2JZL4" localSheetId="9" hidden="1">#REF!</definedName>
    <definedName name="BExQHXDHUYC4Q1EIPVGT5YX2JZL4" localSheetId="10" hidden="1">#REF!</definedName>
    <definedName name="BExQHXDHUYC4Q1EIPVGT5YX2JZL4" localSheetId="11" hidden="1">#REF!</definedName>
    <definedName name="BExQHXDHUYC4Q1EIPVGT5YX2JZL4" hidden="1">#REF!</definedName>
    <definedName name="BExQHZBHVN2L4HC7ACTR73T5OCV0" localSheetId="7" hidden="1">#REF!</definedName>
    <definedName name="BExQHZBHVN2L4HC7ACTR73T5OCV0" localSheetId="9" hidden="1">#REF!</definedName>
    <definedName name="BExQHZBHVN2L4HC7ACTR73T5OCV0" localSheetId="10" hidden="1">#REF!</definedName>
    <definedName name="BExQHZBHVN2L4HC7ACTR73T5OCV0" localSheetId="11" hidden="1">#REF!</definedName>
    <definedName name="BExQHZBHVN2L4HC7ACTR73T5OCV0" hidden="1">#REF!</definedName>
    <definedName name="BExQI5M37YD0WH3DQITAZHZBB115" localSheetId="7" hidden="1">#REF!</definedName>
    <definedName name="BExQI5M37YD0WH3DQITAZHZBB115" localSheetId="9" hidden="1">#REF!</definedName>
    <definedName name="BExQI5M37YD0WH3DQITAZHZBB115" localSheetId="10" hidden="1">#REF!</definedName>
    <definedName name="BExQI5M37YD0WH3DQITAZHZBB115" localSheetId="11" hidden="1">#REF!</definedName>
    <definedName name="BExQI5M37YD0WH3DQITAZHZBB115" hidden="1">#REF!</definedName>
    <definedName name="BExQI7V42EHAI28LLDLOQJ1ETBBF" localSheetId="7" hidden="1">#REF!</definedName>
    <definedName name="BExQI7V42EHAI28LLDLOQJ1ETBBF" localSheetId="9" hidden="1">#REF!</definedName>
    <definedName name="BExQI7V42EHAI28LLDLOQJ1ETBBF" localSheetId="10" hidden="1">#REF!</definedName>
    <definedName name="BExQI7V42EHAI28LLDLOQJ1ETBBF" localSheetId="11" hidden="1">#REF!</definedName>
    <definedName name="BExQI7V42EHAI28LLDLOQJ1ETBBF" hidden="1">#REF!</definedName>
    <definedName name="BExQI85V9TNLDJT5LTRZS10Y26SG" localSheetId="7" hidden="1">#REF!</definedName>
    <definedName name="BExQI85V9TNLDJT5LTRZS10Y26SG" localSheetId="9" hidden="1">#REF!</definedName>
    <definedName name="BExQI85V9TNLDJT5LTRZS10Y26SG" localSheetId="10" hidden="1">#REF!</definedName>
    <definedName name="BExQI85V9TNLDJT5LTRZS10Y26SG" localSheetId="11" hidden="1">#REF!</definedName>
    <definedName name="BExQI85V9TNLDJT5LTRZS10Y26SG" hidden="1">#REF!</definedName>
    <definedName name="BExQIAPKHVEV8CU1L3TTHJW67FJ5" localSheetId="7" hidden="1">#REF!</definedName>
    <definedName name="BExQIAPKHVEV8CU1L3TTHJW67FJ5" localSheetId="9" hidden="1">#REF!</definedName>
    <definedName name="BExQIAPKHVEV8CU1L3TTHJW67FJ5" localSheetId="10" hidden="1">#REF!</definedName>
    <definedName name="BExQIAPKHVEV8CU1L3TTHJW67FJ5" localSheetId="11" hidden="1">#REF!</definedName>
    <definedName name="BExQIAPKHVEV8CU1L3TTHJW67FJ5" hidden="1">#REF!</definedName>
    <definedName name="BExQIBB4I3Z6AUU0HYV1DHRS13M4" localSheetId="7" hidden="1">#REF!</definedName>
    <definedName name="BExQIBB4I3Z6AUU0HYV1DHRS13M4" localSheetId="9" hidden="1">#REF!</definedName>
    <definedName name="BExQIBB4I3Z6AUU0HYV1DHRS13M4" localSheetId="10" hidden="1">#REF!</definedName>
    <definedName name="BExQIBB4I3Z6AUU0HYV1DHRS13M4" localSheetId="11" hidden="1">#REF!</definedName>
    <definedName name="BExQIBB4I3Z6AUU0HYV1DHRS13M4" hidden="1">#REF!</definedName>
    <definedName name="BExQIBWPAXU7HJZLKGJZY3EB7MIS" localSheetId="7" hidden="1">#REF!</definedName>
    <definedName name="BExQIBWPAXU7HJZLKGJZY3EB7MIS" localSheetId="9" hidden="1">#REF!</definedName>
    <definedName name="BExQIBWPAXU7HJZLKGJZY3EB7MIS" localSheetId="10" hidden="1">#REF!</definedName>
    <definedName name="BExQIBWPAXU7HJZLKGJZY3EB7MIS" localSheetId="11" hidden="1">#REF!</definedName>
    <definedName name="BExQIBWPAXU7HJZLKGJZY3EB7MIS" hidden="1">#REF!</definedName>
    <definedName name="BExQIEB09IBJU22LBRVC4SFL687J" localSheetId="7" hidden="1">#REF!</definedName>
    <definedName name="BExQIEB09IBJU22LBRVC4SFL687J" localSheetId="9" hidden="1">#REF!</definedName>
    <definedName name="BExQIEB09IBJU22LBRVC4SFL687J" localSheetId="10" hidden="1">#REF!</definedName>
    <definedName name="BExQIEB09IBJU22LBRVC4SFL687J" localSheetId="11" hidden="1">#REF!</definedName>
    <definedName name="BExQIEB09IBJU22LBRVC4SFL687J" hidden="1">#REF!</definedName>
    <definedName name="BExQIJUJOU8IYLVQCFMPTADHZ9J7" localSheetId="7" hidden="1">#REF!</definedName>
    <definedName name="BExQIJUJOU8IYLVQCFMPTADHZ9J7" localSheetId="9" hidden="1">#REF!</definedName>
    <definedName name="BExQIJUJOU8IYLVQCFMPTADHZ9J7" localSheetId="10" hidden="1">#REF!</definedName>
    <definedName name="BExQIJUJOU8IYLVQCFMPTADHZ9J7" localSheetId="11" hidden="1">#REF!</definedName>
    <definedName name="BExQIJUJOU8IYLVQCFMPTADHZ9J7" hidden="1">#REF!</definedName>
    <definedName name="BExQIS8O6R36CI01XRY9ISM99TW9" localSheetId="7" hidden="1">#REF!</definedName>
    <definedName name="BExQIS8O6R36CI01XRY9ISM99TW9" localSheetId="9" hidden="1">#REF!</definedName>
    <definedName name="BExQIS8O6R36CI01XRY9ISM99TW9" localSheetId="10" hidden="1">#REF!</definedName>
    <definedName name="BExQIS8O6R36CI01XRY9ISM99TW9" localSheetId="11" hidden="1">#REF!</definedName>
    <definedName name="BExQIS8O6R36CI01XRY9ISM99TW9" hidden="1">#REF!</definedName>
    <definedName name="BExQIVJB9MJ25NDUHTCVMSODJY2C" localSheetId="7" hidden="1">#REF!</definedName>
    <definedName name="BExQIVJB9MJ25NDUHTCVMSODJY2C" localSheetId="9" hidden="1">#REF!</definedName>
    <definedName name="BExQIVJB9MJ25NDUHTCVMSODJY2C" localSheetId="10" hidden="1">#REF!</definedName>
    <definedName name="BExQIVJB9MJ25NDUHTCVMSODJY2C" localSheetId="11" hidden="1">#REF!</definedName>
    <definedName name="BExQIVJB9MJ25NDUHTCVMSODJY2C" hidden="1">#REF!</definedName>
    <definedName name="BExQJ2KYENKJB760H4Z8NV8Z08WT" localSheetId="7" hidden="1">#REF!</definedName>
    <definedName name="BExQJ2KYENKJB760H4Z8NV8Z08WT" localSheetId="9" hidden="1">#REF!</definedName>
    <definedName name="BExQJ2KYENKJB760H4Z8NV8Z08WT" localSheetId="10" hidden="1">#REF!</definedName>
    <definedName name="BExQJ2KYENKJB760H4Z8NV8Z08WT" localSheetId="11" hidden="1">#REF!</definedName>
    <definedName name="BExQJ2KYENKJB760H4Z8NV8Z08WT" hidden="1">#REF!</definedName>
    <definedName name="BExQJ4DQ84ZQCB1WU62YHO0XEQSV" localSheetId="7" hidden="1">#REF!</definedName>
    <definedName name="BExQJ4DQ84ZQCB1WU62YHO0XEQSV" localSheetId="9" hidden="1">#REF!</definedName>
    <definedName name="BExQJ4DQ84ZQCB1WU62YHO0XEQSV" localSheetId="10" hidden="1">#REF!</definedName>
    <definedName name="BExQJ4DQ84ZQCB1WU62YHO0XEQSV" localSheetId="11" hidden="1">#REF!</definedName>
    <definedName name="BExQJ4DQ84ZQCB1WU62YHO0XEQSV" hidden="1">#REF!</definedName>
    <definedName name="BExQJBF7LAX128WR7VTMJC88ZLPG" localSheetId="7" hidden="1">#REF!</definedName>
    <definedName name="BExQJBF7LAX128WR7VTMJC88ZLPG" localSheetId="9" hidden="1">#REF!</definedName>
    <definedName name="BExQJBF7LAX128WR7VTMJC88ZLPG" localSheetId="10" hidden="1">#REF!</definedName>
    <definedName name="BExQJBF7LAX128WR7VTMJC88ZLPG" localSheetId="11" hidden="1">#REF!</definedName>
    <definedName name="BExQJBF7LAX128WR7VTMJC88ZLPG" hidden="1">#REF!</definedName>
    <definedName name="BExQJEVCKX6KZHNCLYXY7D0MX5KN" localSheetId="7" hidden="1">#REF!</definedName>
    <definedName name="BExQJEVCKX6KZHNCLYXY7D0MX5KN" localSheetId="9" hidden="1">#REF!</definedName>
    <definedName name="BExQJEVCKX6KZHNCLYXY7D0MX5KN" localSheetId="10" hidden="1">#REF!</definedName>
    <definedName name="BExQJEVCKX6KZHNCLYXY7D0MX5KN" localSheetId="11" hidden="1">#REF!</definedName>
    <definedName name="BExQJEVCKX6KZHNCLYXY7D0MX5KN" hidden="1">#REF!</definedName>
    <definedName name="BExQJJYSDX8B0J1QGF2HL071KKA3" localSheetId="7" hidden="1">#REF!</definedName>
    <definedName name="BExQJJYSDX8B0J1QGF2HL071KKA3" localSheetId="9" hidden="1">#REF!</definedName>
    <definedName name="BExQJJYSDX8B0J1QGF2HL071KKA3" localSheetId="10" hidden="1">#REF!</definedName>
    <definedName name="BExQJJYSDX8B0J1QGF2HL071KKA3" localSheetId="11" hidden="1">#REF!</definedName>
    <definedName name="BExQJJYSDX8B0J1QGF2HL071KKA3" hidden="1">#REF!</definedName>
    <definedName name="BExQJQPFM9GN0NWOW73O5VE3NTJO" localSheetId="7" hidden="1">#REF!</definedName>
    <definedName name="BExQJQPFM9GN0NWOW73O5VE3NTJO" localSheetId="9" hidden="1">#REF!</definedName>
    <definedName name="BExQJQPFM9GN0NWOW73O5VE3NTJO" localSheetId="10" hidden="1">#REF!</definedName>
    <definedName name="BExQJQPFM9GN0NWOW73O5VE3NTJO" localSheetId="11" hidden="1">#REF!</definedName>
    <definedName name="BExQJQPFM9GN0NWOW73O5VE3NTJO" hidden="1">#REF!</definedName>
    <definedName name="BExQK1HV6SQQ7CP8H8IUKI9TYXTD" localSheetId="7" hidden="1">#REF!</definedName>
    <definedName name="BExQK1HV6SQQ7CP8H8IUKI9TYXTD" localSheetId="9" hidden="1">#REF!</definedName>
    <definedName name="BExQK1HV6SQQ7CP8H8IUKI9TYXTD" localSheetId="10" hidden="1">#REF!</definedName>
    <definedName name="BExQK1HV6SQQ7CP8H8IUKI9TYXTD" localSheetId="11" hidden="1">#REF!</definedName>
    <definedName name="BExQK1HV6SQQ7CP8H8IUKI9TYXTD" hidden="1">#REF!</definedName>
    <definedName name="BExQK3LE5CSBW1E4H4KHW548FL2R" localSheetId="7" hidden="1">#REF!</definedName>
    <definedName name="BExQK3LE5CSBW1E4H4KHW548FL2R" localSheetId="9" hidden="1">#REF!</definedName>
    <definedName name="BExQK3LE5CSBW1E4H4KHW548FL2R" localSheetId="10" hidden="1">#REF!</definedName>
    <definedName name="BExQK3LE5CSBW1E4H4KHW548FL2R" localSheetId="11" hidden="1">#REF!</definedName>
    <definedName name="BExQK3LE5CSBW1E4H4KHW548FL2R" hidden="1">#REF!</definedName>
    <definedName name="BExQKG6LD6PLNDGNGO9DJXY865BR" localSheetId="7" hidden="1">#REF!</definedName>
    <definedName name="BExQKG6LD6PLNDGNGO9DJXY865BR" localSheetId="9" hidden="1">#REF!</definedName>
    <definedName name="BExQKG6LD6PLNDGNGO9DJXY865BR" localSheetId="10" hidden="1">#REF!</definedName>
    <definedName name="BExQKG6LD6PLNDGNGO9DJXY865BR" localSheetId="11" hidden="1">#REF!</definedName>
    <definedName name="BExQKG6LD6PLNDGNGO9DJXY865BR" hidden="1">#REF!</definedName>
    <definedName name="BExQKKDMM6UNMDK33ZZN3QBP6TN6" localSheetId="7" hidden="1">#REF!</definedName>
    <definedName name="BExQKKDMM6UNMDK33ZZN3QBP6TN6" localSheetId="9" hidden="1">#REF!</definedName>
    <definedName name="BExQKKDMM6UNMDK33ZZN3QBP6TN6" localSheetId="10" hidden="1">#REF!</definedName>
    <definedName name="BExQKKDMM6UNMDK33ZZN3QBP6TN6" localSheetId="11" hidden="1">#REF!</definedName>
    <definedName name="BExQKKDMM6UNMDK33ZZN3QBP6TN6" hidden="1">#REF!</definedName>
    <definedName name="BExQKP6ANI278H3LT3CHFIOFPQDR" localSheetId="7" hidden="1">#REF!</definedName>
    <definedName name="BExQKP6ANI278H3LT3CHFIOFPQDR" localSheetId="9" hidden="1">#REF!</definedName>
    <definedName name="BExQKP6ANI278H3LT3CHFIOFPQDR" localSheetId="10" hidden="1">#REF!</definedName>
    <definedName name="BExQKP6ANI278H3LT3CHFIOFPQDR" localSheetId="11" hidden="1">#REF!</definedName>
    <definedName name="BExQKP6ANI278H3LT3CHFIOFPQDR" hidden="1">#REF!</definedName>
    <definedName name="BExQLE1TOW3A287TQB0AVWENT8O1" localSheetId="7" hidden="1">#REF!</definedName>
    <definedName name="BExQLE1TOW3A287TQB0AVWENT8O1" localSheetId="9" hidden="1">#REF!</definedName>
    <definedName name="BExQLE1TOW3A287TQB0AVWENT8O1" localSheetId="10" hidden="1">#REF!</definedName>
    <definedName name="BExQLE1TOW3A287TQB0AVWENT8O1" localSheetId="11" hidden="1">#REF!</definedName>
    <definedName name="BExQLE1TOW3A287TQB0AVWENT8O1" hidden="1">#REF!</definedName>
    <definedName name="BExRYOYB4A3E5F6MTROY69LR0PMG" localSheetId="7" hidden="1">#REF!</definedName>
    <definedName name="BExRYOYB4A3E5F6MTROY69LR0PMG" localSheetId="9" hidden="1">#REF!</definedName>
    <definedName name="BExRYOYB4A3E5F6MTROY69LR0PMG" localSheetId="10" hidden="1">#REF!</definedName>
    <definedName name="BExRYOYB4A3E5F6MTROY69LR0PMG" localSheetId="11" hidden="1">#REF!</definedName>
    <definedName name="BExRYOYB4A3E5F6MTROY69LR0PMG" hidden="1">#REF!</definedName>
    <definedName name="BExRYZLA9EW71H4SXQR525S72LLP" localSheetId="7" hidden="1">#REF!</definedName>
    <definedName name="BExRYZLA9EW71H4SXQR525S72LLP" localSheetId="9" hidden="1">#REF!</definedName>
    <definedName name="BExRYZLA9EW71H4SXQR525S72LLP" localSheetId="10" hidden="1">#REF!</definedName>
    <definedName name="BExRYZLA9EW71H4SXQR525S72LLP" localSheetId="11" hidden="1">#REF!</definedName>
    <definedName name="BExRYZLA9EW71H4SXQR525S72LLP" hidden="1">#REF!</definedName>
    <definedName name="BExRZ66M8G9FQ0VFP077QSZBSOA5" localSheetId="7" hidden="1">#REF!</definedName>
    <definedName name="BExRZ66M8G9FQ0VFP077QSZBSOA5" localSheetId="9" hidden="1">#REF!</definedName>
    <definedName name="BExRZ66M8G9FQ0VFP077QSZBSOA5" localSheetId="10" hidden="1">#REF!</definedName>
    <definedName name="BExRZ66M8G9FQ0VFP077QSZBSOA5" localSheetId="11" hidden="1">#REF!</definedName>
    <definedName name="BExRZ66M8G9FQ0VFP077QSZBSOA5" hidden="1">#REF!</definedName>
    <definedName name="BExRZ8FMQQL46I8AQWU17LRNZD5T" localSheetId="7" hidden="1">#REF!</definedName>
    <definedName name="BExRZ8FMQQL46I8AQWU17LRNZD5T" localSheetId="9" hidden="1">#REF!</definedName>
    <definedName name="BExRZ8FMQQL46I8AQWU17LRNZD5T" localSheetId="10" hidden="1">#REF!</definedName>
    <definedName name="BExRZ8FMQQL46I8AQWU17LRNZD5T" localSheetId="11" hidden="1">#REF!</definedName>
    <definedName name="BExRZ8FMQQL46I8AQWU17LRNZD5T" hidden="1">#REF!</definedName>
    <definedName name="BExRZIRRIXRUMZ5GOO95S7460BMP" localSheetId="7" hidden="1">#REF!</definedName>
    <definedName name="BExRZIRRIXRUMZ5GOO95S7460BMP" localSheetId="9" hidden="1">#REF!</definedName>
    <definedName name="BExRZIRRIXRUMZ5GOO95S7460BMP" localSheetId="10" hidden="1">#REF!</definedName>
    <definedName name="BExRZIRRIXRUMZ5GOO95S7460BMP" localSheetId="11" hidden="1">#REF!</definedName>
    <definedName name="BExRZIRRIXRUMZ5GOO95S7460BMP" hidden="1">#REF!</definedName>
    <definedName name="BExRZK9RAHMM0ZLTNSK7A4LDC42D" localSheetId="7" hidden="1">#REF!</definedName>
    <definedName name="BExRZK9RAHMM0ZLTNSK7A4LDC42D" localSheetId="9" hidden="1">#REF!</definedName>
    <definedName name="BExRZK9RAHMM0ZLTNSK7A4LDC42D" localSheetId="10" hidden="1">#REF!</definedName>
    <definedName name="BExRZK9RAHMM0ZLTNSK7A4LDC42D" localSheetId="11" hidden="1">#REF!</definedName>
    <definedName name="BExRZK9RAHMM0ZLTNSK7A4LDC42D" hidden="1">#REF!</definedName>
    <definedName name="BExRZOGSR69INI6GAEPHDWSNK5Q4" localSheetId="7" hidden="1">#REF!</definedName>
    <definedName name="BExRZOGSR69INI6GAEPHDWSNK5Q4" localSheetId="9" hidden="1">#REF!</definedName>
    <definedName name="BExRZOGSR69INI6GAEPHDWSNK5Q4" localSheetId="10" hidden="1">#REF!</definedName>
    <definedName name="BExRZOGSR69INI6GAEPHDWSNK5Q4" localSheetId="11" hidden="1">#REF!</definedName>
    <definedName name="BExRZOGSR69INI6GAEPHDWSNK5Q4" hidden="1">#REF!</definedName>
    <definedName name="BExS017FU4YOHE3YTW15EQ9ZTN1Y" localSheetId="7" hidden="1">#REF!</definedName>
    <definedName name="BExS017FU4YOHE3YTW15EQ9ZTN1Y" localSheetId="9" hidden="1">#REF!</definedName>
    <definedName name="BExS017FU4YOHE3YTW15EQ9ZTN1Y" localSheetId="10" hidden="1">#REF!</definedName>
    <definedName name="BExS017FU4YOHE3YTW15EQ9ZTN1Y" localSheetId="11" hidden="1">#REF!</definedName>
    <definedName name="BExS017FU4YOHE3YTW15EQ9ZTN1Y" hidden="1">#REF!</definedName>
    <definedName name="BExS0ASQBKRTPDWFK0KUDFOS9LE5" localSheetId="7" hidden="1">#REF!</definedName>
    <definedName name="BExS0ASQBKRTPDWFK0KUDFOS9LE5" localSheetId="9" hidden="1">#REF!</definedName>
    <definedName name="BExS0ASQBKRTPDWFK0KUDFOS9LE5" localSheetId="10" hidden="1">#REF!</definedName>
    <definedName name="BExS0ASQBKRTPDWFK0KUDFOS9LE5" localSheetId="11" hidden="1">#REF!</definedName>
    <definedName name="BExS0ASQBKRTPDWFK0KUDFOS9LE5" hidden="1">#REF!</definedName>
    <definedName name="BExS0GHQUF6YT0RU3TKDEO8CSJYB" localSheetId="7" hidden="1">#REF!</definedName>
    <definedName name="BExS0GHQUF6YT0RU3TKDEO8CSJYB" localSheetId="9" hidden="1">#REF!</definedName>
    <definedName name="BExS0GHQUF6YT0RU3TKDEO8CSJYB" localSheetId="10" hidden="1">#REF!</definedName>
    <definedName name="BExS0GHQUF6YT0RU3TKDEO8CSJYB" localSheetId="11" hidden="1">#REF!</definedName>
    <definedName name="BExS0GHQUF6YT0RU3TKDEO8CSJYB" hidden="1">#REF!</definedName>
    <definedName name="BExS0K8IHC45I78DMZBOJ1P13KQA" localSheetId="7" hidden="1">#REF!</definedName>
    <definedName name="BExS0K8IHC45I78DMZBOJ1P13KQA" localSheetId="9" hidden="1">#REF!</definedName>
    <definedName name="BExS0K8IHC45I78DMZBOJ1P13KQA" localSheetId="10" hidden="1">#REF!</definedName>
    <definedName name="BExS0K8IHC45I78DMZBOJ1P13KQA" localSheetId="11" hidden="1">#REF!</definedName>
    <definedName name="BExS0K8IHC45I78DMZBOJ1P13KQA" hidden="1">#REF!</definedName>
    <definedName name="BExS14X03J9K12GCDNGZI9AZKE9C" localSheetId="7" hidden="1">#REF!</definedName>
    <definedName name="BExS14X03J9K12GCDNGZI9AZKE9C" localSheetId="9" hidden="1">#REF!</definedName>
    <definedName name="BExS14X03J9K12GCDNGZI9AZKE9C" localSheetId="10" hidden="1">#REF!</definedName>
    <definedName name="BExS14X03J9K12GCDNGZI9AZKE9C" localSheetId="11" hidden="1">#REF!</definedName>
    <definedName name="BExS14X03J9K12GCDNGZI9AZKE9C" hidden="1">#REF!</definedName>
    <definedName name="BExS152B2LFCRAUHSLI5T6QRNII0" localSheetId="7" hidden="1">#REF!</definedName>
    <definedName name="BExS152B2LFCRAUHSLI5T6QRNII0" localSheetId="9" hidden="1">#REF!</definedName>
    <definedName name="BExS152B2LFCRAUHSLI5T6QRNII0" localSheetId="10" hidden="1">#REF!</definedName>
    <definedName name="BExS152B2LFCRAUHSLI5T6QRNII0" localSheetId="11" hidden="1">#REF!</definedName>
    <definedName name="BExS152B2LFCRAUHSLI5T6QRNII0" hidden="1">#REF!</definedName>
    <definedName name="BExS15IJV0WW662NXQUVT3FGP4ST" localSheetId="7" hidden="1">#REF!</definedName>
    <definedName name="BExS15IJV0WW662NXQUVT3FGP4ST" localSheetId="9" hidden="1">#REF!</definedName>
    <definedName name="BExS15IJV0WW662NXQUVT3FGP4ST" localSheetId="10" hidden="1">#REF!</definedName>
    <definedName name="BExS15IJV0WW662NXQUVT3FGP4ST" localSheetId="11" hidden="1">#REF!</definedName>
    <definedName name="BExS15IJV0WW662NXQUVT3FGP4ST" hidden="1">#REF!</definedName>
    <definedName name="BExS194110MR25BYJI3CJ2EGZ8XT" localSheetId="7" hidden="1">#REF!</definedName>
    <definedName name="BExS194110MR25BYJI3CJ2EGZ8XT" localSheetId="9" hidden="1">#REF!</definedName>
    <definedName name="BExS194110MR25BYJI3CJ2EGZ8XT" localSheetId="10" hidden="1">#REF!</definedName>
    <definedName name="BExS194110MR25BYJI3CJ2EGZ8XT" localSheetId="11" hidden="1">#REF!</definedName>
    <definedName name="BExS194110MR25BYJI3CJ2EGZ8XT" hidden="1">#REF!</definedName>
    <definedName name="BExS1BNVGNSGD4EP90QL8WXYWZ66" localSheetId="7" hidden="1">#REF!</definedName>
    <definedName name="BExS1BNVGNSGD4EP90QL8WXYWZ66" localSheetId="9" hidden="1">#REF!</definedName>
    <definedName name="BExS1BNVGNSGD4EP90QL8WXYWZ66" localSheetId="10" hidden="1">#REF!</definedName>
    <definedName name="BExS1BNVGNSGD4EP90QL8WXYWZ66" localSheetId="11" hidden="1">#REF!</definedName>
    <definedName name="BExS1BNVGNSGD4EP90QL8WXYWZ66" hidden="1">#REF!</definedName>
    <definedName name="BExS1UE39N6NCND7MAARSBWXS6HU" localSheetId="7" hidden="1">#REF!</definedName>
    <definedName name="BExS1UE39N6NCND7MAARSBWXS6HU" localSheetId="9" hidden="1">#REF!</definedName>
    <definedName name="BExS1UE39N6NCND7MAARSBWXS6HU" localSheetId="10" hidden="1">#REF!</definedName>
    <definedName name="BExS1UE39N6NCND7MAARSBWXS6HU" localSheetId="11" hidden="1">#REF!</definedName>
    <definedName name="BExS1UE39N6NCND7MAARSBWXS6HU" hidden="1">#REF!</definedName>
    <definedName name="BExS226HTWL5WVC76MP5A1IBI8WD" localSheetId="7" hidden="1">#REF!</definedName>
    <definedName name="BExS226HTWL5WVC76MP5A1IBI8WD" localSheetId="9" hidden="1">#REF!</definedName>
    <definedName name="BExS226HTWL5WVC76MP5A1IBI8WD" localSheetId="10" hidden="1">#REF!</definedName>
    <definedName name="BExS226HTWL5WVC76MP5A1IBI8WD" localSheetId="11" hidden="1">#REF!</definedName>
    <definedName name="BExS226HTWL5WVC76MP5A1IBI8WD" hidden="1">#REF!</definedName>
    <definedName name="BExS26OI2QNNAH2WMDD95Z400048" localSheetId="7" hidden="1">#REF!</definedName>
    <definedName name="BExS26OI2QNNAH2WMDD95Z400048" localSheetId="9" hidden="1">#REF!</definedName>
    <definedName name="BExS26OI2QNNAH2WMDD95Z400048" localSheetId="10" hidden="1">#REF!</definedName>
    <definedName name="BExS26OI2QNNAH2WMDD95Z400048" localSheetId="11" hidden="1">#REF!</definedName>
    <definedName name="BExS26OI2QNNAH2WMDD95Z400048" hidden="1">#REF!</definedName>
    <definedName name="BExS2DF6B4ZUF3VZLI4G6LJ3BF38" localSheetId="7" hidden="1">#REF!</definedName>
    <definedName name="BExS2DF6B4ZUF3VZLI4G6LJ3BF38" localSheetId="9" hidden="1">#REF!</definedName>
    <definedName name="BExS2DF6B4ZUF3VZLI4G6LJ3BF38" localSheetId="10" hidden="1">#REF!</definedName>
    <definedName name="BExS2DF6B4ZUF3VZLI4G6LJ3BF38" localSheetId="11" hidden="1">#REF!</definedName>
    <definedName name="BExS2DF6B4ZUF3VZLI4G6LJ3BF38" hidden="1">#REF!</definedName>
    <definedName name="BExS2QB5FS5LYTFYO4BROTWG3OV5" localSheetId="7" hidden="1">#REF!</definedName>
    <definedName name="BExS2QB5FS5LYTFYO4BROTWG3OV5" localSheetId="9" hidden="1">#REF!</definedName>
    <definedName name="BExS2QB5FS5LYTFYO4BROTWG3OV5" localSheetId="10" hidden="1">#REF!</definedName>
    <definedName name="BExS2QB5FS5LYTFYO4BROTWG3OV5" localSheetId="11" hidden="1">#REF!</definedName>
    <definedName name="BExS2QB5FS5LYTFYO4BROTWG3OV5" hidden="1">#REF!</definedName>
    <definedName name="BExS2TLU1HONYV6S3ZD9T12D7CIG" localSheetId="7" hidden="1">#REF!</definedName>
    <definedName name="BExS2TLU1HONYV6S3ZD9T12D7CIG" localSheetId="9" hidden="1">#REF!</definedName>
    <definedName name="BExS2TLU1HONYV6S3ZD9T12D7CIG" localSheetId="10" hidden="1">#REF!</definedName>
    <definedName name="BExS2TLU1HONYV6S3ZD9T12D7CIG" localSheetId="11" hidden="1">#REF!</definedName>
    <definedName name="BExS2TLU1HONYV6S3ZD9T12D7CIG" hidden="1">#REF!</definedName>
    <definedName name="BExS318UV9I2FXPQQWUKKX00QLPJ" localSheetId="7" hidden="1">#REF!</definedName>
    <definedName name="BExS318UV9I2FXPQQWUKKX00QLPJ" localSheetId="9" hidden="1">#REF!</definedName>
    <definedName name="BExS318UV9I2FXPQQWUKKX00QLPJ" localSheetId="10" hidden="1">#REF!</definedName>
    <definedName name="BExS318UV9I2FXPQQWUKKX00QLPJ" localSheetId="11" hidden="1">#REF!</definedName>
    <definedName name="BExS318UV9I2FXPQQWUKKX00QLPJ" hidden="1">#REF!</definedName>
    <definedName name="BExS3KQ6RJB21YELK7Z4KFN2CQPS" localSheetId="7" hidden="1">#REF!</definedName>
    <definedName name="BExS3KQ6RJB21YELK7Z4KFN2CQPS" localSheetId="9" hidden="1">#REF!</definedName>
    <definedName name="BExS3KQ6RJB21YELK7Z4KFN2CQPS" localSheetId="10" hidden="1">#REF!</definedName>
    <definedName name="BExS3KQ6RJB21YELK7Z4KFN2CQPS" localSheetId="11" hidden="1">#REF!</definedName>
    <definedName name="BExS3KQ6RJB21YELK7Z4KFN2CQPS" hidden="1">#REF!</definedName>
    <definedName name="BExS3LBS0SMTHALVM4NRI1BAV1NP" localSheetId="7" hidden="1">#REF!</definedName>
    <definedName name="BExS3LBS0SMTHALVM4NRI1BAV1NP" localSheetId="9" hidden="1">#REF!</definedName>
    <definedName name="BExS3LBS0SMTHALVM4NRI1BAV1NP" localSheetId="10" hidden="1">#REF!</definedName>
    <definedName name="BExS3LBS0SMTHALVM4NRI1BAV1NP" localSheetId="11" hidden="1">#REF!</definedName>
    <definedName name="BExS3LBS0SMTHALVM4NRI1BAV1NP" hidden="1">#REF!</definedName>
    <definedName name="BExS3MTQ75VBXDGEBURP6YT8RROE" localSheetId="7" hidden="1">#REF!</definedName>
    <definedName name="BExS3MTQ75VBXDGEBURP6YT8RROE" localSheetId="9" hidden="1">#REF!</definedName>
    <definedName name="BExS3MTQ75VBXDGEBURP6YT8RROE" localSheetId="10" hidden="1">#REF!</definedName>
    <definedName name="BExS3MTQ75VBXDGEBURP6YT8RROE" localSheetId="11" hidden="1">#REF!</definedName>
    <definedName name="BExS3MTQ75VBXDGEBURP6YT8RROE" hidden="1">#REF!</definedName>
    <definedName name="BExS3OMGYO0DFN5186UFKEXZ2RX3" localSheetId="7" hidden="1">#REF!</definedName>
    <definedName name="BExS3OMGYO0DFN5186UFKEXZ2RX3" localSheetId="9" hidden="1">#REF!</definedName>
    <definedName name="BExS3OMGYO0DFN5186UFKEXZ2RX3" localSheetId="10" hidden="1">#REF!</definedName>
    <definedName name="BExS3OMGYO0DFN5186UFKEXZ2RX3" localSheetId="11" hidden="1">#REF!</definedName>
    <definedName name="BExS3OMGYO0DFN5186UFKEXZ2RX3" hidden="1">#REF!</definedName>
    <definedName name="BExS3PO59RQLS7HO1A6UIPRZX70V" localSheetId="7" hidden="1">#REF!</definedName>
    <definedName name="BExS3PO59RQLS7HO1A6UIPRZX70V" localSheetId="9" hidden="1">#REF!</definedName>
    <definedName name="BExS3PO59RQLS7HO1A6UIPRZX70V" localSheetId="10" hidden="1">#REF!</definedName>
    <definedName name="BExS3PO59RQLS7HO1A6UIPRZX70V" localSheetId="11" hidden="1">#REF!</definedName>
    <definedName name="BExS3PO59RQLS7HO1A6UIPRZX70V" hidden="1">#REF!</definedName>
    <definedName name="BExS3SDERJ27OER67TIGOVZU13A2" localSheetId="7" hidden="1">#REF!</definedName>
    <definedName name="BExS3SDERJ27OER67TIGOVZU13A2" localSheetId="9" hidden="1">#REF!</definedName>
    <definedName name="BExS3SDERJ27OER67TIGOVZU13A2" localSheetId="10" hidden="1">#REF!</definedName>
    <definedName name="BExS3SDERJ27OER67TIGOVZU13A2" localSheetId="11" hidden="1">#REF!</definedName>
    <definedName name="BExS3SDERJ27OER67TIGOVZU13A2" hidden="1">#REF!</definedName>
    <definedName name="BExS46R5WDNU5KL04FKY5LHJUCB8" localSheetId="7" hidden="1">#REF!</definedName>
    <definedName name="BExS46R5WDNU5KL04FKY5LHJUCB8" localSheetId="9" hidden="1">#REF!</definedName>
    <definedName name="BExS46R5WDNU5KL04FKY5LHJUCB8" localSheetId="10" hidden="1">#REF!</definedName>
    <definedName name="BExS46R5WDNU5KL04FKY5LHJUCB8" localSheetId="11" hidden="1">#REF!</definedName>
    <definedName name="BExS46R5WDNU5KL04FKY5LHJUCB8" hidden="1">#REF!</definedName>
    <definedName name="BExS46WMSMYP0MQ9GHLZM5ON641L" localSheetId="7" hidden="1">#REF!</definedName>
    <definedName name="BExS46WMSMYP0MQ9GHLZM5ON641L" localSheetId="9" hidden="1">#REF!</definedName>
    <definedName name="BExS46WMSMYP0MQ9GHLZM5ON641L" localSheetId="10" hidden="1">#REF!</definedName>
    <definedName name="BExS46WMSMYP0MQ9GHLZM5ON641L" localSheetId="11" hidden="1">#REF!</definedName>
    <definedName name="BExS46WMSMYP0MQ9GHLZM5ON641L" hidden="1">#REF!</definedName>
    <definedName name="BExS4ASWKM93XA275AXHYP8AG6SU" localSheetId="7" hidden="1">#REF!</definedName>
    <definedName name="BExS4ASWKM93XA275AXHYP8AG6SU" localSheetId="9" hidden="1">#REF!</definedName>
    <definedName name="BExS4ASWKM93XA275AXHYP8AG6SU" localSheetId="10" hidden="1">#REF!</definedName>
    <definedName name="BExS4ASWKM93XA275AXHYP8AG6SU" localSheetId="11" hidden="1">#REF!</definedName>
    <definedName name="BExS4ASWKM93XA275AXHYP8AG6SU" hidden="1">#REF!</definedName>
    <definedName name="BExS4JN3Y6SVBKILQK0R9HS45Y52" localSheetId="7" hidden="1">#REF!</definedName>
    <definedName name="BExS4JN3Y6SVBKILQK0R9HS45Y52" localSheetId="9" hidden="1">#REF!</definedName>
    <definedName name="BExS4JN3Y6SVBKILQK0R9HS45Y52" localSheetId="10" hidden="1">#REF!</definedName>
    <definedName name="BExS4JN3Y6SVBKILQK0R9HS45Y52" localSheetId="11" hidden="1">#REF!</definedName>
    <definedName name="BExS4JN3Y6SVBKILQK0R9HS45Y52" hidden="1">#REF!</definedName>
    <definedName name="BExS4P6S41O6Z6BED77U3GD9PNH1" localSheetId="7" hidden="1">#REF!</definedName>
    <definedName name="BExS4P6S41O6Z6BED77U3GD9PNH1" localSheetId="9" hidden="1">#REF!</definedName>
    <definedName name="BExS4P6S41O6Z6BED77U3GD9PNH1" localSheetId="10" hidden="1">#REF!</definedName>
    <definedName name="BExS4P6S41O6Z6BED77U3GD9PNH1" localSheetId="11" hidden="1">#REF!</definedName>
    <definedName name="BExS4P6S41O6Z6BED77U3GD9PNH1" hidden="1">#REF!</definedName>
    <definedName name="BExS4WOJWBEF6OH97BLAVUD3TQ7R" localSheetId="7" hidden="1">#REF!</definedName>
    <definedName name="BExS4WOJWBEF6OH97BLAVUD3TQ7R" localSheetId="9" hidden="1">#REF!</definedName>
    <definedName name="BExS4WOJWBEF6OH97BLAVUD3TQ7R" localSheetId="10" hidden="1">#REF!</definedName>
    <definedName name="BExS4WOJWBEF6OH97BLAVUD3TQ7R" localSheetId="11" hidden="1">#REF!</definedName>
    <definedName name="BExS4WOJWBEF6OH97BLAVUD3TQ7R" hidden="1">#REF!</definedName>
    <definedName name="BExS51H0N51UT0FZOPZRCF1GU063" localSheetId="7" hidden="1">#REF!</definedName>
    <definedName name="BExS51H0N51UT0FZOPZRCF1GU063" localSheetId="9" hidden="1">#REF!</definedName>
    <definedName name="BExS51H0N51UT0FZOPZRCF1GU063" localSheetId="10" hidden="1">#REF!</definedName>
    <definedName name="BExS51H0N51UT0FZOPZRCF1GU063" localSheetId="11" hidden="1">#REF!</definedName>
    <definedName name="BExS51H0N51UT0FZOPZRCF1GU063" hidden="1">#REF!</definedName>
    <definedName name="BExS54X72TJFC41FJK72MLRR2OO7" localSheetId="7" hidden="1">#REF!</definedName>
    <definedName name="BExS54X72TJFC41FJK72MLRR2OO7" localSheetId="9" hidden="1">#REF!</definedName>
    <definedName name="BExS54X72TJFC41FJK72MLRR2OO7" localSheetId="10" hidden="1">#REF!</definedName>
    <definedName name="BExS54X72TJFC41FJK72MLRR2OO7" localSheetId="11" hidden="1">#REF!</definedName>
    <definedName name="BExS54X72TJFC41FJK72MLRR2OO7" hidden="1">#REF!</definedName>
    <definedName name="BExS59F0PA1V2ZC7S5TN6IT41SXP" localSheetId="7" hidden="1">#REF!</definedName>
    <definedName name="BExS59F0PA1V2ZC7S5TN6IT41SXP" localSheetId="9" hidden="1">#REF!</definedName>
    <definedName name="BExS59F0PA1V2ZC7S5TN6IT41SXP" localSheetId="10" hidden="1">#REF!</definedName>
    <definedName name="BExS59F0PA1V2ZC7S5TN6IT41SXP" localSheetId="11" hidden="1">#REF!</definedName>
    <definedName name="BExS59F0PA1V2ZC7S5TN6IT41SXP" hidden="1">#REF!</definedName>
    <definedName name="BExS5DRER9US6NXY9ATYT41KZII3" localSheetId="7" hidden="1">#REF!</definedName>
    <definedName name="BExS5DRER9US6NXY9ATYT41KZII3" localSheetId="9" hidden="1">#REF!</definedName>
    <definedName name="BExS5DRER9US6NXY9ATYT41KZII3" localSheetId="10" hidden="1">#REF!</definedName>
    <definedName name="BExS5DRER9US6NXY9ATYT41KZII3" localSheetId="11" hidden="1">#REF!</definedName>
    <definedName name="BExS5DRER9US6NXY9ATYT41KZII3" hidden="1">#REF!</definedName>
    <definedName name="BExS5L3TGB8JVW9ROYWTKYTUPW27" localSheetId="7" hidden="1">#REF!</definedName>
    <definedName name="BExS5L3TGB8JVW9ROYWTKYTUPW27" localSheetId="9" hidden="1">#REF!</definedName>
    <definedName name="BExS5L3TGB8JVW9ROYWTKYTUPW27" localSheetId="10" hidden="1">#REF!</definedName>
    <definedName name="BExS5L3TGB8JVW9ROYWTKYTUPW27" localSheetId="11" hidden="1">#REF!</definedName>
    <definedName name="BExS5L3TGB8JVW9ROYWTKYTUPW27" hidden="1">#REF!</definedName>
    <definedName name="BExS5UP3NQ1QY0PMIO69O2J1JRQX" localSheetId="7" hidden="1">#REF!</definedName>
    <definedName name="BExS5UP3NQ1QY0PMIO69O2J1JRQX" localSheetId="9" hidden="1">#REF!</definedName>
    <definedName name="BExS5UP3NQ1QY0PMIO69O2J1JRQX" localSheetId="10" hidden="1">#REF!</definedName>
    <definedName name="BExS5UP3NQ1QY0PMIO69O2J1JRQX" localSheetId="11" hidden="1">#REF!</definedName>
    <definedName name="BExS5UP3NQ1QY0PMIO69O2J1JRQX" hidden="1">#REF!</definedName>
    <definedName name="BExS64QH0TK7BFMOHTRNM3DTXCZ5" localSheetId="7" hidden="1">'[17]10.08.2 - 2008 Expense'!#REF!</definedName>
    <definedName name="BExS64QH0TK7BFMOHTRNM3DTXCZ5" localSheetId="9" hidden="1">'[17]10.08.2 - 2008 Expense'!#REF!</definedName>
    <definedName name="BExS64QH0TK7BFMOHTRNM3DTXCZ5" localSheetId="10" hidden="1">'[17]10.08.2 - 2008 Expense'!#REF!</definedName>
    <definedName name="BExS64QH0TK7BFMOHTRNM3DTXCZ5" localSheetId="11" hidden="1">'[17]10.08.2 - 2008 Expense'!#REF!</definedName>
    <definedName name="BExS64QH0TK7BFMOHTRNM3DTXCZ5" hidden="1">'[17]10.08.2 - 2008 Expense'!#REF!</definedName>
    <definedName name="BExS668EZXO8KT71OK13TBL2MYVF" localSheetId="7" hidden="1">#REF!</definedName>
    <definedName name="BExS668EZXO8KT71OK13TBL2MYVF" localSheetId="9" hidden="1">#REF!</definedName>
    <definedName name="BExS668EZXO8KT71OK13TBL2MYVF" localSheetId="10" hidden="1">#REF!</definedName>
    <definedName name="BExS668EZXO8KT71OK13TBL2MYVF" localSheetId="11" hidden="1">#REF!</definedName>
    <definedName name="BExS668EZXO8KT71OK13TBL2MYVF" hidden="1">#REF!</definedName>
    <definedName name="BExS6GKQ96EHVLYWNJDWXZXUZW90" localSheetId="7" hidden="1">#REF!</definedName>
    <definedName name="BExS6GKQ96EHVLYWNJDWXZXUZW90" localSheetId="9" hidden="1">#REF!</definedName>
    <definedName name="BExS6GKQ96EHVLYWNJDWXZXUZW90" localSheetId="10" hidden="1">#REF!</definedName>
    <definedName name="BExS6GKQ96EHVLYWNJDWXZXUZW90" localSheetId="11" hidden="1">#REF!</definedName>
    <definedName name="BExS6GKQ96EHVLYWNJDWXZXUZW90" hidden="1">#REF!</definedName>
    <definedName name="BExS6ITKSZFRR01YD5B0F676SYN7" localSheetId="7" hidden="1">#REF!</definedName>
    <definedName name="BExS6ITKSZFRR01YD5B0F676SYN7" localSheetId="9" hidden="1">#REF!</definedName>
    <definedName name="BExS6ITKSZFRR01YD5B0F676SYN7" localSheetId="10" hidden="1">#REF!</definedName>
    <definedName name="BExS6ITKSZFRR01YD5B0F676SYN7" localSheetId="11" hidden="1">#REF!</definedName>
    <definedName name="BExS6ITKSZFRR01YD5B0F676SYN7" hidden="1">#REF!</definedName>
    <definedName name="BExS6M4AG8VGSMFGJXMMJ6YYATZI" localSheetId="7" hidden="1">'[17]10.08.5 - 2008 Capital - TDBU'!#REF!</definedName>
    <definedName name="BExS6M4AG8VGSMFGJXMMJ6YYATZI" localSheetId="9" hidden="1">'[17]10.08.5 - 2008 Capital - TDBU'!#REF!</definedName>
    <definedName name="BExS6M4AG8VGSMFGJXMMJ6YYATZI" localSheetId="10" hidden="1">'[17]10.08.5 - 2008 Capital - TDBU'!#REF!</definedName>
    <definedName name="BExS6M4AG8VGSMFGJXMMJ6YYATZI" localSheetId="11" hidden="1">'[17]10.08.5 - 2008 Capital - TDBU'!#REF!</definedName>
    <definedName name="BExS6M4AG8VGSMFGJXMMJ6YYATZI" hidden="1">'[17]10.08.5 - 2008 Capital - TDBU'!#REF!</definedName>
    <definedName name="BExS6N0LI574IAC89EFW6CLTCQ33" localSheetId="7" hidden="1">#REF!</definedName>
    <definedName name="BExS6N0LI574IAC89EFW6CLTCQ33" localSheetId="9" hidden="1">#REF!</definedName>
    <definedName name="BExS6N0LI574IAC89EFW6CLTCQ33" localSheetId="10" hidden="1">#REF!</definedName>
    <definedName name="BExS6N0LI574IAC89EFW6CLTCQ33" localSheetId="11" hidden="1">#REF!</definedName>
    <definedName name="BExS6N0LI574IAC89EFW6CLTCQ33" hidden="1">#REF!</definedName>
    <definedName name="BExS6WRDBF3ST86ZOBBUL3GTCR11" localSheetId="7" hidden="1">#REF!</definedName>
    <definedName name="BExS6WRDBF3ST86ZOBBUL3GTCR11" localSheetId="9" hidden="1">#REF!</definedName>
    <definedName name="BExS6WRDBF3ST86ZOBBUL3GTCR11" localSheetId="10" hidden="1">#REF!</definedName>
    <definedName name="BExS6WRDBF3ST86ZOBBUL3GTCR11" localSheetId="11" hidden="1">#REF!</definedName>
    <definedName name="BExS6WRDBF3ST86ZOBBUL3GTCR11" hidden="1">#REF!</definedName>
    <definedName name="BExS6XNRKR0C3MTA0LV5B60UB908" localSheetId="7" hidden="1">#REF!</definedName>
    <definedName name="BExS6XNRKR0C3MTA0LV5B60UB908" localSheetId="9" hidden="1">#REF!</definedName>
    <definedName name="BExS6XNRKR0C3MTA0LV5B60UB908" localSheetId="10" hidden="1">#REF!</definedName>
    <definedName name="BExS6XNRKR0C3MTA0LV5B60UB908" localSheetId="11" hidden="1">#REF!</definedName>
    <definedName name="BExS6XNRKR0C3MTA0LV5B60UB908" hidden="1">#REF!</definedName>
    <definedName name="BExS743NAKMEAA4255AJCZWPVQD5" localSheetId="7" hidden="1">#REF!</definedName>
    <definedName name="BExS743NAKMEAA4255AJCZWPVQD5" localSheetId="9" hidden="1">#REF!</definedName>
    <definedName name="BExS743NAKMEAA4255AJCZWPVQD5" localSheetId="10" hidden="1">#REF!</definedName>
    <definedName name="BExS743NAKMEAA4255AJCZWPVQD5" localSheetId="11" hidden="1">#REF!</definedName>
    <definedName name="BExS743NAKMEAA4255AJCZWPVQD5" hidden="1">#REF!</definedName>
    <definedName name="BExS7EQLZPAVX5ZPW27ZJHFHXJWR" localSheetId="7" hidden="1">#REF!</definedName>
    <definedName name="BExS7EQLZPAVX5ZPW27ZJHFHXJWR" localSheetId="9" hidden="1">#REF!</definedName>
    <definedName name="BExS7EQLZPAVX5ZPW27ZJHFHXJWR" localSheetId="10" hidden="1">#REF!</definedName>
    <definedName name="BExS7EQLZPAVX5ZPW27ZJHFHXJWR" localSheetId="11" hidden="1">#REF!</definedName>
    <definedName name="BExS7EQLZPAVX5ZPW27ZJHFHXJWR" hidden="1">#REF!</definedName>
    <definedName name="BExS7J348DNX760P5D4N9N72C1H1" localSheetId="7" hidden="1">#REF!</definedName>
    <definedName name="BExS7J348DNX760P5D4N9N72C1H1" localSheetId="9" hidden="1">#REF!</definedName>
    <definedName name="BExS7J348DNX760P5D4N9N72C1H1" localSheetId="10" hidden="1">#REF!</definedName>
    <definedName name="BExS7J348DNX760P5D4N9N72C1H1" localSheetId="11" hidden="1">#REF!</definedName>
    <definedName name="BExS7J348DNX760P5D4N9N72C1H1" hidden="1">#REF!</definedName>
    <definedName name="BExS7OMMB9XYX3CR9NYR0OI0B6YV" localSheetId="7" hidden="1">#REF!</definedName>
    <definedName name="BExS7OMMB9XYX3CR9NYR0OI0B6YV" localSheetId="9" hidden="1">#REF!</definedName>
    <definedName name="BExS7OMMB9XYX3CR9NYR0OI0B6YV" localSheetId="10" hidden="1">#REF!</definedName>
    <definedName name="BExS7OMMB9XYX3CR9NYR0OI0B6YV" localSheetId="11" hidden="1">#REF!</definedName>
    <definedName name="BExS7OMMB9XYX3CR9NYR0OI0B6YV" hidden="1">#REF!</definedName>
    <definedName name="BExS7TKQYLRZGM93UY3ZJZJBQNFJ" localSheetId="7" hidden="1">#REF!</definedName>
    <definedName name="BExS7TKQYLRZGM93UY3ZJZJBQNFJ" localSheetId="9" hidden="1">#REF!</definedName>
    <definedName name="BExS7TKQYLRZGM93UY3ZJZJBQNFJ" localSheetId="10" hidden="1">#REF!</definedName>
    <definedName name="BExS7TKQYLRZGM93UY3ZJZJBQNFJ" localSheetId="11" hidden="1">#REF!</definedName>
    <definedName name="BExS7TKQYLRZGM93UY3ZJZJBQNFJ" hidden="1">#REF!</definedName>
    <definedName name="BExS7Y2LNGVHSIBKC7C3R6X4LDR6" localSheetId="7" hidden="1">#REF!</definedName>
    <definedName name="BExS7Y2LNGVHSIBKC7C3R6X4LDR6" localSheetId="9" hidden="1">#REF!</definedName>
    <definedName name="BExS7Y2LNGVHSIBKC7C3R6X4LDR6" localSheetId="10" hidden="1">#REF!</definedName>
    <definedName name="BExS7Y2LNGVHSIBKC7C3R6X4LDR6" localSheetId="11" hidden="1">#REF!</definedName>
    <definedName name="BExS7Y2LNGVHSIBKC7C3R6X4LDR6" hidden="1">#REF!</definedName>
    <definedName name="BExS81TE0EY44Y3W2M4Z4MGNP5OM" localSheetId="7" hidden="1">#REF!</definedName>
    <definedName name="BExS81TE0EY44Y3W2M4Z4MGNP5OM" localSheetId="9" hidden="1">#REF!</definedName>
    <definedName name="BExS81TE0EY44Y3W2M4Z4MGNP5OM" localSheetId="10" hidden="1">#REF!</definedName>
    <definedName name="BExS81TE0EY44Y3W2M4Z4MGNP5OM" localSheetId="11" hidden="1">#REF!</definedName>
    <definedName name="BExS81TE0EY44Y3W2M4Z4MGNP5OM" hidden="1">#REF!</definedName>
    <definedName name="BExS81YPDZDVJJVS15HV2HDXAC3Y" localSheetId="7" hidden="1">#REF!</definedName>
    <definedName name="BExS81YPDZDVJJVS15HV2HDXAC3Y" localSheetId="9" hidden="1">#REF!</definedName>
    <definedName name="BExS81YPDZDVJJVS15HV2HDXAC3Y" localSheetId="10" hidden="1">#REF!</definedName>
    <definedName name="BExS81YPDZDVJJVS15HV2HDXAC3Y" localSheetId="11" hidden="1">#REF!</definedName>
    <definedName name="BExS81YPDZDVJJVS15HV2HDXAC3Y" hidden="1">#REF!</definedName>
    <definedName name="BExS82PRVNUTEKQZS56YT2DVF6C2" localSheetId="7" hidden="1">#REF!</definedName>
    <definedName name="BExS82PRVNUTEKQZS56YT2DVF6C2" localSheetId="9" hidden="1">#REF!</definedName>
    <definedName name="BExS82PRVNUTEKQZS56YT2DVF6C2" localSheetId="10" hidden="1">#REF!</definedName>
    <definedName name="BExS82PRVNUTEKQZS56YT2DVF6C2" localSheetId="11" hidden="1">#REF!</definedName>
    <definedName name="BExS82PRVNUTEKQZS56YT2DVF6C2" hidden="1">#REF!</definedName>
    <definedName name="BExS8BPG5A0GR5AO1U951NDGGR0L" localSheetId="7" hidden="1">#REF!</definedName>
    <definedName name="BExS8BPG5A0GR5AO1U951NDGGR0L" localSheetId="9" hidden="1">#REF!</definedName>
    <definedName name="BExS8BPG5A0GR5AO1U951NDGGR0L" localSheetId="10" hidden="1">#REF!</definedName>
    <definedName name="BExS8BPG5A0GR5AO1U951NDGGR0L" localSheetId="11" hidden="1">#REF!</definedName>
    <definedName name="BExS8BPG5A0GR5AO1U951NDGGR0L" hidden="1">#REF!</definedName>
    <definedName name="BExS8GSUS17UY50TEM2AWF36BR9Z" localSheetId="7" hidden="1">#REF!</definedName>
    <definedName name="BExS8GSUS17UY50TEM2AWF36BR9Z" localSheetId="9" hidden="1">#REF!</definedName>
    <definedName name="BExS8GSUS17UY50TEM2AWF36BR9Z" localSheetId="10" hidden="1">#REF!</definedName>
    <definedName name="BExS8GSUS17UY50TEM2AWF36BR9Z" localSheetId="11" hidden="1">#REF!</definedName>
    <definedName name="BExS8GSUS17UY50TEM2AWF36BR9Z" hidden="1">#REF!</definedName>
    <definedName name="BExS8HJRBVG0XI6PWA9KTMJZMQXK" localSheetId="7" hidden="1">#REF!</definedName>
    <definedName name="BExS8HJRBVG0XI6PWA9KTMJZMQXK" localSheetId="9" hidden="1">#REF!</definedName>
    <definedName name="BExS8HJRBVG0XI6PWA9KTMJZMQXK" localSheetId="10" hidden="1">#REF!</definedName>
    <definedName name="BExS8HJRBVG0XI6PWA9KTMJZMQXK" localSheetId="11" hidden="1">#REF!</definedName>
    <definedName name="BExS8HJRBVG0XI6PWA9KTMJZMQXK" hidden="1">#REF!</definedName>
    <definedName name="BExS8PN4E1L5NH0OOKX0SGAV052X" localSheetId="7" hidden="1">#REF!</definedName>
    <definedName name="BExS8PN4E1L5NH0OOKX0SGAV052X" localSheetId="9" hidden="1">#REF!</definedName>
    <definedName name="BExS8PN4E1L5NH0OOKX0SGAV052X" localSheetId="10" hidden="1">#REF!</definedName>
    <definedName name="BExS8PN4E1L5NH0OOKX0SGAV052X" localSheetId="11" hidden="1">#REF!</definedName>
    <definedName name="BExS8PN4E1L5NH0OOKX0SGAV052X" hidden="1">#REF!</definedName>
    <definedName name="BExS8R51C8RM2FS6V6IRTYO9GA4A" localSheetId="7" hidden="1">#REF!</definedName>
    <definedName name="BExS8R51C8RM2FS6V6IRTYO9GA4A" localSheetId="9" hidden="1">#REF!</definedName>
    <definedName name="BExS8R51C8RM2FS6V6IRTYO9GA4A" localSheetId="10" hidden="1">#REF!</definedName>
    <definedName name="BExS8R51C8RM2FS6V6IRTYO9GA4A" localSheetId="11" hidden="1">#REF!</definedName>
    <definedName name="BExS8R51C8RM2FS6V6IRTYO9GA4A" hidden="1">#REF!</definedName>
    <definedName name="BExS8WDX408F60MH1X9B9UZ2H4R7" localSheetId="7" hidden="1">#REF!</definedName>
    <definedName name="BExS8WDX408F60MH1X9B9UZ2H4R7" localSheetId="9" hidden="1">#REF!</definedName>
    <definedName name="BExS8WDX408F60MH1X9B9UZ2H4R7" localSheetId="10" hidden="1">#REF!</definedName>
    <definedName name="BExS8WDX408F60MH1X9B9UZ2H4R7" localSheetId="11" hidden="1">#REF!</definedName>
    <definedName name="BExS8WDX408F60MH1X9B9UZ2H4R7" hidden="1">#REF!</definedName>
    <definedName name="BExS8Z2W2QEC3MH0BZIYLDFQNUIP" localSheetId="7" hidden="1">#REF!</definedName>
    <definedName name="BExS8Z2W2QEC3MH0BZIYLDFQNUIP" localSheetId="9" hidden="1">#REF!</definedName>
    <definedName name="BExS8Z2W2QEC3MH0BZIYLDFQNUIP" localSheetId="10" hidden="1">#REF!</definedName>
    <definedName name="BExS8Z2W2QEC3MH0BZIYLDFQNUIP" localSheetId="11" hidden="1">#REF!</definedName>
    <definedName name="BExS8Z2W2QEC3MH0BZIYLDFQNUIP" hidden="1">#REF!</definedName>
    <definedName name="BExS8Z8DJ9GSBTJQBINLMFIRTKJ2" localSheetId="7" hidden="1">#REF!</definedName>
    <definedName name="BExS8Z8DJ9GSBTJQBINLMFIRTKJ2" localSheetId="9" hidden="1">#REF!</definedName>
    <definedName name="BExS8Z8DJ9GSBTJQBINLMFIRTKJ2" localSheetId="10" hidden="1">#REF!</definedName>
    <definedName name="BExS8Z8DJ9GSBTJQBINLMFIRTKJ2" localSheetId="11" hidden="1">#REF!</definedName>
    <definedName name="BExS8Z8DJ9GSBTJQBINLMFIRTKJ2" hidden="1">#REF!</definedName>
    <definedName name="BExS92DKGRFFCIA9C0IXDOLO57EP" localSheetId="7" hidden="1">#REF!</definedName>
    <definedName name="BExS92DKGRFFCIA9C0IXDOLO57EP" localSheetId="9" hidden="1">#REF!</definedName>
    <definedName name="BExS92DKGRFFCIA9C0IXDOLO57EP" localSheetId="10" hidden="1">#REF!</definedName>
    <definedName name="BExS92DKGRFFCIA9C0IXDOLO57EP" localSheetId="11" hidden="1">#REF!</definedName>
    <definedName name="BExS92DKGRFFCIA9C0IXDOLO57EP" hidden="1">#REF!</definedName>
    <definedName name="BExS95DMT99CLDFYVR0MMS5QFQ4O" localSheetId="7" hidden="1">#REF!</definedName>
    <definedName name="BExS95DMT99CLDFYVR0MMS5QFQ4O" localSheetId="9" hidden="1">#REF!</definedName>
    <definedName name="BExS95DMT99CLDFYVR0MMS5QFQ4O" localSheetId="10" hidden="1">#REF!</definedName>
    <definedName name="BExS95DMT99CLDFYVR0MMS5QFQ4O" localSheetId="11" hidden="1">#REF!</definedName>
    <definedName name="BExS95DMT99CLDFYVR0MMS5QFQ4O" hidden="1">#REF!</definedName>
    <definedName name="BExS98OB4321YCHLCQ022PXKTT2W" localSheetId="7" hidden="1">#REF!</definedName>
    <definedName name="BExS98OB4321YCHLCQ022PXKTT2W" localSheetId="9" hidden="1">#REF!</definedName>
    <definedName name="BExS98OB4321YCHLCQ022PXKTT2W" localSheetId="10" hidden="1">#REF!</definedName>
    <definedName name="BExS98OB4321YCHLCQ022PXKTT2W" localSheetId="11" hidden="1">#REF!</definedName>
    <definedName name="BExS98OB4321YCHLCQ022PXKTT2W" hidden="1">#REF!</definedName>
    <definedName name="BExS9C9N8GFISC6HUERJ0EI06GB2" localSheetId="7" hidden="1">#REF!</definedName>
    <definedName name="BExS9C9N8GFISC6HUERJ0EI06GB2" localSheetId="9" hidden="1">#REF!</definedName>
    <definedName name="BExS9C9N8GFISC6HUERJ0EI06GB2" localSheetId="10" hidden="1">#REF!</definedName>
    <definedName name="BExS9C9N8GFISC6HUERJ0EI06GB2" localSheetId="11" hidden="1">#REF!</definedName>
    <definedName name="BExS9C9N8GFISC6HUERJ0EI06GB2" hidden="1">#REF!</definedName>
    <definedName name="BExS9DX13CACP3J8JDREK30JB1SQ" localSheetId="7" hidden="1">#REF!</definedName>
    <definedName name="BExS9DX13CACP3J8JDREK30JB1SQ" localSheetId="9" hidden="1">#REF!</definedName>
    <definedName name="BExS9DX13CACP3J8JDREK30JB1SQ" localSheetId="10" hidden="1">#REF!</definedName>
    <definedName name="BExS9DX13CACP3J8JDREK30JB1SQ" localSheetId="11" hidden="1">#REF!</definedName>
    <definedName name="BExS9DX13CACP3J8JDREK30JB1SQ" hidden="1">#REF!</definedName>
    <definedName name="BExS9FPRS2KRRCS33SE6WFNF5GYL" localSheetId="7" hidden="1">#REF!</definedName>
    <definedName name="BExS9FPRS2KRRCS33SE6WFNF5GYL" localSheetId="9" hidden="1">#REF!</definedName>
    <definedName name="BExS9FPRS2KRRCS33SE6WFNF5GYL" localSheetId="10" hidden="1">#REF!</definedName>
    <definedName name="BExS9FPRS2KRRCS33SE6WFNF5GYL" localSheetId="11" hidden="1">#REF!</definedName>
    <definedName name="BExS9FPRS2KRRCS33SE6WFNF5GYL" hidden="1">#REF!</definedName>
    <definedName name="BExS9MWR7YEFZL0UO24FU8UDGAXH" localSheetId="7" hidden="1">#REF!</definedName>
    <definedName name="BExS9MWR7YEFZL0UO24FU8UDGAXH" localSheetId="9" hidden="1">#REF!</definedName>
    <definedName name="BExS9MWR7YEFZL0UO24FU8UDGAXH" localSheetId="10" hidden="1">#REF!</definedName>
    <definedName name="BExS9MWR7YEFZL0UO24FU8UDGAXH" localSheetId="11" hidden="1">#REF!</definedName>
    <definedName name="BExS9MWR7YEFZL0UO24FU8UDGAXH" hidden="1">#REF!</definedName>
    <definedName name="BExS9WI0A6PSEB8N9GPXF2Z7MWHM" localSheetId="7" hidden="1">#REF!</definedName>
    <definedName name="BExS9WI0A6PSEB8N9GPXF2Z7MWHM" localSheetId="9" hidden="1">#REF!</definedName>
    <definedName name="BExS9WI0A6PSEB8N9GPXF2Z7MWHM" localSheetId="10" hidden="1">#REF!</definedName>
    <definedName name="BExS9WI0A6PSEB8N9GPXF2Z7MWHM" localSheetId="11" hidden="1">#REF!</definedName>
    <definedName name="BExS9WI0A6PSEB8N9GPXF2Z7MWHM" hidden="1">#REF!</definedName>
    <definedName name="BExSA5HP306TN9XJS0TU619DLRR7" localSheetId="7" hidden="1">#REF!</definedName>
    <definedName name="BExSA5HP306TN9XJS0TU619DLRR7" localSheetId="9" hidden="1">#REF!</definedName>
    <definedName name="BExSA5HP306TN9XJS0TU619DLRR7" localSheetId="10" hidden="1">#REF!</definedName>
    <definedName name="BExSA5HP306TN9XJS0TU619DLRR7" localSheetId="11" hidden="1">#REF!</definedName>
    <definedName name="BExSA5HP306TN9XJS0TU619DLRR7" hidden="1">#REF!</definedName>
    <definedName name="BExSA6U57AKWU3K9W6DLF75569X0" localSheetId="7" hidden="1">#REF!</definedName>
    <definedName name="BExSA6U57AKWU3K9W6DLF75569X0" localSheetId="9" hidden="1">#REF!</definedName>
    <definedName name="BExSA6U57AKWU3K9W6DLF75569X0" localSheetId="10" hidden="1">#REF!</definedName>
    <definedName name="BExSA6U57AKWU3K9W6DLF75569X0" localSheetId="11" hidden="1">#REF!</definedName>
    <definedName name="BExSA6U57AKWU3K9W6DLF75569X0" hidden="1">#REF!</definedName>
    <definedName name="BExSA8HLXG7TQJAREJXZWXCKKLYT" localSheetId="7" hidden="1">#REF!</definedName>
    <definedName name="BExSA8HLXG7TQJAREJXZWXCKKLYT" localSheetId="9" hidden="1">#REF!</definedName>
    <definedName name="BExSA8HLXG7TQJAREJXZWXCKKLYT" localSheetId="10" hidden="1">#REF!</definedName>
    <definedName name="BExSA8HLXG7TQJAREJXZWXCKKLYT" localSheetId="11" hidden="1">#REF!</definedName>
    <definedName name="BExSA8HLXG7TQJAREJXZWXCKKLYT" hidden="1">#REF!</definedName>
    <definedName name="BExSAAVWQOOIA6B3JHQVGP08HFEM" localSheetId="7" hidden="1">#REF!</definedName>
    <definedName name="BExSAAVWQOOIA6B3JHQVGP08HFEM" localSheetId="9" hidden="1">#REF!</definedName>
    <definedName name="BExSAAVWQOOIA6B3JHQVGP08HFEM" localSheetId="10" hidden="1">#REF!</definedName>
    <definedName name="BExSAAVWQOOIA6B3JHQVGP08HFEM" localSheetId="11" hidden="1">#REF!</definedName>
    <definedName name="BExSAAVWQOOIA6B3JHQVGP08HFEM" hidden="1">#REF!</definedName>
    <definedName name="BExSAFJ3IICU2M7QPVE4ARYMXZKX" localSheetId="7" hidden="1">#REF!</definedName>
    <definedName name="BExSAFJ3IICU2M7QPVE4ARYMXZKX" localSheetId="9" hidden="1">#REF!</definedName>
    <definedName name="BExSAFJ3IICU2M7QPVE4ARYMXZKX" localSheetId="10" hidden="1">#REF!</definedName>
    <definedName name="BExSAFJ3IICU2M7QPVE4ARYMXZKX" localSheetId="11" hidden="1">#REF!</definedName>
    <definedName name="BExSAFJ3IICU2M7QPVE4ARYMXZKX" hidden="1">#REF!</definedName>
    <definedName name="BExSAH6ID8OHX379UXVNGFO8J6KQ" localSheetId="7" hidden="1">#REF!</definedName>
    <definedName name="BExSAH6ID8OHX379UXVNGFO8J6KQ" localSheetId="9" hidden="1">#REF!</definedName>
    <definedName name="BExSAH6ID8OHX379UXVNGFO8J6KQ" localSheetId="10" hidden="1">#REF!</definedName>
    <definedName name="BExSAH6ID8OHX379UXVNGFO8J6KQ" localSheetId="11" hidden="1">#REF!</definedName>
    <definedName name="BExSAH6ID8OHX379UXVNGFO8J6KQ" hidden="1">#REF!</definedName>
    <definedName name="BExSAQBHIXGQRNIRGCJMBXUPCZQA" localSheetId="7" hidden="1">#REF!</definedName>
    <definedName name="BExSAQBHIXGQRNIRGCJMBXUPCZQA" localSheetId="9" hidden="1">#REF!</definedName>
    <definedName name="BExSAQBHIXGQRNIRGCJMBXUPCZQA" localSheetId="10" hidden="1">#REF!</definedName>
    <definedName name="BExSAQBHIXGQRNIRGCJMBXUPCZQA" localSheetId="11" hidden="1">#REF!</definedName>
    <definedName name="BExSAQBHIXGQRNIRGCJMBXUPCZQA" hidden="1">#REF!</definedName>
    <definedName name="BExSAUTCT4P7JP57NOR9MTX33QJZ" localSheetId="7" hidden="1">#REF!</definedName>
    <definedName name="BExSAUTCT4P7JP57NOR9MTX33QJZ" localSheetId="9" hidden="1">#REF!</definedName>
    <definedName name="BExSAUTCT4P7JP57NOR9MTX33QJZ" localSheetId="10" hidden="1">#REF!</definedName>
    <definedName name="BExSAUTCT4P7JP57NOR9MTX33QJZ" localSheetId="11" hidden="1">#REF!</definedName>
    <definedName name="BExSAUTCT4P7JP57NOR9MTX33QJZ" hidden="1">#REF!</definedName>
    <definedName name="BExSAY9CA9TFXQ9M9FBJRGJO9T9E" localSheetId="7" hidden="1">#REF!</definedName>
    <definedName name="BExSAY9CA9TFXQ9M9FBJRGJO9T9E" localSheetId="9" hidden="1">#REF!</definedName>
    <definedName name="BExSAY9CA9TFXQ9M9FBJRGJO9T9E" localSheetId="10" hidden="1">#REF!</definedName>
    <definedName name="BExSAY9CA9TFXQ9M9FBJRGJO9T9E" localSheetId="11" hidden="1">#REF!</definedName>
    <definedName name="BExSAY9CA9TFXQ9M9FBJRGJO9T9E" hidden="1">#REF!</definedName>
    <definedName name="BExSB3CYILY5VM7EWWCYC2RHW5GS" localSheetId="7" hidden="1">'[17]10.08.3 - 2008 Expense - TDBU'!#REF!</definedName>
    <definedName name="BExSB3CYILY5VM7EWWCYC2RHW5GS" localSheetId="9" hidden="1">'[17]10.08.3 - 2008 Expense - TDBU'!#REF!</definedName>
    <definedName name="BExSB3CYILY5VM7EWWCYC2RHW5GS" localSheetId="10" hidden="1">'[17]10.08.3 - 2008 Expense - TDBU'!#REF!</definedName>
    <definedName name="BExSB3CYILY5VM7EWWCYC2RHW5GS" localSheetId="11" hidden="1">'[17]10.08.3 - 2008 Expense - TDBU'!#REF!</definedName>
    <definedName name="BExSB3CYILY5VM7EWWCYC2RHW5GS" hidden="1">'[17]10.08.3 - 2008 Expense - TDBU'!#REF!</definedName>
    <definedName name="BExSB4JYKQ3MINI7RAYK5M8BLJDC" localSheetId="7" hidden="1">#REF!</definedName>
    <definedName name="BExSB4JYKQ3MINI7RAYK5M8BLJDC" localSheetId="9" hidden="1">#REF!</definedName>
    <definedName name="BExSB4JYKQ3MINI7RAYK5M8BLJDC" localSheetId="10" hidden="1">#REF!</definedName>
    <definedName name="BExSB4JYKQ3MINI7RAYK5M8BLJDC" localSheetId="11" hidden="1">#REF!</definedName>
    <definedName name="BExSB4JYKQ3MINI7RAYK5M8BLJDC" hidden="1">#REF!</definedName>
    <definedName name="BExSB6NLRVUI2GHH9VI5V6MY8ZL7" localSheetId="7" hidden="1">#REF!</definedName>
    <definedName name="BExSB6NLRVUI2GHH9VI5V6MY8ZL7" localSheetId="9" hidden="1">#REF!</definedName>
    <definedName name="BExSB6NLRVUI2GHH9VI5V6MY8ZL7" localSheetId="10" hidden="1">#REF!</definedName>
    <definedName name="BExSB6NLRVUI2GHH9VI5V6MY8ZL7" localSheetId="11" hidden="1">#REF!</definedName>
    <definedName name="BExSB6NLRVUI2GHH9VI5V6MY8ZL7" hidden="1">#REF!</definedName>
    <definedName name="BExSBMOS41ZRLWYLOU29V6Y7YORR" localSheetId="7" hidden="1">#REF!</definedName>
    <definedName name="BExSBMOS41ZRLWYLOU29V6Y7YORR" localSheetId="9" hidden="1">#REF!</definedName>
    <definedName name="BExSBMOS41ZRLWYLOU29V6Y7YORR" localSheetId="10" hidden="1">#REF!</definedName>
    <definedName name="BExSBMOS41ZRLWYLOU29V6Y7YORR" localSheetId="11" hidden="1">#REF!</definedName>
    <definedName name="BExSBMOS41ZRLWYLOU29V6Y7YORR" hidden="1">#REF!</definedName>
    <definedName name="BExSBRBXXQMBU1TYDW1BXTEVEPRU" localSheetId="7" hidden="1">#REF!</definedName>
    <definedName name="BExSBRBXXQMBU1TYDW1BXTEVEPRU" localSheetId="9" hidden="1">#REF!</definedName>
    <definedName name="BExSBRBXXQMBU1TYDW1BXTEVEPRU" localSheetId="10" hidden="1">#REF!</definedName>
    <definedName name="BExSBRBXXQMBU1TYDW1BXTEVEPRU" localSheetId="11" hidden="1">#REF!</definedName>
    <definedName name="BExSBRBXXQMBU1TYDW1BXTEVEPRU" hidden="1">#REF!</definedName>
    <definedName name="BExSC54998WTZ21DSL0R8UN0Y9JH" localSheetId="7" hidden="1">#REF!</definedName>
    <definedName name="BExSC54998WTZ21DSL0R8UN0Y9JH" localSheetId="9" hidden="1">#REF!</definedName>
    <definedName name="BExSC54998WTZ21DSL0R8UN0Y9JH" localSheetId="10" hidden="1">#REF!</definedName>
    <definedName name="BExSC54998WTZ21DSL0R8UN0Y9JH" localSheetId="11" hidden="1">#REF!</definedName>
    <definedName name="BExSC54998WTZ21DSL0R8UN0Y9JH" hidden="1">#REF!</definedName>
    <definedName name="BExSC60N7WR9PJSNC9B7ORCX9NGY" localSheetId="7" hidden="1">#REF!</definedName>
    <definedName name="BExSC60N7WR9PJSNC9B7ORCX9NGY" localSheetId="9" hidden="1">#REF!</definedName>
    <definedName name="BExSC60N7WR9PJSNC9B7ORCX9NGY" localSheetId="10" hidden="1">#REF!</definedName>
    <definedName name="BExSC60N7WR9PJSNC9B7ORCX9NGY" localSheetId="11" hidden="1">#REF!</definedName>
    <definedName name="BExSC60N7WR9PJSNC9B7ORCX9NGY" hidden="1">#REF!</definedName>
    <definedName name="BExSCE99EZTILTTCE4NJJF96OYYM" localSheetId="7" hidden="1">#REF!</definedName>
    <definedName name="BExSCE99EZTILTTCE4NJJF96OYYM" localSheetId="9" hidden="1">#REF!</definedName>
    <definedName name="BExSCE99EZTILTTCE4NJJF96OYYM" localSheetId="10" hidden="1">#REF!</definedName>
    <definedName name="BExSCE99EZTILTTCE4NJJF96OYYM" localSheetId="11" hidden="1">#REF!</definedName>
    <definedName name="BExSCE99EZTILTTCE4NJJF96OYYM" hidden="1">#REF!</definedName>
    <definedName name="BExSCHUQZ2HFEWS54X67DIS8OSXZ" localSheetId="7" hidden="1">#REF!</definedName>
    <definedName name="BExSCHUQZ2HFEWS54X67DIS8OSXZ" localSheetId="9" hidden="1">#REF!</definedName>
    <definedName name="BExSCHUQZ2HFEWS54X67DIS8OSXZ" localSheetId="10" hidden="1">#REF!</definedName>
    <definedName name="BExSCHUQZ2HFEWS54X67DIS8OSXZ" localSheetId="11" hidden="1">#REF!</definedName>
    <definedName name="BExSCHUQZ2HFEWS54X67DIS8OSXZ" hidden="1">#REF!</definedName>
    <definedName name="BExSCOG41SKKG4GYU76WRWW1CTE6" localSheetId="7" hidden="1">#REF!</definedName>
    <definedName name="BExSCOG41SKKG4GYU76WRWW1CTE6" localSheetId="9" hidden="1">#REF!</definedName>
    <definedName name="BExSCOG41SKKG4GYU76WRWW1CTE6" localSheetId="10" hidden="1">#REF!</definedName>
    <definedName name="BExSCOG41SKKG4GYU76WRWW1CTE6" localSheetId="11" hidden="1">#REF!</definedName>
    <definedName name="BExSCOG41SKKG4GYU76WRWW1CTE6" hidden="1">#REF!</definedName>
    <definedName name="BExSCPN9MLJYMCCD3AD6AGFMBBGA" localSheetId="7" hidden="1">#REF!</definedName>
    <definedName name="BExSCPN9MLJYMCCD3AD6AGFMBBGA" localSheetId="9" hidden="1">#REF!</definedName>
    <definedName name="BExSCPN9MLJYMCCD3AD6AGFMBBGA" localSheetId="10" hidden="1">#REF!</definedName>
    <definedName name="BExSCPN9MLJYMCCD3AD6AGFMBBGA" localSheetId="11" hidden="1">#REF!</definedName>
    <definedName name="BExSCPN9MLJYMCCD3AD6AGFMBBGA" hidden="1">#REF!</definedName>
    <definedName name="BExSCVC9P86YVFMRKKUVRV29MZXZ" localSheetId="7" hidden="1">#REF!</definedName>
    <definedName name="BExSCVC9P86YVFMRKKUVRV29MZXZ" localSheetId="9" hidden="1">#REF!</definedName>
    <definedName name="BExSCVC9P86YVFMRKKUVRV29MZXZ" localSheetId="10" hidden="1">#REF!</definedName>
    <definedName name="BExSCVC9P86YVFMRKKUVRV29MZXZ" localSheetId="11" hidden="1">#REF!</definedName>
    <definedName name="BExSCVC9P86YVFMRKKUVRV29MZXZ" hidden="1">#REF!</definedName>
    <definedName name="BExSD233CH4MU9ZMGNRF97ZV7KWU" localSheetId="7" hidden="1">#REF!</definedName>
    <definedName name="BExSD233CH4MU9ZMGNRF97ZV7KWU" localSheetId="9" hidden="1">#REF!</definedName>
    <definedName name="BExSD233CH4MU9ZMGNRF97ZV7KWU" localSheetId="10" hidden="1">#REF!</definedName>
    <definedName name="BExSD233CH4MU9ZMGNRF97ZV7KWU" localSheetId="11" hidden="1">#REF!</definedName>
    <definedName name="BExSD233CH4MU9ZMGNRF97ZV7KWU" hidden="1">#REF!</definedName>
    <definedName name="BExSD2U0F3BN6IN9N4R2DTTJG15H" localSheetId="7" hidden="1">#REF!</definedName>
    <definedName name="BExSD2U0F3BN6IN9N4R2DTTJG15H" localSheetId="9" hidden="1">#REF!</definedName>
    <definedName name="BExSD2U0F3BN6IN9N4R2DTTJG15H" localSheetId="10" hidden="1">#REF!</definedName>
    <definedName name="BExSD2U0F3BN6IN9N4R2DTTJG15H" localSheetId="11" hidden="1">#REF!</definedName>
    <definedName name="BExSD2U0F3BN6IN9N4R2DTTJG15H" hidden="1">#REF!</definedName>
    <definedName name="BExSD6A6NY15YSMFH51ST6XJY429" localSheetId="7" hidden="1">#REF!</definedName>
    <definedName name="BExSD6A6NY15YSMFH51ST6XJY429" localSheetId="9" hidden="1">#REF!</definedName>
    <definedName name="BExSD6A6NY15YSMFH51ST6XJY429" localSheetId="10" hidden="1">#REF!</definedName>
    <definedName name="BExSD6A6NY15YSMFH51ST6XJY429" localSheetId="11" hidden="1">#REF!</definedName>
    <definedName name="BExSD6A6NY15YSMFH51ST6XJY429" hidden="1">#REF!</definedName>
    <definedName name="BExSD9VH6PF6RQ135VOEE08YXPAW" localSheetId="7" hidden="1">#REF!</definedName>
    <definedName name="BExSD9VH6PF6RQ135VOEE08YXPAW" localSheetId="9" hidden="1">#REF!</definedName>
    <definedName name="BExSD9VH6PF6RQ135VOEE08YXPAW" localSheetId="10" hidden="1">#REF!</definedName>
    <definedName name="BExSD9VH6PF6RQ135VOEE08YXPAW" localSheetId="11" hidden="1">#REF!</definedName>
    <definedName name="BExSD9VH6PF6RQ135VOEE08YXPAW" hidden="1">#REF!</definedName>
    <definedName name="BExSDP5Y04WWMX2WWRITWOX8R5I9" localSheetId="7" hidden="1">#REF!</definedName>
    <definedName name="BExSDP5Y04WWMX2WWRITWOX8R5I9" localSheetId="9" hidden="1">#REF!</definedName>
    <definedName name="BExSDP5Y04WWMX2WWRITWOX8R5I9" localSheetId="10" hidden="1">#REF!</definedName>
    <definedName name="BExSDP5Y04WWMX2WWRITWOX8R5I9" localSheetId="11" hidden="1">#REF!</definedName>
    <definedName name="BExSDP5Y04WWMX2WWRITWOX8R5I9" hidden="1">#REF!</definedName>
    <definedName name="BExSDSB5WUA2A09DZ1ZPZH3J8VFL" localSheetId="7" hidden="1">#REF!</definedName>
    <definedName name="BExSDSB5WUA2A09DZ1ZPZH3J8VFL" localSheetId="9" hidden="1">#REF!</definedName>
    <definedName name="BExSDSB5WUA2A09DZ1ZPZH3J8VFL" localSheetId="10" hidden="1">#REF!</definedName>
    <definedName name="BExSDSB5WUA2A09DZ1ZPZH3J8VFL" localSheetId="11" hidden="1">#REF!</definedName>
    <definedName name="BExSDSB5WUA2A09DZ1ZPZH3J8VFL" hidden="1">#REF!</definedName>
    <definedName name="BExSDSGM203BJTNS9MKCBX453HMD" localSheetId="7" hidden="1">#REF!</definedName>
    <definedName name="BExSDSGM203BJTNS9MKCBX453HMD" localSheetId="9" hidden="1">#REF!</definedName>
    <definedName name="BExSDSGM203BJTNS9MKCBX453HMD" localSheetId="10" hidden="1">#REF!</definedName>
    <definedName name="BExSDSGM203BJTNS9MKCBX453HMD" localSheetId="11" hidden="1">#REF!</definedName>
    <definedName name="BExSDSGM203BJTNS9MKCBX453HMD" hidden="1">#REF!</definedName>
    <definedName name="BExSDT20XUFXTDM37M148AXAP7HN" localSheetId="7" hidden="1">#REF!</definedName>
    <definedName name="BExSDT20XUFXTDM37M148AXAP7HN" localSheetId="9" hidden="1">#REF!</definedName>
    <definedName name="BExSDT20XUFXTDM37M148AXAP7HN" localSheetId="10" hidden="1">#REF!</definedName>
    <definedName name="BExSDT20XUFXTDM37M148AXAP7HN" localSheetId="11" hidden="1">#REF!</definedName>
    <definedName name="BExSDT20XUFXTDM37M148AXAP7HN" hidden="1">#REF!</definedName>
    <definedName name="BExSEEHK1VLWD7JBV9SVVVIKQZ3I" localSheetId="7" hidden="1">#REF!</definedName>
    <definedName name="BExSEEHK1VLWD7JBV9SVVVIKQZ3I" localSheetId="9" hidden="1">#REF!</definedName>
    <definedName name="BExSEEHK1VLWD7JBV9SVVVIKQZ3I" localSheetId="10" hidden="1">#REF!</definedName>
    <definedName name="BExSEEHK1VLWD7JBV9SVVVIKQZ3I" localSheetId="11" hidden="1">#REF!</definedName>
    <definedName name="BExSEEHK1VLWD7JBV9SVVVIKQZ3I" hidden="1">#REF!</definedName>
    <definedName name="BExSEJKZLX37P3V33TRTFJ30BFRK" localSheetId="7" hidden="1">#REF!</definedName>
    <definedName name="BExSEJKZLX37P3V33TRTFJ30BFRK" localSheetId="9" hidden="1">#REF!</definedName>
    <definedName name="BExSEJKZLX37P3V33TRTFJ30BFRK" localSheetId="10" hidden="1">#REF!</definedName>
    <definedName name="BExSEJKZLX37P3V33TRTFJ30BFRK" localSheetId="11" hidden="1">#REF!</definedName>
    <definedName name="BExSEJKZLX37P3V33TRTFJ30BFRK" hidden="1">#REF!</definedName>
    <definedName name="BExSENBSLP026IKXG2AS0SKST99F" localSheetId="7" hidden="1">#REF!</definedName>
    <definedName name="BExSENBSLP026IKXG2AS0SKST99F" localSheetId="9" hidden="1">#REF!</definedName>
    <definedName name="BExSENBSLP026IKXG2AS0SKST99F" localSheetId="10" hidden="1">#REF!</definedName>
    <definedName name="BExSENBSLP026IKXG2AS0SKST99F" localSheetId="11" hidden="1">#REF!</definedName>
    <definedName name="BExSENBSLP026IKXG2AS0SKST99F" hidden="1">#REF!</definedName>
    <definedName name="BExSEP9UVOAI6TMXKNK587PQ3328" localSheetId="7" hidden="1">#REF!</definedName>
    <definedName name="BExSEP9UVOAI6TMXKNK587PQ3328" localSheetId="9" hidden="1">#REF!</definedName>
    <definedName name="BExSEP9UVOAI6TMXKNK587PQ3328" localSheetId="10" hidden="1">#REF!</definedName>
    <definedName name="BExSEP9UVOAI6TMXKNK587PQ3328" localSheetId="11" hidden="1">#REF!</definedName>
    <definedName name="BExSEP9UVOAI6TMXKNK587PQ3328" hidden="1">#REF!</definedName>
    <definedName name="BExSERZ34ETZF8OI93MYIVZX4RDV" localSheetId="7" hidden="1">#REF!</definedName>
    <definedName name="BExSERZ34ETZF8OI93MYIVZX4RDV" localSheetId="9" hidden="1">#REF!</definedName>
    <definedName name="BExSERZ34ETZF8OI93MYIVZX4RDV" localSheetId="10" hidden="1">#REF!</definedName>
    <definedName name="BExSERZ34ETZF8OI93MYIVZX4RDV" localSheetId="11" hidden="1">#REF!</definedName>
    <definedName name="BExSERZ34ETZF8OI93MYIVZX4RDV" hidden="1">#REF!</definedName>
    <definedName name="BExSF07QFLZCO4P6K6QF05XG7PH1" localSheetId="7" hidden="1">#REF!</definedName>
    <definedName name="BExSF07QFLZCO4P6K6QF05XG7PH1" localSheetId="9" hidden="1">#REF!</definedName>
    <definedName name="BExSF07QFLZCO4P6K6QF05XG7PH1" localSheetId="10" hidden="1">#REF!</definedName>
    <definedName name="BExSF07QFLZCO4P6K6QF05XG7PH1" localSheetId="11" hidden="1">#REF!</definedName>
    <definedName name="BExSF07QFLZCO4P6K6QF05XG7PH1" hidden="1">#REF!</definedName>
    <definedName name="BExSF85QVM8XVOYH429ITJC8TA5Q" localSheetId="7" hidden="1">#REF!</definedName>
    <definedName name="BExSF85QVM8XVOYH429ITJC8TA5Q" localSheetId="9" hidden="1">#REF!</definedName>
    <definedName name="BExSF85QVM8XVOYH429ITJC8TA5Q" localSheetId="10" hidden="1">#REF!</definedName>
    <definedName name="BExSF85QVM8XVOYH429ITJC8TA5Q" localSheetId="11" hidden="1">#REF!</definedName>
    <definedName name="BExSF85QVM8XVOYH429ITJC8TA5Q" hidden="1">#REF!</definedName>
    <definedName name="BExSFELNPJYUZX393PKWKNNZYV1N" localSheetId="7" hidden="1">#REF!</definedName>
    <definedName name="BExSFELNPJYUZX393PKWKNNZYV1N" localSheetId="9" hidden="1">#REF!</definedName>
    <definedName name="BExSFELNPJYUZX393PKWKNNZYV1N" localSheetId="10" hidden="1">#REF!</definedName>
    <definedName name="BExSFELNPJYUZX393PKWKNNZYV1N" localSheetId="11" hidden="1">#REF!</definedName>
    <definedName name="BExSFELNPJYUZX393PKWKNNZYV1N" hidden="1">#REF!</definedName>
    <definedName name="BExSFHAQ0VN5PU9GULAPYTQ4HKW8" localSheetId="7" hidden="1">#REF!</definedName>
    <definedName name="BExSFHAQ0VN5PU9GULAPYTQ4HKW8" localSheetId="9" hidden="1">#REF!</definedName>
    <definedName name="BExSFHAQ0VN5PU9GULAPYTQ4HKW8" localSheetId="10" hidden="1">#REF!</definedName>
    <definedName name="BExSFHAQ0VN5PU9GULAPYTQ4HKW8" localSheetId="11" hidden="1">#REF!</definedName>
    <definedName name="BExSFHAQ0VN5PU9GULAPYTQ4HKW8" hidden="1">#REF!</definedName>
    <definedName name="BExSFIY63CMZLHHLQETZ2HFOHW52" localSheetId="7" hidden="1">#REF!</definedName>
    <definedName name="BExSFIY63CMZLHHLQETZ2HFOHW52" localSheetId="9" hidden="1">#REF!</definedName>
    <definedName name="BExSFIY63CMZLHHLQETZ2HFOHW52" localSheetId="10" hidden="1">#REF!</definedName>
    <definedName name="BExSFIY63CMZLHHLQETZ2HFOHW52" localSheetId="11" hidden="1">#REF!</definedName>
    <definedName name="BExSFIY63CMZLHHLQETZ2HFOHW52" hidden="1">#REF!</definedName>
    <definedName name="BExSFJ8ZAGQ63A4MVMZRQWLVRGQ5" localSheetId="7" hidden="1">#REF!</definedName>
    <definedName name="BExSFJ8ZAGQ63A4MVMZRQWLVRGQ5" localSheetId="9" hidden="1">#REF!</definedName>
    <definedName name="BExSFJ8ZAGQ63A4MVMZRQWLVRGQ5" localSheetId="10" hidden="1">#REF!</definedName>
    <definedName name="BExSFJ8ZAGQ63A4MVMZRQWLVRGQ5" localSheetId="11" hidden="1">#REF!</definedName>
    <definedName name="BExSFJ8ZAGQ63A4MVMZRQWLVRGQ5" hidden="1">#REF!</definedName>
    <definedName name="BExSFKQRST2S9KXWWLCXYLKSF4G1" localSheetId="7" hidden="1">#REF!</definedName>
    <definedName name="BExSFKQRST2S9KXWWLCXYLKSF4G1" localSheetId="9" hidden="1">#REF!</definedName>
    <definedName name="BExSFKQRST2S9KXWWLCXYLKSF4G1" localSheetId="10" hidden="1">#REF!</definedName>
    <definedName name="BExSFKQRST2S9KXWWLCXYLKSF4G1" localSheetId="11" hidden="1">#REF!</definedName>
    <definedName name="BExSFKQRST2S9KXWWLCXYLKSF4G1" hidden="1">#REF!</definedName>
    <definedName name="BExSFLHT3DWP12GA4DDKMCK3E4F9" localSheetId="7" hidden="1">'[17]10.08.2 - 2008 Expense'!#REF!</definedName>
    <definedName name="BExSFLHT3DWP12GA4DDKMCK3E4F9" localSheetId="9" hidden="1">'[17]10.08.2 - 2008 Expense'!#REF!</definedName>
    <definedName name="BExSFLHT3DWP12GA4DDKMCK3E4F9" localSheetId="10" hidden="1">'[17]10.08.2 - 2008 Expense'!#REF!</definedName>
    <definedName name="BExSFLHT3DWP12GA4DDKMCK3E4F9" localSheetId="11" hidden="1">'[17]10.08.2 - 2008 Expense'!#REF!</definedName>
    <definedName name="BExSFLHT3DWP12GA4DDKMCK3E4F9" hidden="1">'[17]10.08.2 - 2008 Expense'!#REF!</definedName>
    <definedName name="BExSFYDRRTAZVPXRWUF5PDQ97WFF" localSheetId="7" hidden="1">#REF!</definedName>
    <definedName name="BExSFYDRRTAZVPXRWUF5PDQ97WFF" localSheetId="9" hidden="1">#REF!</definedName>
    <definedName name="BExSFYDRRTAZVPXRWUF5PDQ97WFF" localSheetId="10" hidden="1">#REF!</definedName>
    <definedName name="BExSFYDRRTAZVPXRWUF5PDQ97WFF" localSheetId="11" hidden="1">#REF!</definedName>
    <definedName name="BExSFYDRRTAZVPXRWUF5PDQ97WFF" hidden="1">#REF!</definedName>
    <definedName name="BExSFZVPFTXA3F0IJ2NGH1GXX9R7" localSheetId="7" hidden="1">#REF!</definedName>
    <definedName name="BExSFZVPFTXA3F0IJ2NGH1GXX9R7" localSheetId="9" hidden="1">#REF!</definedName>
    <definedName name="BExSFZVPFTXA3F0IJ2NGH1GXX9R7" localSheetId="10" hidden="1">#REF!</definedName>
    <definedName name="BExSFZVPFTXA3F0IJ2NGH1GXX9R7" localSheetId="11" hidden="1">#REF!</definedName>
    <definedName name="BExSFZVPFTXA3F0IJ2NGH1GXX9R7" hidden="1">#REF!</definedName>
    <definedName name="BExSG90Q4ZUU2IPGDYOM169NJV9S" localSheetId="7" hidden="1">#REF!</definedName>
    <definedName name="BExSG90Q4ZUU2IPGDYOM169NJV9S" localSheetId="9" hidden="1">#REF!</definedName>
    <definedName name="BExSG90Q4ZUU2IPGDYOM169NJV9S" localSheetId="10" hidden="1">#REF!</definedName>
    <definedName name="BExSG90Q4ZUU2IPGDYOM169NJV9S" localSheetId="11" hidden="1">#REF!</definedName>
    <definedName name="BExSG90Q4ZUU2IPGDYOM169NJV9S" hidden="1">#REF!</definedName>
    <definedName name="BExSG9X3DU845PNXYJGGLBQY2UHG" localSheetId="7" hidden="1">#REF!</definedName>
    <definedName name="BExSG9X3DU845PNXYJGGLBQY2UHG" localSheetId="9" hidden="1">#REF!</definedName>
    <definedName name="BExSG9X3DU845PNXYJGGLBQY2UHG" localSheetId="10" hidden="1">#REF!</definedName>
    <definedName name="BExSG9X3DU845PNXYJGGLBQY2UHG" localSheetId="11" hidden="1">#REF!</definedName>
    <definedName name="BExSG9X3DU845PNXYJGGLBQY2UHG" hidden="1">#REF!</definedName>
    <definedName name="BExSGE45J27MDUUNXW7Z8Q33UAON" localSheetId="7" hidden="1">#REF!</definedName>
    <definedName name="BExSGE45J27MDUUNXW7Z8Q33UAON" localSheetId="9" hidden="1">#REF!</definedName>
    <definedName name="BExSGE45J27MDUUNXW7Z8Q33UAON" localSheetId="10" hidden="1">#REF!</definedName>
    <definedName name="BExSGE45J27MDUUNXW7Z8Q33UAON" localSheetId="11" hidden="1">#REF!</definedName>
    <definedName name="BExSGE45J27MDUUNXW7Z8Q33UAON" hidden="1">#REF!</definedName>
    <definedName name="BExSGE9LY91Q0URHB4YAMX0UAMYI" localSheetId="7" hidden="1">#REF!</definedName>
    <definedName name="BExSGE9LY91Q0URHB4YAMX0UAMYI" localSheetId="9" hidden="1">#REF!</definedName>
    <definedName name="BExSGE9LY91Q0URHB4YAMX0UAMYI" localSheetId="10" hidden="1">#REF!</definedName>
    <definedName name="BExSGE9LY91Q0URHB4YAMX0UAMYI" localSheetId="11" hidden="1">#REF!</definedName>
    <definedName name="BExSGE9LY91Q0URHB4YAMX0UAMYI" hidden="1">#REF!</definedName>
    <definedName name="BExSGEPODWLV8HDBVY76N01S70YZ" localSheetId="7" hidden="1">#REF!</definedName>
    <definedName name="BExSGEPODWLV8HDBVY76N01S70YZ" localSheetId="9" hidden="1">#REF!</definedName>
    <definedName name="BExSGEPODWLV8HDBVY76N01S70YZ" localSheetId="10" hidden="1">#REF!</definedName>
    <definedName name="BExSGEPODWLV8HDBVY76N01S70YZ" localSheetId="11" hidden="1">#REF!</definedName>
    <definedName name="BExSGEPODWLV8HDBVY76N01S70YZ" hidden="1">#REF!</definedName>
    <definedName name="BExSGLB2URTLBCKBB4Y885W925F2" localSheetId="7" hidden="1">#REF!</definedName>
    <definedName name="BExSGLB2URTLBCKBB4Y885W925F2" localSheetId="9" hidden="1">#REF!</definedName>
    <definedName name="BExSGLB2URTLBCKBB4Y885W925F2" localSheetId="10" hidden="1">#REF!</definedName>
    <definedName name="BExSGLB2URTLBCKBB4Y885W925F2" localSheetId="11" hidden="1">#REF!</definedName>
    <definedName name="BExSGLB2URTLBCKBB4Y885W925F2" hidden="1">#REF!</definedName>
    <definedName name="BExSGOAYG73SFWOPAQV80P710GID" localSheetId="7" hidden="1">#REF!</definedName>
    <definedName name="BExSGOAYG73SFWOPAQV80P710GID" localSheetId="9" hidden="1">#REF!</definedName>
    <definedName name="BExSGOAYG73SFWOPAQV80P710GID" localSheetId="10" hidden="1">#REF!</definedName>
    <definedName name="BExSGOAYG73SFWOPAQV80P710GID" localSheetId="11" hidden="1">#REF!</definedName>
    <definedName name="BExSGOAYG73SFWOPAQV80P710GID" hidden="1">#REF!</definedName>
    <definedName name="BExSGOWJHRW7FWKLO2EHUOOGHNAF" localSheetId="7" hidden="1">#REF!</definedName>
    <definedName name="BExSGOWJHRW7FWKLO2EHUOOGHNAF" localSheetId="9" hidden="1">#REF!</definedName>
    <definedName name="BExSGOWJHRW7FWKLO2EHUOOGHNAF" localSheetId="10" hidden="1">#REF!</definedName>
    <definedName name="BExSGOWJHRW7FWKLO2EHUOOGHNAF" localSheetId="11" hidden="1">#REF!</definedName>
    <definedName name="BExSGOWJHRW7FWKLO2EHUOOGHNAF" hidden="1">#REF!</definedName>
    <definedName name="BExSGOWJTAP41ZV5Q23H7MI9C76W" localSheetId="7" hidden="1">#REF!</definedName>
    <definedName name="BExSGOWJTAP41ZV5Q23H7MI9C76W" localSheetId="9" hidden="1">#REF!</definedName>
    <definedName name="BExSGOWJTAP41ZV5Q23H7MI9C76W" localSheetId="10" hidden="1">#REF!</definedName>
    <definedName name="BExSGOWJTAP41ZV5Q23H7MI9C76W" localSheetId="11" hidden="1">#REF!</definedName>
    <definedName name="BExSGOWJTAP41ZV5Q23H7MI9C76W" hidden="1">#REF!</definedName>
    <definedName name="BExSGP7BU5UM9A7AOHIGT50GZN74" localSheetId="7" hidden="1">'[17]10.08.2 - 2008 Expense'!#REF!</definedName>
    <definedName name="BExSGP7BU5UM9A7AOHIGT50GZN74" localSheetId="9" hidden="1">'[17]10.08.2 - 2008 Expense'!#REF!</definedName>
    <definedName name="BExSGP7BU5UM9A7AOHIGT50GZN74" localSheetId="10" hidden="1">'[17]10.08.2 - 2008 Expense'!#REF!</definedName>
    <definedName name="BExSGP7BU5UM9A7AOHIGT50GZN74" localSheetId="11" hidden="1">'[17]10.08.2 - 2008 Expense'!#REF!</definedName>
    <definedName name="BExSGP7BU5UM9A7AOHIGT50GZN74" hidden="1">'[17]10.08.2 - 2008 Expense'!#REF!</definedName>
    <definedName name="BExSGR5JQVX2HQ0PKCGZNSSUM1RV" localSheetId="7" hidden="1">#REF!</definedName>
    <definedName name="BExSGR5JQVX2HQ0PKCGZNSSUM1RV" localSheetId="9" hidden="1">#REF!</definedName>
    <definedName name="BExSGR5JQVX2HQ0PKCGZNSSUM1RV" localSheetId="10" hidden="1">#REF!</definedName>
    <definedName name="BExSGR5JQVX2HQ0PKCGZNSSUM1RV" localSheetId="11" hidden="1">#REF!</definedName>
    <definedName name="BExSGR5JQVX2HQ0PKCGZNSSUM1RV" hidden="1">#REF!</definedName>
    <definedName name="BExSGVHX69GJZHD99DKE4RZ042B1" localSheetId="7" hidden="1">#REF!</definedName>
    <definedName name="BExSGVHX69GJZHD99DKE4RZ042B1" localSheetId="9" hidden="1">#REF!</definedName>
    <definedName name="BExSGVHX69GJZHD99DKE4RZ042B1" localSheetId="10" hidden="1">#REF!</definedName>
    <definedName name="BExSGVHX69GJZHD99DKE4RZ042B1" localSheetId="11" hidden="1">#REF!</definedName>
    <definedName name="BExSGVHX69GJZHD99DKE4RZ042B1" hidden="1">#REF!</definedName>
    <definedName name="BExSGZJO4J4ZO04E2N2ECVYS9DEZ" localSheetId="7" hidden="1">#REF!</definedName>
    <definedName name="BExSGZJO4J4ZO04E2N2ECVYS9DEZ" localSheetId="9" hidden="1">#REF!</definedName>
    <definedName name="BExSGZJO4J4ZO04E2N2ECVYS9DEZ" localSheetId="10" hidden="1">#REF!</definedName>
    <definedName name="BExSGZJO4J4ZO04E2N2ECVYS9DEZ" localSheetId="11" hidden="1">#REF!</definedName>
    <definedName name="BExSGZJO4J4ZO04E2N2ECVYS9DEZ" hidden="1">#REF!</definedName>
    <definedName name="BExSHAHFHS7MMNJR8JPVABRGBVIT" localSheetId="7" hidden="1">#REF!</definedName>
    <definedName name="BExSHAHFHS7MMNJR8JPVABRGBVIT" localSheetId="9" hidden="1">#REF!</definedName>
    <definedName name="BExSHAHFHS7MMNJR8JPVABRGBVIT" localSheetId="10" hidden="1">#REF!</definedName>
    <definedName name="BExSHAHFHS7MMNJR8JPVABRGBVIT" localSheetId="11" hidden="1">#REF!</definedName>
    <definedName name="BExSHAHFHS7MMNJR8JPVABRGBVIT" hidden="1">#REF!</definedName>
    <definedName name="BExSHFA0PJ5TS0LF5C5VDPKMSUP8" localSheetId="7" hidden="1">#REF!</definedName>
    <definedName name="BExSHFA0PJ5TS0LF5C5VDPKMSUP8" localSheetId="9" hidden="1">#REF!</definedName>
    <definedName name="BExSHFA0PJ5TS0LF5C5VDPKMSUP8" localSheetId="10" hidden="1">#REF!</definedName>
    <definedName name="BExSHFA0PJ5TS0LF5C5VDPKMSUP8" localSheetId="11" hidden="1">#REF!</definedName>
    <definedName name="BExSHFA0PJ5TS0LF5C5VDPKMSUP8" hidden="1">#REF!</definedName>
    <definedName name="BExSHGH88QZWW4RNAX4YKAZ5JEBL" localSheetId="7" hidden="1">#REF!</definedName>
    <definedName name="BExSHGH88QZWW4RNAX4YKAZ5JEBL" localSheetId="9" hidden="1">#REF!</definedName>
    <definedName name="BExSHGH88QZWW4RNAX4YKAZ5JEBL" localSheetId="10" hidden="1">#REF!</definedName>
    <definedName name="BExSHGH88QZWW4RNAX4YKAZ5JEBL" localSheetId="11" hidden="1">#REF!</definedName>
    <definedName name="BExSHGH88QZWW4RNAX4YKAZ5JEBL" hidden="1">#REF!</definedName>
    <definedName name="BExSHOKK1OO3CX9Z28C58E5J1D9W" localSheetId="7" hidden="1">#REF!</definedName>
    <definedName name="BExSHOKK1OO3CX9Z28C58E5J1D9W" localSheetId="9" hidden="1">#REF!</definedName>
    <definedName name="BExSHOKK1OO3CX9Z28C58E5J1D9W" localSheetId="10" hidden="1">#REF!</definedName>
    <definedName name="BExSHOKK1OO3CX9Z28C58E5J1D9W" localSheetId="11" hidden="1">#REF!</definedName>
    <definedName name="BExSHOKK1OO3CX9Z28C58E5J1D9W" hidden="1">#REF!</definedName>
    <definedName name="BExSHQD8KYLTQGDXIRKCHQQ7MKIH" localSheetId="7" hidden="1">#REF!</definedName>
    <definedName name="BExSHQD8KYLTQGDXIRKCHQQ7MKIH" localSheetId="9" hidden="1">#REF!</definedName>
    <definedName name="BExSHQD8KYLTQGDXIRKCHQQ7MKIH" localSheetId="10" hidden="1">#REF!</definedName>
    <definedName name="BExSHQD8KYLTQGDXIRKCHQQ7MKIH" localSheetId="11" hidden="1">#REF!</definedName>
    <definedName name="BExSHQD8KYLTQGDXIRKCHQQ7MKIH" hidden="1">#REF!</definedName>
    <definedName name="BExSHVGPIAHXI97UBLI9G4I4M29F" localSheetId="7" hidden="1">#REF!</definedName>
    <definedName name="BExSHVGPIAHXI97UBLI9G4I4M29F" localSheetId="9" hidden="1">#REF!</definedName>
    <definedName name="BExSHVGPIAHXI97UBLI9G4I4M29F" localSheetId="10" hidden="1">#REF!</definedName>
    <definedName name="BExSHVGPIAHXI97UBLI9G4I4M29F" localSheetId="11" hidden="1">#REF!</definedName>
    <definedName name="BExSHVGPIAHXI97UBLI9G4I4M29F" hidden="1">#REF!</definedName>
    <definedName name="BExSHVRHZDFJHSWEWWYO8PK8UC27" localSheetId="7" hidden="1">#REF!</definedName>
    <definedName name="BExSHVRHZDFJHSWEWWYO8PK8UC27" localSheetId="9" hidden="1">#REF!</definedName>
    <definedName name="BExSHVRHZDFJHSWEWWYO8PK8UC27" localSheetId="10" hidden="1">#REF!</definedName>
    <definedName name="BExSHVRHZDFJHSWEWWYO8PK8UC27" localSheetId="11" hidden="1">#REF!</definedName>
    <definedName name="BExSHVRHZDFJHSWEWWYO8PK8UC27" hidden="1">#REF!</definedName>
    <definedName name="BExSI0K2YL3HTCQAD8A7TR4QCUR6" localSheetId="7" hidden="1">#REF!</definedName>
    <definedName name="BExSI0K2YL3HTCQAD8A7TR4QCUR6" localSheetId="9" hidden="1">#REF!</definedName>
    <definedName name="BExSI0K2YL3HTCQAD8A7TR4QCUR6" localSheetId="10" hidden="1">#REF!</definedName>
    <definedName name="BExSI0K2YL3HTCQAD8A7TR4QCUR6" localSheetId="11" hidden="1">#REF!</definedName>
    <definedName name="BExSI0K2YL3HTCQAD8A7TR4QCUR6" hidden="1">#REF!</definedName>
    <definedName name="BExSIFUDNRWXWIWNGCCFOOD8WIAZ" localSheetId="7" hidden="1">#REF!</definedName>
    <definedName name="BExSIFUDNRWXWIWNGCCFOOD8WIAZ" localSheetId="9" hidden="1">#REF!</definedName>
    <definedName name="BExSIFUDNRWXWIWNGCCFOOD8WIAZ" localSheetId="10" hidden="1">#REF!</definedName>
    <definedName name="BExSIFUDNRWXWIWNGCCFOOD8WIAZ" localSheetId="11" hidden="1">#REF!</definedName>
    <definedName name="BExSIFUDNRWXWIWNGCCFOOD8WIAZ" hidden="1">#REF!</definedName>
    <definedName name="BExTTWD2PGX3Y9FR5F2MRNLY1DIY" localSheetId="7" hidden="1">#REF!</definedName>
    <definedName name="BExTTWD2PGX3Y9FR5F2MRNLY1DIY" localSheetId="9" hidden="1">#REF!</definedName>
    <definedName name="BExTTWD2PGX3Y9FR5F2MRNLY1DIY" localSheetId="10" hidden="1">#REF!</definedName>
    <definedName name="BExTTWD2PGX3Y9FR5F2MRNLY1DIY" localSheetId="11" hidden="1">#REF!</definedName>
    <definedName name="BExTTWD2PGX3Y9FR5F2MRNLY1DIY" hidden="1">#REF!</definedName>
    <definedName name="BExTTZNS2PBCR93C9IUW49UZ4I6T" localSheetId="7" hidden="1">#REF!</definedName>
    <definedName name="BExTTZNS2PBCR93C9IUW49UZ4I6T" localSheetId="9" hidden="1">#REF!</definedName>
    <definedName name="BExTTZNS2PBCR93C9IUW49UZ4I6T" localSheetId="10" hidden="1">#REF!</definedName>
    <definedName name="BExTTZNS2PBCR93C9IUW49UZ4I6T" localSheetId="11" hidden="1">#REF!</definedName>
    <definedName name="BExTTZNS2PBCR93C9IUW49UZ4I6T" hidden="1">#REF!</definedName>
    <definedName name="BExTU2YFQ25JQ6MEMRHHN66VLTPJ" localSheetId="7" hidden="1">#REF!</definedName>
    <definedName name="BExTU2YFQ25JQ6MEMRHHN66VLTPJ" localSheetId="9" hidden="1">#REF!</definedName>
    <definedName name="BExTU2YFQ25JQ6MEMRHHN66VLTPJ" localSheetId="10" hidden="1">#REF!</definedName>
    <definedName name="BExTU2YFQ25JQ6MEMRHHN66VLTPJ" localSheetId="11" hidden="1">#REF!</definedName>
    <definedName name="BExTU2YFQ25JQ6MEMRHHN66VLTPJ" hidden="1">#REF!</definedName>
    <definedName name="BExTU75IOII1V5O0C9X2VAYYVJUG" localSheetId="7" hidden="1">#REF!</definedName>
    <definedName name="BExTU75IOII1V5O0C9X2VAYYVJUG" localSheetId="9" hidden="1">#REF!</definedName>
    <definedName name="BExTU75IOII1V5O0C9X2VAYYVJUG" localSheetId="10" hidden="1">#REF!</definedName>
    <definedName name="BExTU75IOII1V5O0C9X2VAYYVJUG" localSheetId="11" hidden="1">#REF!</definedName>
    <definedName name="BExTU75IOII1V5O0C9X2VAYYVJUG" hidden="1">#REF!</definedName>
    <definedName name="BExTUA5F7V4LUIIAM17J3A8XF3JE" localSheetId="7" hidden="1">#REF!</definedName>
    <definedName name="BExTUA5F7V4LUIIAM17J3A8XF3JE" localSheetId="9" hidden="1">#REF!</definedName>
    <definedName name="BExTUA5F7V4LUIIAM17J3A8XF3JE" localSheetId="10" hidden="1">#REF!</definedName>
    <definedName name="BExTUA5F7V4LUIIAM17J3A8XF3JE" localSheetId="11" hidden="1">#REF!</definedName>
    <definedName name="BExTUA5F7V4LUIIAM17J3A8XF3JE" hidden="1">#REF!</definedName>
    <definedName name="BExTUJ53ANGZ3H1KDK4CR4Q0OD6P" localSheetId="7" hidden="1">#REF!</definedName>
    <definedName name="BExTUJ53ANGZ3H1KDK4CR4Q0OD6P" localSheetId="9" hidden="1">#REF!</definedName>
    <definedName name="BExTUJ53ANGZ3H1KDK4CR4Q0OD6P" localSheetId="10" hidden="1">#REF!</definedName>
    <definedName name="BExTUJ53ANGZ3H1KDK4CR4Q0OD6P" localSheetId="11" hidden="1">#REF!</definedName>
    <definedName name="BExTUJ53ANGZ3H1KDK4CR4Q0OD6P" hidden="1">#REF!</definedName>
    <definedName name="BExTUKXSZBM7C57G6NGLWGU4WOHY" localSheetId="7" hidden="1">#REF!</definedName>
    <definedName name="BExTUKXSZBM7C57G6NGLWGU4WOHY" localSheetId="9" hidden="1">#REF!</definedName>
    <definedName name="BExTUKXSZBM7C57G6NGLWGU4WOHY" localSheetId="10" hidden="1">#REF!</definedName>
    <definedName name="BExTUKXSZBM7C57G6NGLWGU4WOHY" localSheetId="11" hidden="1">#REF!</definedName>
    <definedName name="BExTUKXSZBM7C57G6NGLWGU4WOHY" hidden="1">#REF!</definedName>
    <definedName name="BExTUSQCFFYZCDNHWHADBC2E1ZP1" localSheetId="7" hidden="1">#REF!</definedName>
    <definedName name="BExTUSQCFFYZCDNHWHADBC2E1ZP1" localSheetId="9" hidden="1">#REF!</definedName>
    <definedName name="BExTUSQCFFYZCDNHWHADBC2E1ZP1" localSheetId="10" hidden="1">#REF!</definedName>
    <definedName name="BExTUSQCFFYZCDNHWHADBC2E1ZP1" localSheetId="11" hidden="1">#REF!</definedName>
    <definedName name="BExTUSQCFFYZCDNHWHADBC2E1ZP1" hidden="1">#REF!</definedName>
    <definedName name="BExTUVFGOJEYS28JURA5KHQFDU5J" localSheetId="7" hidden="1">#REF!</definedName>
    <definedName name="BExTUVFGOJEYS28JURA5KHQFDU5J" localSheetId="9" hidden="1">#REF!</definedName>
    <definedName name="BExTUVFGOJEYS28JURA5KHQFDU5J" localSheetId="10" hidden="1">#REF!</definedName>
    <definedName name="BExTUVFGOJEYS28JURA5KHQFDU5J" localSheetId="11" hidden="1">#REF!</definedName>
    <definedName name="BExTUVFGOJEYS28JURA5KHQFDU5J" hidden="1">#REF!</definedName>
    <definedName name="BExTUW10U40QCYGHM5NJ3YR1O5SP" localSheetId="7" hidden="1">#REF!</definedName>
    <definedName name="BExTUW10U40QCYGHM5NJ3YR1O5SP" localSheetId="9" hidden="1">#REF!</definedName>
    <definedName name="BExTUW10U40QCYGHM5NJ3YR1O5SP" localSheetId="10" hidden="1">#REF!</definedName>
    <definedName name="BExTUW10U40QCYGHM5NJ3YR1O5SP" localSheetId="11" hidden="1">#REF!</definedName>
    <definedName name="BExTUW10U40QCYGHM5NJ3YR1O5SP" hidden="1">#REF!</definedName>
    <definedName name="BExTUWXFQHINU66YG82BI20ATMB5" localSheetId="7" hidden="1">#REF!</definedName>
    <definedName name="BExTUWXFQHINU66YG82BI20ATMB5" localSheetId="9" hidden="1">#REF!</definedName>
    <definedName name="BExTUWXFQHINU66YG82BI20ATMB5" localSheetId="10" hidden="1">#REF!</definedName>
    <definedName name="BExTUWXFQHINU66YG82BI20ATMB5" localSheetId="11" hidden="1">#REF!</definedName>
    <definedName name="BExTUWXFQHINU66YG82BI20ATMB5" hidden="1">#REF!</definedName>
    <definedName name="BExTUY9WNSJ91GV8CP0SKJTEIV82" localSheetId="7" hidden="1">[18]Table!#REF!</definedName>
    <definedName name="BExTUY9WNSJ91GV8CP0SKJTEIV82" localSheetId="9" hidden="1">[18]Table!#REF!</definedName>
    <definedName name="BExTUY9WNSJ91GV8CP0SKJTEIV82" localSheetId="10" hidden="1">[18]Table!#REF!</definedName>
    <definedName name="BExTUY9WNSJ91GV8CP0SKJTEIV82" localSheetId="11" hidden="1">[18]Table!#REF!</definedName>
    <definedName name="BExTUY9WNSJ91GV8CP0SKJTEIV82" hidden="1">[18]Table!#REF!</definedName>
    <definedName name="BExTV67VIM8PV6KO253M4DUBJQLC" localSheetId="7" hidden="1">#REF!</definedName>
    <definedName name="BExTV67VIM8PV6KO253M4DUBJQLC" localSheetId="9" hidden="1">#REF!</definedName>
    <definedName name="BExTV67VIM8PV6KO253M4DUBJQLC" localSheetId="10" hidden="1">#REF!</definedName>
    <definedName name="BExTV67VIM8PV6KO253M4DUBJQLC" localSheetId="11" hidden="1">#REF!</definedName>
    <definedName name="BExTV67VIM8PV6KO253M4DUBJQLC" hidden="1">#REF!</definedName>
    <definedName name="BExTVELZCF2YA5L6F23BYZZR6WHF" localSheetId="7" hidden="1">#REF!</definedName>
    <definedName name="BExTVELZCF2YA5L6F23BYZZR6WHF" localSheetId="9" hidden="1">#REF!</definedName>
    <definedName name="BExTVELZCF2YA5L6F23BYZZR6WHF" localSheetId="10" hidden="1">#REF!</definedName>
    <definedName name="BExTVELZCF2YA5L6F23BYZZR6WHF" localSheetId="11" hidden="1">#REF!</definedName>
    <definedName name="BExTVELZCF2YA5L6F23BYZZR6WHF" hidden="1">#REF!</definedName>
    <definedName name="BExTVGPIQZ99YFXUC8OONUX5BD42" localSheetId="7" hidden="1">#REF!</definedName>
    <definedName name="BExTVGPIQZ99YFXUC8OONUX5BD42" localSheetId="9" hidden="1">#REF!</definedName>
    <definedName name="BExTVGPIQZ99YFXUC8OONUX5BD42" localSheetId="10" hidden="1">#REF!</definedName>
    <definedName name="BExTVGPIQZ99YFXUC8OONUX5BD42" localSheetId="11" hidden="1">#REF!</definedName>
    <definedName name="BExTVGPIQZ99YFXUC8OONUX5BD42" hidden="1">#REF!</definedName>
    <definedName name="BExTVLNG9KX2WVJZRHW6SQVAV80G" localSheetId="7" hidden="1">#REF!</definedName>
    <definedName name="BExTVLNG9KX2WVJZRHW6SQVAV80G" localSheetId="9" hidden="1">#REF!</definedName>
    <definedName name="BExTVLNG9KX2WVJZRHW6SQVAV80G" localSheetId="10" hidden="1">#REF!</definedName>
    <definedName name="BExTVLNG9KX2WVJZRHW6SQVAV80G" localSheetId="11" hidden="1">#REF!</definedName>
    <definedName name="BExTVLNG9KX2WVJZRHW6SQVAV80G" hidden="1">#REF!</definedName>
    <definedName name="BExTVOSUIF74AWLLP1Y2PW2T8R4L" localSheetId="7" hidden="1">#REF!</definedName>
    <definedName name="BExTVOSUIF74AWLLP1Y2PW2T8R4L" localSheetId="9" hidden="1">#REF!</definedName>
    <definedName name="BExTVOSUIF74AWLLP1Y2PW2T8R4L" localSheetId="10" hidden="1">#REF!</definedName>
    <definedName name="BExTVOSUIF74AWLLP1Y2PW2T8R4L" localSheetId="11" hidden="1">#REF!</definedName>
    <definedName name="BExTVOSUIF74AWLLP1Y2PW2T8R4L" hidden="1">#REF!</definedName>
    <definedName name="BExTVYE49EIPTW7ZG5F30RHCYXWI" localSheetId="7" hidden="1">#REF!</definedName>
    <definedName name="BExTVYE49EIPTW7ZG5F30RHCYXWI" localSheetId="9" hidden="1">#REF!</definedName>
    <definedName name="BExTVYE49EIPTW7ZG5F30RHCYXWI" localSheetId="10" hidden="1">#REF!</definedName>
    <definedName name="BExTVYE49EIPTW7ZG5F30RHCYXWI" localSheetId="11" hidden="1">#REF!</definedName>
    <definedName name="BExTVYE49EIPTW7ZG5F30RHCYXWI" hidden="1">#REF!</definedName>
    <definedName name="BExTVZQLP9VFLEYQ9280W13X7E8K" localSheetId="7" hidden="1">#REF!</definedName>
    <definedName name="BExTVZQLP9VFLEYQ9280W13X7E8K" localSheetId="9" hidden="1">#REF!</definedName>
    <definedName name="BExTVZQLP9VFLEYQ9280W13X7E8K" localSheetId="10" hidden="1">#REF!</definedName>
    <definedName name="BExTVZQLP9VFLEYQ9280W13X7E8K" localSheetId="11" hidden="1">#REF!</definedName>
    <definedName name="BExTVZQLP9VFLEYQ9280W13X7E8K" hidden="1">#REF!</definedName>
    <definedName name="BExTW4U1EFP1ZS3Q099D6OFYZ4PO" localSheetId="7" hidden="1">#REF!</definedName>
    <definedName name="BExTW4U1EFP1ZS3Q099D6OFYZ4PO" localSheetId="9" hidden="1">#REF!</definedName>
    <definedName name="BExTW4U1EFP1ZS3Q099D6OFYZ4PO" localSheetId="10" hidden="1">#REF!</definedName>
    <definedName name="BExTW4U1EFP1ZS3Q099D6OFYZ4PO" localSheetId="11" hidden="1">#REF!</definedName>
    <definedName name="BExTW4U1EFP1ZS3Q099D6OFYZ4PO" hidden="1">#REF!</definedName>
    <definedName name="BExTWB4LA1PODQOH4LDTHQKBN16K" localSheetId="7" hidden="1">#REF!</definedName>
    <definedName name="BExTWB4LA1PODQOH4LDTHQKBN16K" localSheetId="9" hidden="1">#REF!</definedName>
    <definedName name="BExTWB4LA1PODQOH4LDTHQKBN16K" localSheetId="10" hidden="1">#REF!</definedName>
    <definedName name="BExTWB4LA1PODQOH4LDTHQKBN16K" localSheetId="11" hidden="1">#REF!</definedName>
    <definedName name="BExTWB4LA1PODQOH4LDTHQKBN16K" hidden="1">#REF!</definedName>
    <definedName name="BExTWEQ3PHIFDCWHG4QVX0626J8L" localSheetId="7" hidden="1">#REF!</definedName>
    <definedName name="BExTWEQ3PHIFDCWHG4QVX0626J8L" localSheetId="9" hidden="1">#REF!</definedName>
    <definedName name="BExTWEQ3PHIFDCWHG4QVX0626J8L" localSheetId="10" hidden="1">#REF!</definedName>
    <definedName name="BExTWEQ3PHIFDCWHG4QVX0626J8L" localSheetId="11" hidden="1">#REF!</definedName>
    <definedName name="BExTWEQ3PHIFDCWHG4QVX0626J8L" hidden="1">#REF!</definedName>
    <definedName name="BExTWFMEUL2NCM0LIAELE18IZ3TQ" localSheetId="7" hidden="1">#REF!</definedName>
    <definedName name="BExTWFMEUL2NCM0LIAELE18IZ3TQ" localSheetId="9" hidden="1">#REF!</definedName>
    <definedName name="BExTWFMEUL2NCM0LIAELE18IZ3TQ" localSheetId="10" hidden="1">#REF!</definedName>
    <definedName name="BExTWFMEUL2NCM0LIAELE18IZ3TQ" localSheetId="11" hidden="1">#REF!</definedName>
    <definedName name="BExTWFMEUL2NCM0LIAELE18IZ3TQ" hidden="1">#REF!</definedName>
    <definedName name="BExTWH9QHMKXVF1R0QG6TJ2154QV" localSheetId="7" hidden="1">#REF!</definedName>
    <definedName name="BExTWH9QHMKXVF1R0QG6TJ2154QV" localSheetId="9" hidden="1">#REF!</definedName>
    <definedName name="BExTWH9QHMKXVF1R0QG6TJ2154QV" localSheetId="10" hidden="1">#REF!</definedName>
    <definedName name="BExTWH9QHMKXVF1R0QG6TJ2154QV" localSheetId="11" hidden="1">#REF!</definedName>
    <definedName name="BExTWH9QHMKXVF1R0QG6TJ2154QV" hidden="1">#REF!</definedName>
    <definedName name="BExTWHVADLJCCNEWMD928MM0SUBX" localSheetId="7" hidden="1">#REF!</definedName>
    <definedName name="BExTWHVADLJCCNEWMD928MM0SUBX" localSheetId="9" hidden="1">#REF!</definedName>
    <definedName name="BExTWHVADLJCCNEWMD928MM0SUBX" localSheetId="10" hidden="1">#REF!</definedName>
    <definedName name="BExTWHVADLJCCNEWMD928MM0SUBX" localSheetId="11" hidden="1">#REF!</definedName>
    <definedName name="BExTWHVADLJCCNEWMD928MM0SUBX" hidden="1">#REF!</definedName>
    <definedName name="BExTWI0Q8AWXUA3ZN7I5V3QK2KM1" localSheetId="7" hidden="1">#REF!</definedName>
    <definedName name="BExTWI0Q8AWXUA3ZN7I5V3QK2KM1" localSheetId="9" hidden="1">#REF!</definedName>
    <definedName name="BExTWI0Q8AWXUA3ZN7I5V3QK2KM1" localSheetId="10" hidden="1">#REF!</definedName>
    <definedName name="BExTWI0Q8AWXUA3ZN7I5V3QK2KM1" localSheetId="11" hidden="1">#REF!</definedName>
    <definedName name="BExTWI0Q8AWXUA3ZN7I5V3QK2KM1" hidden="1">#REF!</definedName>
    <definedName name="BExTWJTIA3WUW1PUWXAOP9O8NKLZ" localSheetId="7" hidden="1">#REF!</definedName>
    <definedName name="BExTWJTIA3WUW1PUWXAOP9O8NKLZ" localSheetId="9" hidden="1">#REF!</definedName>
    <definedName name="BExTWJTIA3WUW1PUWXAOP9O8NKLZ" localSheetId="10" hidden="1">#REF!</definedName>
    <definedName name="BExTWJTIA3WUW1PUWXAOP9O8NKLZ" localSheetId="11" hidden="1">#REF!</definedName>
    <definedName name="BExTWJTIA3WUW1PUWXAOP9O8NKLZ" hidden="1">#REF!</definedName>
    <definedName name="BExTWP7ODVVVOXUAS0T4KNY9E7XN" localSheetId="7" hidden="1">#REF!</definedName>
    <definedName name="BExTWP7ODVVVOXUAS0T4KNY9E7XN" localSheetId="9" hidden="1">#REF!</definedName>
    <definedName name="BExTWP7ODVVVOXUAS0T4KNY9E7XN" localSheetId="10" hidden="1">#REF!</definedName>
    <definedName name="BExTWP7ODVVVOXUAS0T4KNY9E7XN" localSheetId="11" hidden="1">#REF!</definedName>
    <definedName name="BExTWP7ODVVVOXUAS0T4KNY9E7XN" hidden="1">#REF!</definedName>
    <definedName name="BExTWTEREH1W943SZJSXS6AZCXLO" localSheetId="7" hidden="1">#REF!</definedName>
    <definedName name="BExTWTEREH1W943SZJSXS6AZCXLO" localSheetId="9" hidden="1">#REF!</definedName>
    <definedName name="BExTWTEREH1W943SZJSXS6AZCXLO" localSheetId="10" hidden="1">#REF!</definedName>
    <definedName name="BExTWTEREH1W943SZJSXS6AZCXLO" localSheetId="11" hidden="1">#REF!</definedName>
    <definedName name="BExTWTEREH1W943SZJSXS6AZCXLO" hidden="1">#REF!</definedName>
    <definedName name="BExTWW95OX07FNA01WF5MSSSFQLX" localSheetId="7" hidden="1">#REF!</definedName>
    <definedName name="BExTWW95OX07FNA01WF5MSSSFQLX" localSheetId="9" hidden="1">#REF!</definedName>
    <definedName name="BExTWW95OX07FNA01WF5MSSSFQLX" localSheetId="10" hidden="1">#REF!</definedName>
    <definedName name="BExTWW95OX07FNA01WF5MSSSFQLX" localSheetId="11" hidden="1">#REF!</definedName>
    <definedName name="BExTWW95OX07FNA01WF5MSSSFQLX" hidden="1">#REF!</definedName>
    <definedName name="BExTX476KI0RNB71XI5TYMANSGBG" localSheetId="7" hidden="1">#REF!</definedName>
    <definedName name="BExTX476KI0RNB71XI5TYMANSGBG" localSheetId="9" hidden="1">#REF!</definedName>
    <definedName name="BExTX476KI0RNB71XI5TYMANSGBG" localSheetId="10" hidden="1">#REF!</definedName>
    <definedName name="BExTX476KI0RNB71XI5TYMANSGBG" localSheetId="11" hidden="1">#REF!</definedName>
    <definedName name="BExTX476KI0RNB71XI5TYMANSGBG" hidden="1">#REF!</definedName>
    <definedName name="BExTXFQI2GZRV54ZHPCYUHMPUDGG" localSheetId="7" hidden="1">#REF!</definedName>
    <definedName name="BExTXFQI2GZRV54ZHPCYUHMPUDGG" localSheetId="9" hidden="1">#REF!</definedName>
    <definedName name="BExTXFQI2GZRV54ZHPCYUHMPUDGG" localSheetId="10" hidden="1">#REF!</definedName>
    <definedName name="BExTXFQI2GZRV54ZHPCYUHMPUDGG" localSheetId="11" hidden="1">#REF!</definedName>
    <definedName name="BExTXFQI2GZRV54ZHPCYUHMPUDGG" hidden="1">#REF!</definedName>
    <definedName name="BExTXJ6HBAIXMMWKZTJNFDYVZCAY" localSheetId="7" hidden="1">#REF!</definedName>
    <definedName name="BExTXJ6HBAIXMMWKZTJNFDYVZCAY" localSheetId="9" hidden="1">#REF!</definedName>
    <definedName name="BExTXJ6HBAIXMMWKZTJNFDYVZCAY" localSheetId="10" hidden="1">#REF!</definedName>
    <definedName name="BExTXJ6HBAIXMMWKZTJNFDYVZCAY" localSheetId="11" hidden="1">#REF!</definedName>
    <definedName name="BExTXJ6HBAIXMMWKZTJNFDYVZCAY" hidden="1">#REF!</definedName>
    <definedName name="BExTXT812NQT8GAEGH738U29BI0D" localSheetId="7" hidden="1">#REF!</definedName>
    <definedName name="BExTXT812NQT8GAEGH738U29BI0D" localSheetId="9" hidden="1">#REF!</definedName>
    <definedName name="BExTXT812NQT8GAEGH738U29BI0D" localSheetId="10" hidden="1">#REF!</definedName>
    <definedName name="BExTXT812NQT8GAEGH738U29BI0D" localSheetId="11" hidden="1">#REF!</definedName>
    <definedName name="BExTXT812NQT8GAEGH738U29BI0D" hidden="1">#REF!</definedName>
    <definedName name="BExTXWIP2TFPTQ76NHFOB72NICRZ" localSheetId="7" hidden="1">#REF!</definedName>
    <definedName name="BExTXWIP2TFPTQ76NHFOB72NICRZ" localSheetId="9" hidden="1">#REF!</definedName>
    <definedName name="BExTXWIP2TFPTQ76NHFOB72NICRZ" localSheetId="10" hidden="1">#REF!</definedName>
    <definedName name="BExTXWIP2TFPTQ76NHFOB72NICRZ" localSheetId="11" hidden="1">#REF!</definedName>
    <definedName name="BExTXWIP2TFPTQ76NHFOB72NICRZ" hidden="1">#REF!</definedName>
    <definedName name="BExTXZ7U13BQKYC9T78TWXRCE6L6" localSheetId="7" hidden="1">#REF!</definedName>
    <definedName name="BExTXZ7U13BQKYC9T78TWXRCE6L6" localSheetId="9" hidden="1">#REF!</definedName>
    <definedName name="BExTXZ7U13BQKYC9T78TWXRCE6L6" localSheetId="10" hidden="1">#REF!</definedName>
    <definedName name="BExTXZ7U13BQKYC9T78TWXRCE6L6" localSheetId="11" hidden="1">#REF!</definedName>
    <definedName name="BExTXZ7U13BQKYC9T78TWXRCE6L6" hidden="1">#REF!</definedName>
    <definedName name="BExTY5T62H651VC86QM4X7E28JVA" localSheetId="7" hidden="1">#REF!</definedName>
    <definedName name="BExTY5T62H651VC86QM4X7E28JVA" localSheetId="9" hidden="1">#REF!</definedName>
    <definedName name="BExTY5T62H651VC86QM4X7E28JVA" localSheetId="10" hidden="1">#REF!</definedName>
    <definedName name="BExTY5T62H651VC86QM4X7E28JVA" localSheetId="11" hidden="1">#REF!</definedName>
    <definedName name="BExTY5T62H651VC86QM4X7E28JVA" hidden="1">#REF!</definedName>
    <definedName name="BExTYHCJJ2NWRM1RV59FYR41534U" localSheetId="7" hidden="1">#REF!</definedName>
    <definedName name="BExTYHCJJ2NWRM1RV59FYR41534U" localSheetId="9" hidden="1">#REF!</definedName>
    <definedName name="BExTYHCJJ2NWRM1RV59FYR41534U" localSheetId="10" hidden="1">#REF!</definedName>
    <definedName name="BExTYHCJJ2NWRM1RV59FYR41534U" localSheetId="11" hidden="1">#REF!</definedName>
    <definedName name="BExTYHCJJ2NWRM1RV59FYR41534U" hidden="1">#REF!</definedName>
    <definedName name="BExTYKCEFJ83LZM95M1V7CSFQVEA" localSheetId="7" hidden="1">#REF!</definedName>
    <definedName name="BExTYKCEFJ83LZM95M1V7CSFQVEA" localSheetId="9" hidden="1">#REF!</definedName>
    <definedName name="BExTYKCEFJ83LZM95M1V7CSFQVEA" localSheetId="10" hidden="1">#REF!</definedName>
    <definedName name="BExTYKCEFJ83LZM95M1V7CSFQVEA" localSheetId="11" hidden="1">#REF!</definedName>
    <definedName name="BExTYKCEFJ83LZM95M1V7CSFQVEA" hidden="1">#REF!</definedName>
    <definedName name="BExTYL3GR8LX1FWLOOBTAZQOOO7D" localSheetId="7" hidden="1">'[17]10.08.4 -2008 Capital'!#REF!</definedName>
    <definedName name="BExTYL3GR8LX1FWLOOBTAZQOOO7D" localSheetId="9" hidden="1">'[17]10.08.4 -2008 Capital'!#REF!</definedName>
    <definedName name="BExTYL3GR8LX1FWLOOBTAZQOOO7D" localSheetId="10" hidden="1">'[17]10.08.4 -2008 Capital'!#REF!</definedName>
    <definedName name="BExTYL3GR8LX1FWLOOBTAZQOOO7D" localSheetId="11" hidden="1">'[17]10.08.4 -2008 Capital'!#REF!</definedName>
    <definedName name="BExTYL3GR8LX1FWLOOBTAZQOOO7D" hidden="1">'[17]10.08.4 -2008 Capital'!#REF!</definedName>
    <definedName name="BExTYLUCLWGGQOEPH6W91DIYL3RQ" localSheetId="7" hidden="1">#REF!</definedName>
    <definedName name="BExTYLUCLWGGQOEPH6W91DIYL3RQ" localSheetId="9" hidden="1">#REF!</definedName>
    <definedName name="BExTYLUCLWGGQOEPH6W91DIYL3RQ" localSheetId="10" hidden="1">#REF!</definedName>
    <definedName name="BExTYLUCLWGGQOEPH6W91DIYL3RQ" localSheetId="11" hidden="1">#REF!</definedName>
    <definedName name="BExTYLUCLWGGQOEPH6W91DIYL3RQ" hidden="1">#REF!</definedName>
    <definedName name="BExTYOZQGNRDMMFZOG8515WQDGU3" localSheetId="7" hidden="1">'[17]10.08.5 - 2008 Capital - TDBU'!#REF!</definedName>
    <definedName name="BExTYOZQGNRDMMFZOG8515WQDGU3" localSheetId="9" hidden="1">'[17]10.08.5 - 2008 Capital - TDBU'!#REF!</definedName>
    <definedName name="BExTYOZQGNRDMMFZOG8515WQDGU3" localSheetId="10" hidden="1">'[17]10.08.5 - 2008 Capital - TDBU'!#REF!</definedName>
    <definedName name="BExTYOZQGNRDMMFZOG8515WQDGU3" localSheetId="11" hidden="1">'[17]10.08.5 - 2008 Capital - TDBU'!#REF!</definedName>
    <definedName name="BExTYOZQGNRDMMFZOG8515WQDGU3" hidden="1">'[17]10.08.5 - 2008 Capital - TDBU'!#REF!</definedName>
    <definedName name="BExTYPLA9N640MFRJJQPKXT7P88M" localSheetId="7" hidden="1">#REF!</definedName>
    <definedName name="BExTYPLA9N640MFRJJQPKXT7P88M" localSheetId="9" hidden="1">#REF!</definedName>
    <definedName name="BExTYPLA9N640MFRJJQPKXT7P88M" localSheetId="10" hidden="1">#REF!</definedName>
    <definedName name="BExTYPLA9N640MFRJJQPKXT7P88M" localSheetId="11" hidden="1">#REF!</definedName>
    <definedName name="BExTYPLA9N640MFRJJQPKXT7P88M" hidden="1">#REF!</definedName>
    <definedName name="BExTYQMZFH06S0SMRP98OBQF34G8" localSheetId="7" hidden="1">#REF!</definedName>
    <definedName name="BExTYQMZFH06S0SMRP98OBQF34G8" localSheetId="9" hidden="1">#REF!</definedName>
    <definedName name="BExTYQMZFH06S0SMRP98OBQF34G8" localSheetId="10" hidden="1">#REF!</definedName>
    <definedName name="BExTYQMZFH06S0SMRP98OBQF34G8" localSheetId="11" hidden="1">#REF!</definedName>
    <definedName name="BExTYQMZFH06S0SMRP98OBQF34G8" hidden="1">#REF!</definedName>
    <definedName name="BExTZ7F71SNTOX4LLZCK5R9VUMIJ" localSheetId="7" hidden="1">#REF!</definedName>
    <definedName name="BExTZ7F71SNTOX4LLZCK5R9VUMIJ" localSheetId="9" hidden="1">#REF!</definedName>
    <definedName name="BExTZ7F71SNTOX4LLZCK5R9VUMIJ" localSheetId="10" hidden="1">#REF!</definedName>
    <definedName name="BExTZ7F71SNTOX4LLZCK5R9VUMIJ" localSheetId="11" hidden="1">#REF!</definedName>
    <definedName name="BExTZ7F71SNTOX4LLZCK5R9VUMIJ" hidden="1">#REF!</definedName>
    <definedName name="BExTZ8GX3F0K1UBDQ5Y9BYXK1Z6F" localSheetId="7" hidden="1">#REF!</definedName>
    <definedName name="BExTZ8GX3F0K1UBDQ5Y9BYXK1Z6F" localSheetId="9" hidden="1">#REF!</definedName>
    <definedName name="BExTZ8GX3F0K1UBDQ5Y9BYXK1Z6F" localSheetId="10" hidden="1">#REF!</definedName>
    <definedName name="BExTZ8GX3F0K1UBDQ5Y9BYXK1Z6F" localSheetId="11" hidden="1">#REF!</definedName>
    <definedName name="BExTZ8GX3F0K1UBDQ5Y9BYXK1Z6F" hidden="1">#REF!</definedName>
    <definedName name="BExTZ8X5G9S3PA4FPSNK7T69W7QT" localSheetId="7" hidden="1">#REF!</definedName>
    <definedName name="BExTZ8X5G9S3PA4FPSNK7T69W7QT" localSheetId="9" hidden="1">#REF!</definedName>
    <definedName name="BExTZ8X5G9S3PA4FPSNK7T69W7QT" localSheetId="10" hidden="1">#REF!</definedName>
    <definedName name="BExTZ8X5G9S3PA4FPSNK7T69W7QT" localSheetId="11" hidden="1">#REF!</definedName>
    <definedName name="BExTZ8X5G9S3PA4FPSNK7T69W7QT" hidden="1">#REF!</definedName>
    <definedName name="BExTZ97Y0RMR8V5BI9F2H4MFB77O" localSheetId="7" hidden="1">#REF!</definedName>
    <definedName name="BExTZ97Y0RMR8V5BI9F2H4MFB77O" localSheetId="9" hidden="1">#REF!</definedName>
    <definedName name="BExTZ97Y0RMR8V5BI9F2H4MFB77O" localSheetId="10" hidden="1">#REF!</definedName>
    <definedName name="BExTZ97Y0RMR8V5BI9F2H4MFB77O" localSheetId="11" hidden="1">#REF!</definedName>
    <definedName name="BExTZ97Y0RMR8V5BI9F2H4MFB77O" hidden="1">#REF!</definedName>
    <definedName name="BExTZ97YR84DZ8QVX5145UPYSRH1" localSheetId="7" hidden="1">#REF!</definedName>
    <definedName name="BExTZ97YR84DZ8QVX5145UPYSRH1" localSheetId="9" hidden="1">#REF!</definedName>
    <definedName name="BExTZ97YR84DZ8QVX5145UPYSRH1" localSheetId="10" hidden="1">#REF!</definedName>
    <definedName name="BExTZ97YR84DZ8QVX5145UPYSRH1" localSheetId="11" hidden="1">#REF!</definedName>
    <definedName name="BExTZ97YR84DZ8QVX5145UPYSRH1" hidden="1">#REF!</definedName>
    <definedName name="BExTZK5PMCAXJL4DUIGL6H9Y8U4C" localSheetId="7" hidden="1">#REF!</definedName>
    <definedName name="BExTZK5PMCAXJL4DUIGL6H9Y8U4C" localSheetId="9" hidden="1">#REF!</definedName>
    <definedName name="BExTZK5PMCAXJL4DUIGL6H9Y8U4C" localSheetId="10" hidden="1">#REF!</definedName>
    <definedName name="BExTZK5PMCAXJL4DUIGL6H9Y8U4C" localSheetId="11" hidden="1">#REF!</definedName>
    <definedName name="BExTZK5PMCAXJL4DUIGL6H9Y8U4C" hidden="1">#REF!</definedName>
    <definedName name="BExTZKB6L5SXV5UN71YVTCBEIGWY" localSheetId="7" hidden="1">#REF!</definedName>
    <definedName name="BExTZKB6L5SXV5UN71YVTCBEIGWY" localSheetId="9" hidden="1">#REF!</definedName>
    <definedName name="BExTZKB6L5SXV5UN71YVTCBEIGWY" localSheetId="10" hidden="1">#REF!</definedName>
    <definedName name="BExTZKB6L5SXV5UN71YVTCBEIGWY" localSheetId="11" hidden="1">#REF!</definedName>
    <definedName name="BExTZKB6L5SXV5UN71YVTCBEIGWY" hidden="1">#REF!</definedName>
    <definedName name="BExTZLICVKK4NBJFEGL270GJ2VQO" localSheetId="7" hidden="1">#REF!</definedName>
    <definedName name="BExTZLICVKK4NBJFEGL270GJ2VQO" localSheetId="9" hidden="1">#REF!</definedName>
    <definedName name="BExTZLICVKK4NBJFEGL270GJ2VQO" localSheetId="10" hidden="1">#REF!</definedName>
    <definedName name="BExTZLICVKK4NBJFEGL270GJ2VQO" localSheetId="11" hidden="1">#REF!</definedName>
    <definedName name="BExTZLICVKK4NBJFEGL270GJ2VQO" hidden="1">#REF!</definedName>
    <definedName name="BExTZO2596CBZKPI7YNA1QQNPAIJ" localSheetId="7" hidden="1">#REF!</definedName>
    <definedName name="BExTZO2596CBZKPI7YNA1QQNPAIJ" localSheetId="9" hidden="1">#REF!</definedName>
    <definedName name="BExTZO2596CBZKPI7YNA1QQNPAIJ" localSheetId="10" hidden="1">#REF!</definedName>
    <definedName name="BExTZO2596CBZKPI7YNA1QQNPAIJ" localSheetId="11" hidden="1">#REF!</definedName>
    <definedName name="BExTZO2596CBZKPI7YNA1QQNPAIJ" hidden="1">#REF!</definedName>
    <definedName name="BExTZY8TDV4U7FQL7O10G6VKWKPJ" localSheetId="7" hidden="1">#REF!</definedName>
    <definedName name="BExTZY8TDV4U7FQL7O10G6VKWKPJ" localSheetId="9" hidden="1">#REF!</definedName>
    <definedName name="BExTZY8TDV4U7FQL7O10G6VKWKPJ" localSheetId="10" hidden="1">#REF!</definedName>
    <definedName name="BExTZY8TDV4U7FQL7O10G6VKWKPJ" localSheetId="11" hidden="1">#REF!</definedName>
    <definedName name="BExTZY8TDV4U7FQL7O10G6VKWKPJ" hidden="1">#REF!</definedName>
    <definedName name="BExU02QNT4LT7H9JPUC4FXTLVGZT" localSheetId="7" hidden="1">#REF!</definedName>
    <definedName name="BExU02QNT4LT7H9JPUC4FXTLVGZT" localSheetId="9" hidden="1">#REF!</definedName>
    <definedName name="BExU02QNT4LT7H9JPUC4FXTLVGZT" localSheetId="10" hidden="1">#REF!</definedName>
    <definedName name="BExU02QNT4LT7H9JPUC4FXTLVGZT" localSheetId="11" hidden="1">#REF!</definedName>
    <definedName name="BExU02QNT4LT7H9JPUC4FXTLVGZT" hidden="1">#REF!</definedName>
    <definedName name="BExU0BFJJQO1HJZKI14QGOQ6JROO" localSheetId="7" hidden="1">#REF!</definedName>
    <definedName name="BExU0BFJJQO1HJZKI14QGOQ6JROO" localSheetId="9" hidden="1">#REF!</definedName>
    <definedName name="BExU0BFJJQO1HJZKI14QGOQ6JROO" localSheetId="10" hidden="1">#REF!</definedName>
    <definedName name="BExU0BFJJQO1HJZKI14QGOQ6JROO" localSheetId="11" hidden="1">#REF!</definedName>
    <definedName name="BExU0BFJJQO1HJZKI14QGOQ6JROO" hidden="1">#REF!</definedName>
    <definedName name="BExU0BFKP4UL0TQC5B09T8C2BO3W" localSheetId="7" hidden="1">#REF!</definedName>
    <definedName name="BExU0BFKP4UL0TQC5B09T8C2BO3W" localSheetId="9" hidden="1">#REF!</definedName>
    <definedName name="BExU0BFKP4UL0TQC5B09T8C2BO3W" localSheetId="10" hidden="1">#REF!</definedName>
    <definedName name="BExU0BFKP4UL0TQC5B09T8C2BO3W" localSheetId="11" hidden="1">#REF!</definedName>
    <definedName name="BExU0BFKP4UL0TQC5B09T8C2BO3W" hidden="1">#REF!</definedName>
    <definedName name="BExU0CXIZZF3DKCNKF3AHXAPONZC" localSheetId="7" hidden="1">#REF!</definedName>
    <definedName name="BExU0CXIZZF3DKCNKF3AHXAPONZC" localSheetId="9" hidden="1">#REF!</definedName>
    <definedName name="BExU0CXIZZF3DKCNKF3AHXAPONZC" localSheetId="10" hidden="1">#REF!</definedName>
    <definedName name="BExU0CXIZZF3DKCNKF3AHXAPONZC" localSheetId="11" hidden="1">#REF!</definedName>
    <definedName name="BExU0CXIZZF3DKCNKF3AHXAPONZC" hidden="1">#REF!</definedName>
    <definedName name="BExU0FH5WTGW8MRFUFMDDSMJ6YQ5" localSheetId="7" hidden="1">#REF!</definedName>
    <definedName name="BExU0FH5WTGW8MRFUFMDDSMJ6YQ5" localSheetId="9" hidden="1">#REF!</definedName>
    <definedName name="BExU0FH5WTGW8MRFUFMDDSMJ6YQ5" localSheetId="10" hidden="1">#REF!</definedName>
    <definedName name="BExU0FH5WTGW8MRFUFMDDSMJ6YQ5" localSheetId="11" hidden="1">#REF!</definedName>
    <definedName name="BExU0FH5WTGW8MRFUFMDDSMJ6YQ5" hidden="1">#REF!</definedName>
    <definedName name="BExU0GDOIL9U33QGU9ZU3YX3V1I4" localSheetId="7" hidden="1">#REF!</definedName>
    <definedName name="BExU0GDOIL9U33QGU9ZU3YX3V1I4" localSheetId="9" hidden="1">#REF!</definedName>
    <definedName name="BExU0GDOIL9U33QGU9ZU3YX3V1I4" localSheetId="10" hidden="1">#REF!</definedName>
    <definedName name="BExU0GDOIL9U33QGU9ZU3YX3V1I4" localSheetId="11" hidden="1">#REF!</definedName>
    <definedName name="BExU0GDOIL9U33QGU9ZU3YX3V1I4" hidden="1">#REF!</definedName>
    <definedName name="BExU0HKTO8WJDQDWRTUK5TETM3HS" localSheetId="7" hidden="1">#REF!</definedName>
    <definedName name="BExU0HKTO8WJDQDWRTUK5TETM3HS" localSheetId="9" hidden="1">#REF!</definedName>
    <definedName name="BExU0HKTO8WJDQDWRTUK5TETM3HS" localSheetId="10" hidden="1">#REF!</definedName>
    <definedName name="BExU0HKTO8WJDQDWRTUK5TETM3HS" localSheetId="11" hidden="1">#REF!</definedName>
    <definedName name="BExU0HKTO8WJDQDWRTUK5TETM3HS" hidden="1">#REF!</definedName>
    <definedName name="BExU0MTJQPE041ZN7H8UKGV6MZT7" localSheetId="7" hidden="1">#REF!</definedName>
    <definedName name="BExU0MTJQPE041ZN7H8UKGV6MZT7" localSheetId="9" hidden="1">#REF!</definedName>
    <definedName name="BExU0MTJQPE041ZN7H8UKGV6MZT7" localSheetId="10" hidden="1">#REF!</definedName>
    <definedName name="BExU0MTJQPE041ZN7H8UKGV6MZT7" localSheetId="11" hidden="1">#REF!</definedName>
    <definedName name="BExU0MTJQPE041ZN7H8UKGV6MZT7" hidden="1">#REF!</definedName>
    <definedName name="BExU0XB6XCXI4SZ92YEUFMW4TAXF" localSheetId="7" hidden="1">#REF!</definedName>
    <definedName name="BExU0XB6XCXI4SZ92YEUFMW4TAXF" localSheetId="9" hidden="1">#REF!</definedName>
    <definedName name="BExU0XB6XCXI4SZ92YEUFMW4TAXF" localSheetId="10" hidden="1">#REF!</definedName>
    <definedName name="BExU0XB6XCXI4SZ92YEUFMW4TAXF" localSheetId="11" hidden="1">#REF!</definedName>
    <definedName name="BExU0XB6XCXI4SZ92YEUFMW4TAXF" hidden="1">#REF!</definedName>
    <definedName name="BExU0ZUUFYHLUK4M4E8GLGIBBNT0" localSheetId="7" hidden="1">#REF!</definedName>
    <definedName name="BExU0ZUUFYHLUK4M4E8GLGIBBNT0" localSheetId="9" hidden="1">#REF!</definedName>
    <definedName name="BExU0ZUUFYHLUK4M4E8GLGIBBNT0" localSheetId="10" hidden="1">#REF!</definedName>
    <definedName name="BExU0ZUUFYHLUK4M4E8GLGIBBNT0" localSheetId="11" hidden="1">#REF!</definedName>
    <definedName name="BExU0ZUUFYHLUK4M4E8GLGIBBNT0" hidden="1">#REF!</definedName>
    <definedName name="BExU147D6RPG6ZVTSXRKFSVRHSBG" localSheetId="7" hidden="1">#REF!</definedName>
    <definedName name="BExU147D6RPG6ZVTSXRKFSVRHSBG" localSheetId="9" hidden="1">#REF!</definedName>
    <definedName name="BExU147D6RPG6ZVTSXRKFSVRHSBG" localSheetId="10" hidden="1">#REF!</definedName>
    <definedName name="BExU147D6RPG6ZVTSXRKFSVRHSBG" localSheetId="11" hidden="1">#REF!</definedName>
    <definedName name="BExU147D6RPG6ZVTSXRKFSVRHSBG" hidden="1">#REF!</definedName>
    <definedName name="BExU16R10W1SOAPNG4CDJ01T7JRE" localSheetId="7" hidden="1">#REF!</definedName>
    <definedName name="BExU16R10W1SOAPNG4CDJ01T7JRE" localSheetId="9" hidden="1">#REF!</definedName>
    <definedName name="BExU16R10W1SOAPNG4CDJ01T7JRE" localSheetId="10" hidden="1">#REF!</definedName>
    <definedName name="BExU16R10W1SOAPNG4CDJ01T7JRE" localSheetId="11" hidden="1">#REF!</definedName>
    <definedName name="BExU16R10W1SOAPNG4CDJ01T7JRE" hidden="1">#REF!</definedName>
    <definedName name="BExU17CKOR3GNIHDNVLH9L1IOJS9" localSheetId="7" hidden="1">#REF!</definedName>
    <definedName name="BExU17CKOR3GNIHDNVLH9L1IOJS9" localSheetId="9" hidden="1">#REF!</definedName>
    <definedName name="BExU17CKOR3GNIHDNVLH9L1IOJS9" localSheetId="10" hidden="1">#REF!</definedName>
    <definedName name="BExU17CKOR3GNIHDNVLH9L1IOJS9" localSheetId="11" hidden="1">#REF!</definedName>
    <definedName name="BExU17CKOR3GNIHDNVLH9L1IOJS9" hidden="1">#REF!</definedName>
    <definedName name="BExU1DHV15JIOYOXDDJLCPQWUF8Y" localSheetId="7" hidden="1">#REF!</definedName>
    <definedName name="BExU1DHV15JIOYOXDDJLCPQWUF8Y" localSheetId="9" hidden="1">#REF!</definedName>
    <definedName name="BExU1DHV15JIOYOXDDJLCPQWUF8Y" localSheetId="10" hidden="1">#REF!</definedName>
    <definedName name="BExU1DHV15JIOYOXDDJLCPQWUF8Y" localSheetId="11" hidden="1">#REF!</definedName>
    <definedName name="BExU1DHV15JIOYOXDDJLCPQWUF8Y" hidden="1">#REF!</definedName>
    <definedName name="BExU1GXUTLRPJN4MRINLAPHSZQFG" localSheetId="7" hidden="1">#REF!</definedName>
    <definedName name="BExU1GXUTLRPJN4MRINLAPHSZQFG" localSheetId="9" hidden="1">#REF!</definedName>
    <definedName name="BExU1GXUTLRPJN4MRINLAPHSZQFG" localSheetId="10" hidden="1">#REF!</definedName>
    <definedName name="BExU1GXUTLRPJN4MRINLAPHSZQFG" localSheetId="11" hidden="1">#REF!</definedName>
    <definedName name="BExU1GXUTLRPJN4MRINLAPHSZQFG" hidden="1">#REF!</definedName>
    <definedName name="BExU1IL9AOHFO85BZB6S60DK3N8H" localSheetId="7" hidden="1">#REF!</definedName>
    <definedName name="BExU1IL9AOHFO85BZB6S60DK3N8H" localSheetId="9" hidden="1">#REF!</definedName>
    <definedName name="BExU1IL9AOHFO85BZB6S60DK3N8H" localSheetId="10" hidden="1">#REF!</definedName>
    <definedName name="BExU1IL9AOHFO85BZB6S60DK3N8H" localSheetId="11" hidden="1">#REF!</definedName>
    <definedName name="BExU1IL9AOHFO85BZB6S60DK3N8H" hidden="1">#REF!</definedName>
    <definedName name="BExU1NOPS09CLFZL1O31RAF9BQNQ" localSheetId="7" hidden="1">#REF!</definedName>
    <definedName name="BExU1NOPS09CLFZL1O31RAF9BQNQ" localSheetId="9" hidden="1">#REF!</definedName>
    <definedName name="BExU1NOPS09CLFZL1O31RAF9BQNQ" localSheetId="10" hidden="1">#REF!</definedName>
    <definedName name="BExU1NOPS09CLFZL1O31RAF9BQNQ" localSheetId="11" hidden="1">#REF!</definedName>
    <definedName name="BExU1NOPS09CLFZL1O31RAF9BQNQ" hidden="1">#REF!</definedName>
    <definedName name="BExU1P6H60U4RWZFX1HYXV8Z6KI7" localSheetId="7" hidden="1">#REF!</definedName>
    <definedName name="BExU1P6H60U4RWZFX1HYXV8Z6KI7" localSheetId="9" hidden="1">#REF!</definedName>
    <definedName name="BExU1P6H60U4RWZFX1HYXV8Z6KI7" localSheetId="10" hidden="1">#REF!</definedName>
    <definedName name="BExU1P6H60U4RWZFX1HYXV8Z6KI7" localSheetId="11" hidden="1">#REF!</definedName>
    <definedName name="BExU1P6H60U4RWZFX1HYXV8Z6KI7" hidden="1">#REF!</definedName>
    <definedName name="BExU1PH9MOEX1JZVZ3D5M9DXB191" localSheetId="7" hidden="1">#REF!</definedName>
    <definedName name="BExU1PH9MOEX1JZVZ3D5M9DXB191" localSheetId="9" hidden="1">#REF!</definedName>
    <definedName name="BExU1PH9MOEX1JZVZ3D5M9DXB191" localSheetId="10" hidden="1">#REF!</definedName>
    <definedName name="BExU1PH9MOEX1JZVZ3D5M9DXB191" localSheetId="11" hidden="1">#REF!</definedName>
    <definedName name="BExU1PH9MOEX1JZVZ3D5M9DXB191" hidden="1">#REF!</definedName>
    <definedName name="BExU1QZEEKJA35IMEOLOJ3ODX0ZA" localSheetId="7" hidden="1">#REF!</definedName>
    <definedName name="BExU1QZEEKJA35IMEOLOJ3ODX0ZA" localSheetId="9" hidden="1">#REF!</definedName>
    <definedName name="BExU1QZEEKJA35IMEOLOJ3ODX0ZA" localSheetId="10" hidden="1">#REF!</definedName>
    <definedName name="BExU1QZEEKJA35IMEOLOJ3ODX0ZA" localSheetId="11" hidden="1">#REF!</definedName>
    <definedName name="BExU1QZEEKJA35IMEOLOJ3ODX0ZA" hidden="1">#REF!</definedName>
    <definedName name="BExU1VRURIWWVJ95O40WA23LMTJD" localSheetId="7" hidden="1">#REF!</definedName>
    <definedName name="BExU1VRURIWWVJ95O40WA23LMTJD" localSheetId="9" hidden="1">#REF!</definedName>
    <definedName name="BExU1VRURIWWVJ95O40WA23LMTJD" localSheetId="10" hidden="1">#REF!</definedName>
    <definedName name="BExU1VRURIWWVJ95O40WA23LMTJD" localSheetId="11" hidden="1">#REF!</definedName>
    <definedName name="BExU1VRURIWWVJ95O40WA23LMTJD" hidden="1">#REF!</definedName>
    <definedName name="BExU24M8MKBQNO1RXU0IQ2PBN3F1" localSheetId="7" hidden="1">#REF!</definedName>
    <definedName name="BExU24M8MKBQNO1RXU0IQ2PBN3F1" localSheetId="9" hidden="1">#REF!</definedName>
    <definedName name="BExU24M8MKBQNO1RXU0IQ2PBN3F1" localSheetId="10" hidden="1">#REF!</definedName>
    <definedName name="BExU24M8MKBQNO1RXU0IQ2PBN3F1" localSheetId="11" hidden="1">#REF!</definedName>
    <definedName name="BExU24M8MKBQNO1RXU0IQ2PBN3F1" hidden="1">#REF!</definedName>
    <definedName name="BExU2M5CK6XK55UIHDVYRXJJJRI4" localSheetId="7" hidden="1">#REF!</definedName>
    <definedName name="BExU2M5CK6XK55UIHDVYRXJJJRI4" localSheetId="9" hidden="1">#REF!</definedName>
    <definedName name="BExU2M5CK6XK55UIHDVYRXJJJRI4" localSheetId="10" hidden="1">#REF!</definedName>
    <definedName name="BExU2M5CK6XK55UIHDVYRXJJJRI4" localSheetId="11" hidden="1">#REF!</definedName>
    <definedName name="BExU2M5CK6XK55UIHDVYRXJJJRI4" hidden="1">#REF!</definedName>
    <definedName name="BExU2T1JA8VA37QX2DVLJLQAUW7W" localSheetId="7" hidden="1">#REF!</definedName>
    <definedName name="BExU2T1JA8VA37QX2DVLJLQAUW7W" localSheetId="9" hidden="1">#REF!</definedName>
    <definedName name="BExU2T1JA8VA37QX2DVLJLQAUW7W" localSheetId="10" hidden="1">#REF!</definedName>
    <definedName name="BExU2T1JA8VA37QX2DVLJLQAUW7W" localSheetId="11" hidden="1">#REF!</definedName>
    <definedName name="BExU2T1JA8VA37QX2DVLJLQAUW7W" hidden="1">#REF!</definedName>
    <definedName name="BExU2TXVT25ZTOFQAF6CM53Z1RLF" localSheetId="7" hidden="1">#REF!</definedName>
    <definedName name="BExU2TXVT25ZTOFQAF6CM53Z1RLF" localSheetId="9" hidden="1">#REF!</definedName>
    <definedName name="BExU2TXVT25ZTOFQAF6CM53Z1RLF" localSheetId="10" hidden="1">#REF!</definedName>
    <definedName name="BExU2TXVT25ZTOFQAF6CM53Z1RLF" localSheetId="11" hidden="1">#REF!</definedName>
    <definedName name="BExU2TXVT25ZTOFQAF6CM53Z1RLF" hidden="1">#REF!</definedName>
    <definedName name="BExU2XZLYIU19G7358W5T9E87AFR" localSheetId="7" hidden="1">#REF!</definedName>
    <definedName name="BExU2XZLYIU19G7358W5T9E87AFR" localSheetId="9" hidden="1">#REF!</definedName>
    <definedName name="BExU2XZLYIU19G7358W5T9E87AFR" localSheetId="10" hidden="1">#REF!</definedName>
    <definedName name="BExU2XZLYIU19G7358W5T9E87AFR" localSheetId="11" hidden="1">#REF!</definedName>
    <definedName name="BExU2XZLYIU19G7358W5T9E87AFR" hidden="1">#REF!</definedName>
    <definedName name="BExU33OMH5JZ904ICANETZ08X20J" localSheetId="7" hidden="1">#REF!</definedName>
    <definedName name="BExU33OMH5JZ904ICANETZ08X20J" localSheetId="9" hidden="1">#REF!</definedName>
    <definedName name="BExU33OMH5JZ904ICANETZ08X20J" localSheetId="10" hidden="1">#REF!</definedName>
    <definedName name="BExU33OMH5JZ904ICANETZ08X20J" localSheetId="11" hidden="1">#REF!</definedName>
    <definedName name="BExU33OMH5JZ904ICANETZ08X20J" hidden="1">#REF!</definedName>
    <definedName name="BExU3B66MCKJFSKT3HL8B5EJGVX0" localSheetId="7" hidden="1">#REF!</definedName>
    <definedName name="BExU3B66MCKJFSKT3HL8B5EJGVX0" localSheetId="9" hidden="1">#REF!</definedName>
    <definedName name="BExU3B66MCKJFSKT3HL8B5EJGVX0" localSheetId="10" hidden="1">#REF!</definedName>
    <definedName name="BExU3B66MCKJFSKT3HL8B5EJGVX0" localSheetId="11" hidden="1">#REF!</definedName>
    <definedName name="BExU3B66MCKJFSKT3HL8B5EJGVX0" hidden="1">#REF!</definedName>
    <definedName name="BExU3FIQME8CY7AIZPHINOQE8U4S" localSheetId="7" hidden="1">#REF!</definedName>
    <definedName name="BExU3FIQME8CY7AIZPHINOQE8U4S" localSheetId="9" hidden="1">#REF!</definedName>
    <definedName name="BExU3FIQME8CY7AIZPHINOQE8U4S" localSheetId="10" hidden="1">#REF!</definedName>
    <definedName name="BExU3FIQME8CY7AIZPHINOQE8U4S" localSheetId="11" hidden="1">#REF!</definedName>
    <definedName name="BExU3FIQME8CY7AIZPHINOQE8U4S" hidden="1">#REF!</definedName>
    <definedName name="BExU3UNI9NR1RNZR07NSLSZMDOQQ" localSheetId="7" hidden="1">#REF!</definedName>
    <definedName name="BExU3UNI9NR1RNZR07NSLSZMDOQQ" localSheetId="9" hidden="1">#REF!</definedName>
    <definedName name="BExU3UNI9NR1RNZR07NSLSZMDOQQ" localSheetId="10" hidden="1">#REF!</definedName>
    <definedName name="BExU3UNI9NR1RNZR07NSLSZMDOQQ" localSheetId="11" hidden="1">#REF!</definedName>
    <definedName name="BExU3UNI9NR1RNZR07NSLSZMDOQQ" hidden="1">#REF!</definedName>
    <definedName name="BExU401R18N6XKZKL7CNFOZQCM14" localSheetId="7" hidden="1">#REF!</definedName>
    <definedName name="BExU401R18N6XKZKL7CNFOZQCM14" localSheetId="9" hidden="1">#REF!</definedName>
    <definedName name="BExU401R18N6XKZKL7CNFOZQCM14" localSheetId="10" hidden="1">#REF!</definedName>
    <definedName name="BExU401R18N6XKZKL7CNFOZQCM14" localSheetId="11" hidden="1">#REF!</definedName>
    <definedName name="BExU401R18N6XKZKL7CNFOZQCM14" hidden="1">#REF!</definedName>
    <definedName name="BExU42QVGY7TK39W1BIN6CDRG2OE" localSheetId="7" hidden="1">#REF!</definedName>
    <definedName name="BExU42QVGY7TK39W1BIN6CDRG2OE" localSheetId="9" hidden="1">#REF!</definedName>
    <definedName name="BExU42QVGY7TK39W1BIN6CDRG2OE" localSheetId="10" hidden="1">#REF!</definedName>
    <definedName name="BExU42QVGY7TK39W1BIN6CDRG2OE" localSheetId="11" hidden="1">#REF!</definedName>
    <definedName name="BExU42QVGY7TK39W1BIN6CDRG2OE" hidden="1">#REF!</definedName>
    <definedName name="BExU44P2AEX6PD8VC4ISCROUCQSP" localSheetId="7" hidden="1">#REF!</definedName>
    <definedName name="BExU44P2AEX6PD8VC4ISCROUCQSP" localSheetId="9" hidden="1">#REF!</definedName>
    <definedName name="BExU44P2AEX6PD8VC4ISCROUCQSP" localSheetId="10" hidden="1">#REF!</definedName>
    <definedName name="BExU44P2AEX6PD8VC4ISCROUCQSP" localSheetId="11" hidden="1">#REF!</definedName>
    <definedName name="BExU44P2AEX6PD8VC4ISCROUCQSP" hidden="1">#REF!</definedName>
    <definedName name="BExU47OZMS6TCWMEHHF0UCSFLLPI" localSheetId="7" hidden="1">#REF!</definedName>
    <definedName name="BExU47OZMS6TCWMEHHF0UCSFLLPI" localSheetId="9" hidden="1">#REF!</definedName>
    <definedName name="BExU47OZMS6TCWMEHHF0UCSFLLPI" localSheetId="10" hidden="1">#REF!</definedName>
    <definedName name="BExU47OZMS6TCWMEHHF0UCSFLLPI" localSheetId="11" hidden="1">#REF!</definedName>
    <definedName name="BExU47OZMS6TCWMEHHF0UCSFLLPI" hidden="1">#REF!</definedName>
    <definedName name="BExU4D36E8TXN0M8KSNGEAFYP4DQ" localSheetId="7" hidden="1">#REF!</definedName>
    <definedName name="BExU4D36E8TXN0M8KSNGEAFYP4DQ" localSheetId="9" hidden="1">#REF!</definedName>
    <definedName name="BExU4D36E8TXN0M8KSNGEAFYP4DQ" localSheetId="10" hidden="1">#REF!</definedName>
    <definedName name="BExU4D36E8TXN0M8KSNGEAFYP4DQ" localSheetId="11" hidden="1">#REF!</definedName>
    <definedName name="BExU4D36E8TXN0M8KSNGEAFYP4DQ" hidden="1">#REF!</definedName>
    <definedName name="BExU4G31RRVLJ3AC6E1FNEFMXM3O" localSheetId="7" hidden="1">#REF!</definedName>
    <definedName name="BExU4G31RRVLJ3AC6E1FNEFMXM3O" localSheetId="9" hidden="1">#REF!</definedName>
    <definedName name="BExU4G31RRVLJ3AC6E1FNEFMXM3O" localSheetId="10" hidden="1">#REF!</definedName>
    <definedName name="BExU4G31RRVLJ3AC6E1FNEFMXM3O" localSheetId="11" hidden="1">#REF!</definedName>
    <definedName name="BExU4G31RRVLJ3AC6E1FNEFMXM3O" hidden="1">#REF!</definedName>
    <definedName name="BExU4GDVLPUEWBA4MRYRTQAUNO7B" localSheetId="7" hidden="1">#REF!</definedName>
    <definedName name="BExU4GDVLPUEWBA4MRYRTQAUNO7B" localSheetId="9" hidden="1">#REF!</definedName>
    <definedName name="BExU4GDVLPUEWBA4MRYRTQAUNO7B" localSheetId="10" hidden="1">#REF!</definedName>
    <definedName name="BExU4GDVLPUEWBA4MRYRTQAUNO7B" localSheetId="11" hidden="1">#REF!</definedName>
    <definedName name="BExU4GDVLPUEWBA4MRYRTQAUNO7B" hidden="1">#REF!</definedName>
    <definedName name="BExU4H4QVOMTUDXRKDNWMMIRSYHD" localSheetId="7" hidden="1">'[17]10.08.2 - 2008 Expense'!#REF!</definedName>
    <definedName name="BExU4H4QVOMTUDXRKDNWMMIRSYHD" localSheetId="9" hidden="1">'[17]10.08.2 - 2008 Expense'!#REF!</definedName>
    <definedName name="BExU4H4QVOMTUDXRKDNWMMIRSYHD" localSheetId="10" hidden="1">'[17]10.08.2 - 2008 Expense'!#REF!</definedName>
    <definedName name="BExU4H4QVOMTUDXRKDNWMMIRSYHD" localSheetId="11" hidden="1">'[17]10.08.2 - 2008 Expense'!#REF!</definedName>
    <definedName name="BExU4H4QVOMTUDXRKDNWMMIRSYHD" hidden="1">'[17]10.08.2 - 2008 Expense'!#REF!</definedName>
    <definedName name="BExU4I148DA7PRCCISLWQ6ABXFK6" localSheetId="7" hidden="1">#REF!</definedName>
    <definedName name="BExU4I148DA7PRCCISLWQ6ABXFK6" localSheetId="9" hidden="1">#REF!</definedName>
    <definedName name="BExU4I148DA7PRCCISLWQ6ABXFK6" localSheetId="10" hidden="1">#REF!</definedName>
    <definedName name="BExU4I148DA7PRCCISLWQ6ABXFK6" localSheetId="11" hidden="1">#REF!</definedName>
    <definedName name="BExU4I148DA7PRCCISLWQ6ABXFK6" hidden="1">#REF!</definedName>
    <definedName name="BExU4L101H2KQHVKCKQ4PBAWZV6K" localSheetId="7" hidden="1">#REF!</definedName>
    <definedName name="BExU4L101H2KQHVKCKQ4PBAWZV6K" localSheetId="9" hidden="1">#REF!</definedName>
    <definedName name="BExU4L101H2KQHVKCKQ4PBAWZV6K" localSheetId="10" hidden="1">#REF!</definedName>
    <definedName name="BExU4L101H2KQHVKCKQ4PBAWZV6K" localSheetId="11" hidden="1">#REF!</definedName>
    <definedName name="BExU4L101H2KQHVKCKQ4PBAWZV6K" hidden="1">#REF!</definedName>
    <definedName name="BExU4NA00RRRBGRT6TOB0MXZRCRZ" localSheetId="7" hidden="1">#REF!</definedName>
    <definedName name="BExU4NA00RRRBGRT6TOB0MXZRCRZ" localSheetId="9" hidden="1">#REF!</definedName>
    <definedName name="BExU4NA00RRRBGRT6TOB0MXZRCRZ" localSheetId="10" hidden="1">#REF!</definedName>
    <definedName name="BExU4NA00RRRBGRT6TOB0MXZRCRZ" localSheetId="11" hidden="1">#REF!</definedName>
    <definedName name="BExU4NA00RRRBGRT6TOB0MXZRCRZ" hidden="1">#REF!</definedName>
    <definedName name="BExU51IFNZXPBDES28457LR8X60M" localSheetId="7" hidden="1">#REF!</definedName>
    <definedName name="BExU51IFNZXPBDES28457LR8X60M" localSheetId="9" hidden="1">#REF!</definedName>
    <definedName name="BExU51IFNZXPBDES28457LR8X60M" localSheetId="10" hidden="1">#REF!</definedName>
    <definedName name="BExU51IFNZXPBDES28457LR8X60M" localSheetId="11" hidden="1">#REF!</definedName>
    <definedName name="BExU51IFNZXPBDES28457LR8X60M" hidden="1">#REF!</definedName>
    <definedName name="BExU529I6YHVOG83TJHWSILIQU1S" localSheetId="7" hidden="1">#REF!</definedName>
    <definedName name="BExU529I6YHVOG83TJHWSILIQU1S" localSheetId="9" hidden="1">#REF!</definedName>
    <definedName name="BExU529I6YHVOG83TJHWSILIQU1S" localSheetId="10" hidden="1">#REF!</definedName>
    <definedName name="BExU529I6YHVOG83TJHWSILIQU1S" localSheetId="11" hidden="1">#REF!</definedName>
    <definedName name="BExU529I6YHVOG83TJHWSILIQU1S" hidden="1">#REF!</definedName>
    <definedName name="BExU57YCIKPRD8QWL6EU0YR3NG3J" localSheetId="7" hidden="1">#REF!</definedName>
    <definedName name="BExU57YCIKPRD8QWL6EU0YR3NG3J" localSheetId="9" hidden="1">#REF!</definedName>
    <definedName name="BExU57YCIKPRD8QWL6EU0YR3NG3J" localSheetId="10" hidden="1">#REF!</definedName>
    <definedName name="BExU57YCIKPRD8QWL6EU0YR3NG3J" localSheetId="11" hidden="1">#REF!</definedName>
    <definedName name="BExU57YCIKPRD8QWL6EU0YR3NG3J" hidden="1">#REF!</definedName>
    <definedName name="BExU5DSTBWXLN6E59B757KRWRI6E" localSheetId="7" hidden="1">#REF!</definedName>
    <definedName name="BExU5DSTBWXLN6E59B757KRWRI6E" localSheetId="9" hidden="1">#REF!</definedName>
    <definedName name="BExU5DSTBWXLN6E59B757KRWRI6E" localSheetId="10" hidden="1">#REF!</definedName>
    <definedName name="BExU5DSTBWXLN6E59B757KRWRI6E" localSheetId="11" hidden="1">#REF!</definedName>
    <definedName name="BExU5DSTBWXLN6E59B757KRWRI6E" hidden="1">#REF!</definedName>
    <definedName name="BExU5TDWM8NNDHYPQ7OQODTQ368A" localSheetId="7" hidden="1">#REF!</definedName>
    <definedName name="BExU5TDWM8NNDHYPQ7OQODTQ368A" localSheetId="9" hidden="1">#REF!</definedName>
    <definedName name="BExU5TDWM8NNDHYPQ7OQODTQ368A" localSheetId="10" hidden="1">#REF!</definedName>
    <definedName name="BExU5TDWM8NNDHYPQ7OQODTQ368A" localSheetId="11" hidden="1">#REF!</definedName>
    <definedName name="BExU5TDWM8NNDHYPQ7OQODTQ368A" hidden="1">#REF!</definedName>
    <definedName name="BExU5UQD0ZEWKNYDL4KL8VFIMNVH" localSheetId="7" hidden="1">#REF!</definedName>
    <definedName name="BExU5UQD0ZEWKNYDL4KL8VFIMNVH" localSheetId="9" hidden="1">#REF!</definedName>
    <definedName name="BExU5UQD0ZEWKNYDL4KL8VFIMNVH" localSheetId="10" hidden="1">#REF!</definedName>
    <definedName name="BExU5UQD0ZEWKNYDL4KL8VFIMNVH" localSheetId="11" hidden="1">#REF!</definedName>
    <definedName name="BExU5UQD0ZEWKNYDL4KL8VFIMNVH" hidden="1">#REF!</definedName>
    <definedName name="BExU5X4OX1V1XHS6WSSORVQPP6Z3" localSheetId="7" hidden="1">#REF!</definedName>
    <definedName name="BExU5X4OX1V1XHS6WSSORVQPP6Z3" localSheetId="9" hidden="1">#REF!</definedName>
    <definedName name="BExU5X4OX1V1XHS6WSSORVQPP6Z3" localSheetId="10" hidden="1">#REF!</definedName>
    <definedName name="BExU5X4OX1V1XHS6WSSORVQPP6Z3" localSheetId="11" hidden="1">#REF!</definedName>
    <definedName name="BExU5X4OX1V1XHS6WSSORVQPP6Z3" hidden="1">#REF!</definedName>
    <definedName name="BExU5XVPARTFMRYHNUTBKDIL4UJN" localSheetId="7" hidden="1">#REF!</definedName>
    <definedName name="BExU5XVPARTFMRYHNUTBKDIL4UJN" localSheetId="9" hidden="1">#REF!</definedName>
    <definedName name="BExU5XVPARTFMRYHNUTBKDIL4UJN" localSheetId="10" hidden="1">#REF!</definedName>
    <definedName name="BExU5XVPARTFMRYHNUTBKDIL4UJN" localSheetId="11" hidden="1">#REF!</definedName>
    <definedName name="BExU5XVPARTFMRYHNUTBKDIL4UJN" hidden="1">#REF!</definedName>
    <definedName name="BExU66KMFBAP8JCVG9VM1RD1TNFF" localSheetId="7" hidden="1">#REF!</definedName>
    <definedName name="BExU66KMFBAP8JCVG9VM1RD1TNFF" localSheetId="9" hidden="1">#REF!</definedName>
    <definedName name="BExU66KMFBAP8JCVG9VM1RD1TNFF" localSheetId="10" hidden="1">#REF!</definedName>
    <definedName name="BExU66KMFBAP8JCVG9VM1RD1TNFF" localSheetId="11" hidden="1">#REF!</definedName>
    <definedName name="BExU66KMFBAP8JCVG9VM1RD1TNFF" hidden="1">#REF!</definedName>
    <definedName name="BExU68IOM3CB3TACNAE9565TW7SH" localSheetId="7" hidden="1">#REF!</definedName>
    <definedName name="BExU68IOM3CB3TACNAE9565TW7SH" localSheetId="9" hidden="1">#REF!</definedName>
    <definedName name="BExU68IOM3CB3TACNAE9565TW7SH" localSheetId="10" hidden="1">#REF!</definedName>
    <definedName name="BExU68IOM3CB3TACNAE9565TW7SH" localSheetId="11" hidden="1">#REF!</definedName>
    <definedName name="BExU68IOM3CB3TACNAE9565TW7SH" hidden="1">#REF!</definedName>
    <definedName name="BExU6AM82KN21E82HMWVP3LWP9IL" localSheetId="7" hidden="1">#REF!</definedName>
    <definedName name="BExU6AM82KN21E82HMWVP3LWP9IL" localSheetId="9" hidden="1">#REF!</definedName>
    <definedName name="BExU6AM82KN21E82HMWVP3LWP9IL" localSheetId="10" hidden="1">#REF!</definedName>
    <definedName name="BExU6AM82KN21E82HMWVP3LWP9IL" localSheetId="11" hidden="1">#REF!</definedName>
    <definedName name="BExU6AM82KN21E82HMWVP3LWP9IL" hidden="1">#REF!</definedName>
    <definedName name="BExU6FEU1MRHU98R9YOJC5OKUJ6L" localSheetId="7" hidden="1">#REF!</definedName>
    <definedName name="BExU6FEU1MRHU98R9YOJC5OKUJ6L" localSheetId="9" hidden="1">#REF!</definedName>
    <definedName name="BExU6FEU1MRHU98R9YOJC5OKUJ6L" localSheetId="10" hidden="1">#REF!</definedName>
    <definedName name="BExU6FEU1MRHU98R9YOJC5OKUJ6L" localSheetId="11" hidden="1">#REF!</definedName>
    <definedName name="BExU6FEU1MRHU98R9YOJC5OKUJ6L" hidden="1">#REF!</definedName>
    <definedName name="BExU6KIAJ663Y8W8QMU4HCF183DF" localSheetId="7" hidden="1">#REF!</definedName>
    <definedName name="BExU6KIAJ663Y8W8QMU4HCF183DF" localSheetId="9" hidden="1">#REF!</definedName>
    <definedName name="BExU6KIAJ663Y8W8QMU4HCF183DF" localSheetId="10" hidden="1">#REF!</definedName>
    <definedName name="BExU6KIAJ663Y8W8QMU4HCF183DF" localSheetId="11" hidden="1">#REF!</definedName>
    <definedName name="BExU6KIAJ663Y8W8QMU4HCF183DF" hidden="1">#REF!</definedName>
    <definedName name="BExU6KT19B4PG6SHXFBGBPLM66KT" localSheetId="7" hidden="1">#REF!</definedName>
    <definedName name="BExU6KT19B4PG6SHXFBGBPLM66KT" localSheetId="9" hidden="1">#REF!</definedName>
    <definedName name="BExU6KT19B4PG6SHXFBGBPLM66KT" localSheetId="10" hidden="1">#REF!</definedName>
    <definedName name="BExU6KT19B4PG6SHXFBGBPLM66KT" localSheetId="11" hidden="1">#REF!</definedName>
    <definedName name="BExU6KT19B4PG6SHXFBGBPLM66KT" hidden="1">#REF!</definedName>
    <definedName name="BExU6PAVKIOAIMQ9XQIHHF1SUAGO" localSheetId="7" hidden="1">#REF!</definedName>
    <definedName name="BExU6PAVKIOAIMQ9XQIHHF1SUAGO" localSheetId="9" hidden="1">#REF!</definedName>
    <definedName name="BExU6PAVKIOAIMQ9XQIHHF1SUAGO" localSheetId="10" hidden="1">#REF!</definedName>
    <definedName name="BExU6PAVKIOAIMQ9XQIHHF1SUAGO" localSheetId="11" hidden="1">#REF!</definedName>
    <definedName name="BExU6PAVKIOAIMQ9XQIHHF1SUAGO" hidden="1">#REF!</definedName>
    <definedName name="BExU6WXXC7SSQDMHSLUN5C2V4IYX" localSheetId="7" hidden="1">#REF!</definedName>
    <definedName name="BExU6WXXC7SSQDMHSLUN5C2V4IYX" localSheetId="9" hidden="1">#REF!</definedName>
    <definedName name="BExU6WXXC7SSQDMHSLUN5C2V4IYX" localSheetId="10" hidden="1">#REF!</definedName>
    <definedName name="BExU6WXXC7SSQDMHSLUN5C2V4IYX" localSheetId="11" hidden="1">#REF!</definedName>
    <definedName name="BExU6WXXC7SSQDMHSLUN5C2V4IYX" hidden="1">#REF!</definedName>
    <definedName name="BExU73387E74XE8A9UKZLZNJYY65" localSheetId="7" hidden="1">#REF!</definedName>
    <definedName name="BExU73387E74XE8A9UKZLZNJYY65" localSheetId="9" hidden="1">#REF!</definedName>
    <definedName name="BExU73387E74XE8A9UKZLZNJYY65" localSheetId="10" hidden="1">#REF!</definedName>
    <definedName name="BExU73387E74XE8A9UKZLZNJYY65" localSheetId="11" hidden="1">#REF!</definedName>
    <definedName name="BExU73387E74XE8A9UKZLZNJYY65" hidden="1">#REF!</definedName>
    <definedName name="BExU76ZHCJM8I7VSICCMSTC33O6U" localSheetId="7" hidden="1">#REF!</definedName>
    <definedName name="BExU76ZHCJM8I7VSICCMSTC33O6U" localSheetId="9" hidden="1">#REF!</definedName>
    <definedName name="BExU76ZHCJM8I7VSICCMSTC33O6U" localSheetId="10" hidden="1">#REF!</definedName>
    <definedName name="BExU76ZHCJM8I7VSICCMSTC33O6U" localSheetId="11" hidden="1">#REF!</definedName>
    <definedName name="BExU76ZHCJM8I7VSICCMSTC33O6U" hidden="1">#REF!</definedName>
    <definedName name="BExU7BBTUF8BQ42DSGM94X5TG5GF" localSheetId="7" hidden="1">#REF!</definedName>
    <definedName name="BExU7BBTUF8BQ42DSGM94X5TG5GF" localSheetId="9" hidden="1">#REF!</definedName>
    <definedName name="BExU7BBTUF8BQ42DSGM94X5TG5GF" localSheetId="10" hidden="1">#REF!</definedName>
    <definedName name="BExU7BBTUF8BQ42DSGM94X5TG5GF" localSheetId="11" hidden="1">#REF!</definedName>
    <definedName name="BExU7BBTUF8BQ42DSGM94X5TG5GF" hidden="1">#REF!</definedName>
    <definedName name="BExU7HH4EAHFQHT4AXKGWAWZP3I0" localSheetId="7" hidden="1">#REF!</definedName>
    <definedName name="BExU7HH4EAHFQHT4AXKGWAWZP3I0" localSheetId="9" hidden="1">#REF!</definedName>
    <definedName name="BExU7HH4EAHFQHT4AXKGWAWZP3I0" localSheetId="10" hidden="1">#REF!</definedName>
    <definedName name="BExU7HH4EAHFQHT4AXKGWAWZP3I0" localSheetId="11" hidden="1">#REF!</definedName>
    <definedName name="BExU7HH4EAHFQHT4AXKGWAWZP3I0" hidden="1">#REF!</definedName>
    <definedName name="BExU7MF1ZVPDHOSMCAXOSYICHZ4I" localSheetId="7" hidden="1">#REF!</definedName>
    <definedName name="BExU7MF1ZVPDHOSMCAXOSYICHZ4I" localSheetId="9" hidden="1">#REF!</definedName>
    <definedName name="BExU7MF1ZVPDHOSMCAXOSYICHZ4I" localSheetId="10" hidden="1">#REF!</definedName>
    <definedName name="BExU7MF1ZVPDHOSMCAXOSYICHZ4I" localSheetId="11" hidden="1">#REF!</definedName>
    <definedName name="BExU7MF1ZVPDHOSMCAXOSYICHZ4I" hidden="1">#REF!</definedName>
    <definedName name="BExU7O2BJ6D5YCKEL6FD2EFCWYRX" localSheetId="7" hidden="1">#REF!</definedName>
    <definedName name="BExU7O2BJ6D5YCKEL6FD2EFCWYRX" localSheetId="9" hidden="1">#REF!</definedName>
    <definedName name="BExU7O2BJ6D5YCKEL6FD2EFCWYRX" localSheetId="10" hidden="1">#REF!</definedName>
    <definedName name="BExU7O2BJ6D5YCKEL6FD2EFCWYRX" localSheetId="11" hidden="1">#REF!</definedName>
    <definedName name="BExU7O2BJ6D5YCKEL6FD2EFCWYRX" hidden="1">#REF!</definedName>
    <definedName name="BExU7PKGGTU90XX4CKU6M5W0HTLN" localSheetId="7" hidden="1">#REF!</definedName>
    <definedName name="BExU7PKGGTU90XX4CKU6M5W0HTLN" localSheetId="9" hidden="1">#REF!</definedName>
    <definedName name="BExU7PKGGTU90XX4CKU6M5W0HTLN" localSheetId="10" hidden="1">#REF!</definedName>
    <definedName name="BExU7PKGGTU90XX4CKU6M5W0HTLN" localSheetId="11" hidden="1">#REF!</definedName>
    <definedName name="BExU7PKGGTU90XX4CKU6M5W0HTLN" hidden="1">#REF!</definedName>
    <definedName name="BExU7Q0JS9YIUKUPNSSAIDK2KJAV" localSheetId="7" hidden="1">#REF!</definedName>
    <definedName name="BExU7Q0JS9YIUKUPNSSAIDK2KJAV" localSheetId="9" hidden="1">#REF!</definedName>
    <definedName name="BExU7Q0JS9YIUKUPNSSAIDK2KJAV" localSheetId="10" hidden="1">#REF!</definedName>
    <definedName name="BExU7Q0JS9YIUKUPNSSAIDK2KJAV" localSheetId="11" hidden="1">#REF!</definedName>
    <definedName name="BExU7Q0JS9YIUKUPNSSAIDK2KJAV" hidden="1">#REF!</definedName>
    <definedName name="BExU7XNR6I6O94DKRLHQ1FWJ64S0" localSheetId="7" hidden="1">#REF!</definedName>
    <definedName name="BExU7XNR6I6O94DKRLHQ1FWJ64S0" localSheetId="9" hidden="1">#REF!</definedName>
    <definedName name="BExU7XNR6I6O94DKRLHQ1FWJ64S0" localSheetId="10" hidden="1">#REF!</definedName>
    <definedName name="BExU7XNR6I6O94DKRLHQ1FWJ64S0" localSheetId="11" hidden="1">#REF!</definedName>
    <definedName name="BExU7XNR6I6O94DKRLHQ1FWJ64S0" hidden="1">#REF!</definedName>
    <definedName name="BExU80I6AE5OU7P7F5V7HWIZBJ4P" localSheetId="7" hidden="1">#REF!</definedName>
    <definedName name="BExU80I6AE5OU7P7F5V7HWIZBJ4P" localSheetId="9" hidden="1">#REF!</definedName>
    <definedName name="BExU80I6AE5OU7P7F5V7HWIZBJ4P" localSheetId="10" hidden="1">#REF!</definedName>
    <definedName name="BExU80I6AE5OU7P7F5V7HWIZBJ4P" localSheetId="11" hidden="1">#REF!</definedName>
    <definedName name="BExU80I6AE5OU7P7F5V7HWIZBJ4P" hidden="1">#REF!</definedName>
    <definedName name="BExU86NB26MCPYIISZ36HADONGT2" localSheetId="7" hidden="1">#REF!</definedName>
    <definedName name="BExU86NB26MCPYIISZ36HADONGT2" localSheetId="9" hidden="1">#REF!</definedName>
    <definedName name="BExU86NB26MCPYIISZ36HADONGT2" localSheetId="10" hidden="1">#REF!</definedName>
    <definedName name="BExU86NB26MCPYIISZ36HADONGT2" localSheetId="11" hidden="1">#REF!</definedName>
    <definedName name="BExU86NB26MCPYIISZ36HADONGT2" hidden="1">#REF!</definedName>
    <definedName name="BExU885EZZNSZV3GP298UJ8LB7OL" localSheetId="7" hidden="1">#REF!</definedName>
    <definedName name="BExU885EZZNSZV3GP298UJ8LB7OL" localSheetId="9" hidden="1">#REF!</definedName>
    <definedName name="BExU885EZZNSZV3GP298UJ8LB7OL" localSheetId="10" hidden="1">#REF!</definedName>
    <definedName name="BExU885EZZNSZV3GP298UJ8LB7OL" localSheetId="11" hidden="1">#REF!</definedName>
    <definedName name="BExU885EZZNSZV3GP298UJ8LB7OL" hidden="1">#REF!</definedName>
    <definedName name="BExU8DZPVHN9IPBJG5ASDBCHVV6F" localSheetId="7" hidden="1">#REF!</definedName>
    <definedName name="BExU8DZPVHN9IPBJG5ASDBCHVV6F" localSheetId="9" hidden="1">#REF!</definedName>
    <definedName name="BExU8DZPVHN9IPBJG5ASDBCHVV6F" localSheetId="10" hidden="1">#REF!</definedName>
    <definedName name="BExU8DZPVHN9IPBJG5ASDBCHVV6F" localSheetId="11" hidden="1">#REF!</definedName>
    <definedName name="BExU8DZPVHN9IPBJG5ASDBCHVV6F" hidden="1">#REF!</definedName>
    <definedName name="BExU8FSAUP9TUZ1NO9WXK80QPHWV" localSheetId="7" hidden="1">#REF!</definedName>
    <definedName name="BExU8FSAUP9TUZ1NO9WXK80QPHWV" localSheetId="9" hidden="1">#REF!</definedName>
    <definedName name="BExU8FSAUP9TUZ1NO9WXK80QPHWV" localSheetId="10" hidden="1">#REF!</definedName>
    <definedName name="BExU8FSAUP9TUZ1NO9WXK80QPHWV" localSheetId="11" hidden="1">#REF!</definedName>
    <definedName name="BExU8FSAUP9TUZ1NO9WXK80QPHWV" hidden="1">#REF!</definedName>
    <definedName name="BExU8GOTU4Q7I3BF5S1PKOPIPIP8" localSheetId="7" hidden="1">#REF!</definedName>
    <definedName name="BExU8GOTU4Q7I3BF5S1PKOPIPIP8" localSheetId="9" hidden="1">#REF!</definedName>
    <definedName name="BExU8GOTU4Q7I3BF5S1PKOPIPIP8" localSheetId="10" hidden="1">#REF!</definedName>
    <definedName name="BExU8GOTU4Q7I3BF5S1PKOPIPIP8" localSheetId="11" hidden="1">#REF!</definedName>
    <definedName name="BExU8GOTU4Q7I3BF5S1PKOPIPIP8" hidden="1">#REF!</definedName>
    <definedName name="BExU8KFLAN778MBN93NYZB0FV30G" localSheetId="7" hidden="1">#REF!</definedName>
    <definedName name="BExU8KFLAN778MBN93NYZB0FV30G" localSheetId="9" hidden="1">#REF!</definedName>
    <definedName name="BExU8KFLAN778MBN93NYZB0FV30G" localSheetId="10" hidden="1">#REF!</definedName>
    <definedName name="BExU8KFLAN778MBN93NYZB0FV30G" localSheetId="11" hidden="1">#REF!</definedName>
    <definedName name="BExU8KFLAN778MBN93NYZB0FV30G" hidden="1">#REF!</definedName>
    <definedName name="BExU8MDV8JYF9JHWAW4N09DMLGH5" localSheetId="7" hidden="1">#REF!</definedName>
    <definedName name="BExU8MDV8JYF9JHWAW4N09DMLGH5" localSheetId="9" hidden="1">#REF!</definedName>
    <definedName name="BExU8MDV8JYF9JHWAW4N09DMLGH5" localSheetId="10" hidden="1">#REF!</definedName>
    <definedName name="BExU8MDV8JYF9JHWAW4N09DMLGH5" localSheetId="11" hidden="1">#REF!</definedName>
    <definedName name="BExU8MDV8JYF9JHWAW4N09DMLGH5" hidden="1">#REF!</definedName>
    <definedName name="BExU8R0Z2JP4BSAIMCN5VNQZSAQV" localSheetId="7" hidden="1">#REF!</definedName>
    <definedName name="BExU8R0Z2JP4BSAIMCN5VNQZSAQV" localSheetId="9" hidden="1">#REF!</definedName>
    <definedName name="BExU8R0Z2JP4BSAIMCN5VNQZSAQV" localSheetId="10" hidden="1">#REF!</definedName>
    <definedName name="BExU8R0Z2JP4BSAIMCN5VNQZSAQV" localSheetId="11" hidden="1">#REF!</definedName>
    <definedName name="BExU8R0Z2JP4BSAIMCN5VNQZSAQV" hidden="1">#REF!</definedName>
    <definedName name="BExU8SO8VG1NKAASDL1AWU8VYF7J" localSheetId="7" hidden="1">#REF!</definedName>
    <definedName name="BExU8SO8VG1NKAASDL1AWU8VYF7J" localSheetId="9" hidden="1">#REF!</definedName>
    <definedName name="BExU8SO8VG1NKAASDL1AWU8VYF7J" localSheetId="10" hidden="1">#REF!</definedName>
    <definedName name="BExU8SO8VG1NKAASDL1AWU8VYF7J" localSheetId="11" hidden="1">#REF!</definedName>
    <definedName name="BExU8SO8VG1NKAASDL1AWU8VYF7J" hidden="1">#REF!</definedName>
    <definedName name="BExU8UX9JX3XLB47YZ8GFXE0V7R2" localSheetId="7" hidden="1">#REF!</definedName>
    <definedName name="BExU8UX9JX3XLB47YZ8GFXE0V7R2" localSheetId="9" hidden="1">#REF!</definedName>
    <definedName name="BExU8UX9JX3XLB47YZ8GFXE0V7R2" localSheetId="10" hidden="1">#REF!</definedName>
    <definedName name="BExU8UX9JX3XLB47YZ8GFXE0V7R2" localSheetId="11" hidden="1">#REF!</definedName>
    <definedName name="BExU8UX9JX3XLB47YZ8GFXE0V7R2" hidden="1">#REF!</definedName>
    <definedName name="BExU91DC3DGKPZD6LTER2IRTF89C" localSheetId="7" hidden="1">#REF!</definedName>
    <definedName name="BExU91DC3DGKPZD6LTER2IRTF89C" localSheetId="9" hidden="1">#REF!</definedName>
    <definedName name="BExU91DC3DGKPZD6LTER2IRTF89C" localSheetId="10" hidden="1">#REF!</definedName>
    <definedName name="BExU91DC3DGKPZD6LTER2IRTF89C" localSheetId="11" hidden="1">#REF!</definedName>
    <definedName name="BExU91DC3DGKPZD6LTER2IRTF89C" hidden="1">#REF!</definedName>
    <definedName name="BExU91TEHJ9BOPW2I0PGCMVB2LIN" localSheetId="7" hidden="1">#REF!</definedName>
    <definedName name="BExU91TEHJ9BOPW2I0PGCMVB2LIN" localSheetId="9" hidden="1">#REF!</definedName>
    <definedName name="BExU91TEHJ9BOPW2I0PGCMVB2LIN" localSheetId="10" hidden="1">#REF!</definedName>
    <definedName name="BExU91TEHJ9BOPW2I0PGCMVB2LIN" localSheetId="11" hidden="1">#REF!</definedName>
    <definedName name="BExU91TEHJ9BOPW2I0PGCMVB2LIN" hidden="1">#REF!</definedName>
    <definedName name="BExU935WUOV28D64L2EAFTLHA8XK" localSheetId="7" hidden="1">'[17]10.08.5 - 2008 Capital - TDBU'!#REF!</definedName>
    <definedName name="BExU935WUOV28D64L2EAFTLHA8XK" localSheetId="9" hidden="1">'[17]10.08.5 - 2008 Capital - TDBU'!#REF!</definedName>
    <definedName name="BExU935WUOV28D64L2EAFTLHA8XK" localSheetId="10" hidden="1">'[17]10.08.5 - 2008 Capital - TDBU'!#REF!</definedName>
    <definedName name="BExU935WUOV28D64L2EAFTLHA8XK" localSheetId="11" hidden="1">'[17]10.08.5 - 2008 Capital - TDBU'!#REF!</definedName>
    <definedName name="BExU935WUOV28D64L2EAFTLHA8XK" hidden="1">'[17]10.08.5 - 2008 Capital - TDBU'!#REF!</definedName>
    <definedName name="BExU96M1J7P9DZQ3S9H0C12KGYTW" localSheetId="7" hidden="1">#REF!</definedName>
    <definedName name="BExU96M1J7P9DZQ3S9H0C12KGYTW" localSheetId="9" hidden="1">#REF!</definedName>
    <definedName name="BExU96M1J7P9DZQ3S9H0C12KGYTW" localSheetId="10" hidden="1">#REF!</definedName>
    <definedName name="BExU96M1J7P9DZQ3S9H0C12KGYTW" localSheetId="11" hidden="1">#REF!</definedName>
    <definedName name="BExU96M1J7P9DZQ3S9H0C12KGYTW" hidden="1">#REF!</definedName>
    <definedName name="BExU9F05OR1GZ3057R6UL3WPEIYI" localSheetId="7" hidden="1">#REF!</definedName>
    <definedName name="BExU9F05OR1GZ3057R6UL3WPEIYI" localSheetId="9" hidden="1">#REF!</definedName>
    <definedName name="BExU9F05OR1GZ3057R6UL3WPEIYI" localSheetId="10" hidden="1">#REF!</definedName>
    <definedName name="BExU9F05OR1GZ3057R6UL3WPEIYI" localSheetId="11" hidden="1">#REF!</definedName>
    <definedName name="BExU9F05OR1GZ3057R6UL3WPEIYI" hidden="1">#REF!</definedName>
    <definedName name="BExU9GCSO5YILIKG6VAHN13DL75K" localSheetId="7" hidden="1">#REF!</definedName>
    <definedName name="BExU9GCSO5YILIKG6VAHN13DL75K" localSheetId="9" hidden="1">#REF!</definedName>
    <definedName name="BExU9GCSO5YILIKG6VAHN13DL75K" localSheetId="10" hidden="1">#REF!</definedName>
    <definedName name="BExU9GCSO5YILIKG6VAHN13DL75K" localSheetId="11" hidden="1">#REF!</definedName>
    <definedName name="BExU9GCSO5YILIKG6VAHN13DL75K" hidden="1">#REF!</definedName>
    <definedName name="BExU9KJOZLO15N11MJVN782NFGJ0" localSheetId="7" hidden="1">#REF!</definedName>
    <definedName name="BExU9KJOZLO15N11MJVN782NFGJ0" localSheetId="9" hidden="1">#REF!</definedName>
    <definedName name="BExU9KJOZLO15N11MJVN782NFGJ0" localSheetId="10" hidden="1">#REF!</definedName>
    <definedName name="BExU9KJOZLO15N11MJVN782NFGJ0" localSheetId="11" hidden="1">#REF!</definedName>
    <definedName name="BExU9KJOZLO15N11MJVN782NFGJ0" hidden="1">#REF!</definedName>
    <definedName name="BExU9KUGSKLYR8ZI3DN6F833CK8A" localSheetId="7" hidden="1">#REF!</definedName>
    <definedName name="BExU9KUGSKLYR8ZI3DN6F833CK8A" localSheetId="9" hidden="1">#REF!</definedName>
    <definedName name="BExU9KUGSKLYR8ZI3DN6F833CK8A" localSheetId="10" hidden="1">#REF!</definedName>
    <definedName name="BExU9KUGSKLYR8ZI3DN6F833CK8A" localSheetId="11" hidden="1">#REF!</definedName>
    <definedName name="BExU9KUGSKLYR8ZI3DN6F833CK8A" hidden="1">#REF!</definedName>
    <definedName name="BExU9LG29XU2K1GNKRO4438JYQZE" localSheetId="7" hidden="1">#REF!</definedName>
    <definedName name="BExU9LG29XU2K1GNKRO4438JYQZE" localSheetId="9" hidden="1">#REF!</definedName>
    <definedName name="BExU9LG29XU2K1GNKRO4438JYQZE" localSheetId="10" hidden="1">#REF!</definedName>
    <definedName name="BExU9LG29XU2K1GNKRO4438JYQZE" localSheetId="11" hidden="1">#REF!</definedName>
    <definedName name="BExU9LG29XU2K1GNKRO4438JYQZE" hidden="1">#REF!</definedName>
    <definedName name="BExU9MHVU4RJY03HU20S53C4BQTJ" localSheetId="7" hidden="1">#REF!</definedName>
    <definedName name="BExU9MHVU4RJY03HU20S53C4BQTJ" localSheetId="9" hidden="1">#REF!</definedName>
    <definedName name="BExU9MHVU4RJY03HU20S53C4BQTJ" localSheetId="10" hidden="1">#REF!</definedName>
    <definedName name="BExU9MHVU4RJY03HU20S53C4BQTJ" localSheetId="11" hidden="1">#REF!</definedName>
    <definedName name="BExU9MHVU4RJY03HU20S53C4BQTJ" hidden="1">#REF!</definedName>
    <definedName name="BExU9RW36I5Z6JIXUIUB3PJH86LT" localSheetId="7" hidden="1">#REF!</definedName>
    <definedName name="BExU9RW36I5Z6JIXUIUB3PJH86LT" localSheetId="9" hidden="1">#REF!</definedName>
    <definedName name="BExU9RW36I5Z6JIXUIUB3PJH86LT" localSheetId="10" hidden="1">#REF!</definedName>
    <definedName name="BExU9RW36I5Z6JIXUIUB3PJH86LT" localSheetId="11" hidden="1">#REF!</definedName>
    <definedName name="BExU9RW36I5Z6JIXUIUB3PJH86LT" hidden="1">#REF!</definedName>
    <definedName name="BExUA28AO7OWDG3H23Q0CL4B7BHW" localSheetId="7" hidden="1">#REF!</definedName>
    <definedName name="BExUA28AO7OWDG3H23Q0CL4B7BHW" localSheetId="9" hidden="1">#REF!</definedName>
    <definedName name="BExUA28AO7OWDG3H23Q0CL4B7BHW" localSheetId="10" hidden="1">#REF!</definedName>
    <definedName name="BExUA28AO7OWDG3H23Q0CL4B7BHW" localSheetId="11" hidden="1">#REF!</definedName>
    <definedName name="BExUA28AO7OWDG3H23Q0CL4B7BHW" hidden="1">#REF!</definedName>
    <definedName name="BExUA5O923FFNEBY8BPO1TU3QGBM" localSheetId="7" hidden="1">#REF!</definedName>
    <definedName name="BExUA5O923FFNEBY8BPO1TU3QGBM" localSheetId="9" hidden="1">#REF!</definedName>
    <definedName name="BExUA5O923FFNEBY8BPO1TU3QGBM" localSheetId="10" hidden="1">#REF!</definedName>
    <definedName name="BExUA5O923FFNEBY8BPO1TU3QGBM" localSheetId="11" hidden="1">#REF!</definedName>
    <definedName name="BExUA5O923FFNEBY8BPO1TU3QGBM" hidden="1">#REF!</definedName>
    <definedName name="BExUA6Q4K25VH452AQ3ZIRBCMS61" localSheetId="7" hidden="1">#REF!</definedName>
    <definedName name="BExUA6Q4K25VH452AQ3ZIRBCMS61" localSheetId="9" hidden="1">#REF!</definedName>
    <definedName name="BExUA6Q4K25VH452AQ3ZIRBCMS61" localSheetId="10" hidden="1">#REF!</definedName>
    <definedName name="BExUA6Q4K25VH452AQ3ZIRBCMS61" localSheetId="11" hidden="1">#REF!</definedName>
    <definedName name="BExUA6Q4K25VH452AQ3ZIRBCMS61" hidden="1">#REF!</definedName>
    <definedName name="BExUA7MHC1RAILNC8XURIB3WHXK3" localSheetId="7" hidden="1">#REF!</definedName>
    <definedName name="BExUA7MHC1RAILNC8XURIB3WHXK3" localSheetId="9" hidden="1">#REF!</definedName>
    <definedName name="BExUA7MHC1RAILNC8XURIB3WHXK3" localSheetId="10" hidden="1">#REF!</definedName>
    <definedName name="BExUA7MHC1RAILNC8XURIB3WHXK3" localSheetId="11" hidden="1">#REF!</definedName>
    <definedName name="BExUA7MHC1RAILNC8XURIB3WHXK3" hidden="1">#REF!</definedName>
    <definedName name="BExUAABKIIVOK3JUILTKGJVUPEQK" localSheetId="7" hidden="1">#REF!</definedName>
    <definedName name="BExUAABKIIVOK3JUILTKGJVUPEQK" localSheetId="9" hidden="1">#REF!</definedName>
    <definedName name="BExUAABKIIVOK3JUILTKGJVUPEQK" localSheetId="10" hidden="1">#REF!</definedName>
    <definedName name="BExUAABKIIVOK3JUILTKGJVUPEQK" localSheetId="11" hidden="1">#REF!</definedName>
    <definedName name="BExUAABKIIVOK3JUILTKGJVUPEQK" hidden="1">#REF!</definedName>
    <definedName name="BExUAAH2D4VGVRIQGPJB00O9MFGA" localSheetId="7" hidden="1">#REF!</definedName>
    <definedName name="BExUAAH2D4VGVRIQGPJB00O9MFGA" localSheetId="9" hidden="1">#REF!</definedName>
    <definedName name="BExUAAH2D4VGVRIQGPJB00O9MFGA" localSheetId="10" hidden="1">#REF!</definedName>
    <definedName name="BExUAAH2D4VGVRIQGPJB00O9MFGA" localSheetId="11" hidden="1">#REF!</definedName>
    <definedName name="BExUAAH2D4VGVRIQGPJB00O9MFGA" hidden="1">#REF!</definedName>
    <definedName name="BExUABTJG7CHXQDBVDEEMHSVE1YY" localSheetId="7" hidden="1">'[17]10.08.5 - 2008 Capital - TDBU'!#REF!</definedName>
    <definedName name="BExUABTJG7CHXQDBVDEEMHSVE1YY" localSheetId="9" hidden="1">'[17]10.08.5 - 2008 Capital - TDBU'!#REF!</definedName>
    <definedName name="BExUABTJG7CHXQDBVDEEMHSVE1YY" localSheetId="10" hidden="1">'[17]10.08.5 - 2008 Capital - TDBU'!#REF!</definedName>
    <definedName name="BExUABTJG7CHXQDBVDEEMHSVE1YY" localSheetId="11" hidden="1">'[17]10.08.5 - 2008 Capital - TDBU'!#REF!</definedName>
    <definedName name="BExUABTJG7CHXQDBVDEEMHSVE1YY" hidden="1">'[17]10.08.5 - 2008 Capital - TDBU'!#REF!</definedName>
    <definedName name="BExUAE7VUMCVDFX37BD0AFOQDTE3" localSheetId="7" hidden="1">#REF!</definedName>
    <definedName name="BExUAE7VUMCVDFX37BD0AFOQDTE3" localSheetId="9" hidden="1">#REF!</definedName>
    <definedName name="BExUAE7VUMCVDFX37BD0AFOQDTE3" localSheetId="10" hidden="1">#REF!</definedName>
    <definedName name="BExUAE7VUMCVDFX37BD0AFOQDTE3" localSheetId="11" hidden="1">#REF!</definedName>
    <definedName name="BExUAE7VUMCVDFX37BD0AFOQDTE3" hidden="1">#REF!</definedName>
    <definedName name="BExUAFV4JMBSM2SKBQL9NHL0NIBS" localSheetId="7" hidden="1">#REF!</definedName>
    <definedName name="BExUAFV4JMBSM2SKBQL9NHL0NIBS" localSheetId="9" hidden="1">#REF!</definedName>
    <definedName name="BExUAFV4JMBSM2SKBQL9NHL0NIBS" localSheetId="10" hidden="1">#REF!</definedName>
    <definedName name="BExUAFV4JMBSM2SKBQL9NHL0NIBS" localSheetId="11" hidden="1">#REF!</definedName>
    <definedName name="BExUAFV4JMBSM2SKBQL9NHL0NIBS" hidden="1">#REF!</definedName>
    <definedName name="BExUAMWQODKBXMRH1QCMJLJBF8M7" localSheetId="7" hidden="1">#REF!</definedName>
    <definedName name="BExUAMWQODKBXMRH1QCMJLJBF8M7" localSheetId="9" hidden="1">#REF!</definedName>
    <definedName name="BExUAMWQODKBXMRH1QCMJLJBF8M7" localSheetId="10" hidden="1">#REF!</definedName>
    <definedName name="BExUAMWQODKBXMRH1QCMJLJBF8M7" localSheetId="11" hidden="1">#REF!</definedName>
    <definedName name="BExUAMWQODKBXMRH1QCMJLJBF8M7" hidden="1">#REF!</definedName>
    <definedName name="BExUAQYCACRL8UX675MZ2A0135PW" localSheetId="7" hidden="1">#REF!</definedName>
    <definedName name="BExUAQYCACRL8UX675MZ2A0135PW" localSheetId="9" hidden="1">#REF!</definedName>
    <definedName name="BExUAQYCACRL8UX675MZ2A0135PW" localSheetId="10" hidden="1">#REF!</definedName>
    <definedName name="BExUAQYCACRL8UX675MZ2A0135PW" localSheetId="11" hidden="1">#REF!</definedName>
    <definedName name="BExUAQYCACRL8UX675MZ2A0135PW" hidden="1">#REF!</definedName>
    <definedName name="BExUAT7C2EA99VHS9U7OALH9YLZN" localSheetId="7" hidden="1">#REF!</definedName>
    <definedName name="BExUAT7C2EA99VHS9U7OALH9YLZN" localSheetId="9" hidden="1">#REF!</definedName>
    <definedName name="BExUAT7C2EA99VHS9U7OALH9YLZN" localSheetId="10" hidden="1">#REF!</definedName>
    <definedName name="BExUAT7C2EA99VHS9U7OALH9YLZN" localSheetId="11" hidden="1">#REF!</definedName>
    <definedName name="BExUAT7C2EA99VHS9U7OALH9YLZN" hidden="1">#REF!</definedName>
    <definedName name="BExUAVAV8UKWKQ0K62SFQWUFUOTU" localSheetId="7" hidden="1">#REF!</definedName>
    <definedName name="BExUAVAV8UKWKQ0K62SFQWUFUOTU" localSheetId="9" hidden="1">#REF!</definedName>
    <definedName name="BExUAVAV8UKWKQ0K62SFQWUFUOTU" localSheetId="10" hidden="1">#REF!</definedName>
    <definedName name="BExUAVAV8UKWKQ0K62SFQWUFUOTU" localSheetId="11" hidden="1">#REF!</definedName>
    <definedName name="BExUAVAV8UKWKQ0K62SFQWUFUOTU" hidden="1">#REF!</definedName>
    <definedName name="BExUAX8WS5OPVLCDXRGKTU2QMTFO" localSheetId="7" hidden="1">#REF!</definedName>
    <definedName name="BExUAX8WS5OPVLCDXRGKTU2QMTFO" localSheetId="9" hidden="1">#REF!</definedName>
    <definedName name="BExUAX8WS5OPVLCDXRGKTU2QMTFO" localSheetId="10" hidden="1">#REF!</definedName>
    <definedName name="BExUAX8WS5OPVLCDXRGKTU2QMTFO" localSheetId="11" hidden="1">#REF!</definedName>
    <definedName name="BExUAX8WS5OPVLCDXRGKTU2QMTFO" hidden="1">#REF!</definedName>
    <definedName name="BExUB8HLEXSBVPZ5AXNQEK96F1N4" localSheetId="7" hidden="1">#REF!</definedName>
    <definedName name="BExUB8HLEXSBVPZ5AXNQEK96F1N4" localSheetId="9" hidden="1">#REF!</definedName>
    <definedName name="BExUB8HLEXSBVPZ5AXNQEK96F1N4" localSheetId="10" hidden="1">#REF!</definedName>
    <definedName name="BExUB8HLEXSBVPZ5AXNQEK96F1N4" localSheetId="11" hidden="1">#REF!</definedName>
    <definedName name="BExUB8HLEXSBVPZ5AXNQEK96F1N4" hidden="1">#REF!</definedName>
    <definedName name="BExUB9U3LH9RE0L0C9VDXHG4Z0CT" localSheetId="7" hidden="1">#REF!</definedName>
    <definedName name="BExUB9U3LH9RE0L0C9VDXHG4Z0CT" localSheetId="9" hidden="1">#REF!</definedName>
    <definedName name="BExUB9U3LH9RE0L0C9VDXHG4Z0CT" localSheetId="10" hidden="1">#REF!</definedName>
    <definedName name="BExUB9U3LH9RE0L0C9VDXHG4Z0CT" localSheetId="11" hidden="1">#REF!</definedName>
    <definedName name="BExUB9U3LH9RE0L0C9VDXHG4Z0CT" hidden="1">#REF!</definedName>
    <definedName name="BExUBCDVZIEA7YT0LPSMHL5ZSERQ" localSheetId="7" hidden="1">#REF!</definedName>
    <definedName name="BExUBCDVZIEA7YT0LPSMHL5ZSERQ" localSheetId="9" hidden="1">#REF!</definedName>
    <definedName name="BExUBCDVZIEA7YT0LPSMHL5ZSERQ" localSheetId="10" hidden="1">#REF!</definedName>
    <definedName name="BExUBCDVZIEA7YT0LPSMHL5ZSERQ" localSheetId="11" hidden="1">#REF!</definedName>
    <definedName name="BExUBCDVZIEA7YT0LPSMHL5ZSERQ" hidden="1">#REF!</definedName>
    <definedName name="BExUBKXBUCN760QYU7Q8GESBWOQH" localSheetId="7" hidden="1">#REF!</definedName>
    <definedName name="BExUBKXBUCN760QYU7Q8GESBWOQH" localSheetId="9" hidden="1">#REF!</definedName>
    <definedName name="BExUBKXBUCN760QYU7Q8GESBWOQH" localSheetId="10" hidden="1">#REF!</definedName>
    <definedName name="BExUBKXBUCN760QYU7Q8GESBWOQH" localSheetId="11" hidden="1">#REF!</definedName>
    <definedName name="BExUBKXBUCN760QYU7Q8GESBWOQH" hidden="1">#REF!</definedName>
    <definedName name="BExUBL83ED0P076RN9RJ8P1MZ299" localSheetId="7" hidden="1">#REF!</definedName>
    <definedName name="BExUBL83ED0P076RN9RJ8P1MZ299" localSheetId="9" hidden="1">#REF!</definedName>
    <definedName name="BExUBL83ED0P076RN9RJ8P1MZ299" localSheetId="10" hidden="1">#REF!</definedName>
    <definedName name="BExUBL83ED0P076RN9RJ8P1MZ299" localSheetId="11" hidden="1">#REF!</definedName>
    <definedName name="BExUBL83ED0P076RN9RJ8P1MZ299" hidden="1">#REF!</definedName>
    <definedName name="BExUBS9LHCDLBL7S3ZNT91B3T5I9" localSheetId="7" hidden="1">#REF!</definedName>
    <definedName name="BExUBS9LHCDLBL7S3ZNT91B3T5I9" localSheetId="9" hidden="1">#REF!</definedName>
    <definedName name="BExUBS9LHCDLBL7S3ZNT91B3T5I9" localSheetId="10" hidden="1">#REF!</definedName>
    <definedName name="BExUBS9LHCDLBL7S3ZNT91B3T5I9" localSheetId="11" hidden="1">#REF!</definedName>
    <definedName name="BExUBS9LHCDLBL7S3ZNT91B3T5I9" hidden="1">#REF!</definedName>
    <definedName name="BExUBZB72GX583YHAMJJC3QGV1EZ" localSheetId="7" hidden="1">#REF!</definedName>
    <definedName name="BExUBZB72GX583YHAMJJC3QGV1EZ" localSheetId="9" hidden="1">#REF!</definedName>
    <definedName name="BExUBZB72GX583YHAMJJC3QGV1EZ" localSheetId="10" hidden="1">#REF!</definedName>
    <definedName name="BExUBZB72GX583YHAMJJC3QGV1EZ" localSheetId="11" hidden="1">#REF!</definedName>
    <definedName name="BExUBZB72GX583YHAMJJC3QGV1EZ" hidden="1">#REF!</definedName>
    <definedName name="BExUC4EMUM9S63KSY0LLQUAGWJ1A" localSheetId="7" hidden="1">#REF!</definedName>
    <definedName name="BExUC4EMUM9S63KSY0LLQUAGWJ1A" localSheetId="9" hidden="1">#REF!</definedName>
    <definedName name="BExUC4EMUM9S63KSY0LLQUAGWJ1A" localSheetId="10" hidden="1">#REF!</definedName>
    <definedName name="BExUC4EMUM9S63KSY0LLQUAGWJ1A" localSheetId="11" hidden="1">#REF!</definedName>
    <definedName name="BExUC4EMUM9S63KSY0LLQUAGWJ1A" hidden="1">#REF!</definedName>
    <definedName name="BExUC623BDYEODBN0N4DO6PJQ7NU" localSheetId="7" hidden="1">#REF!</definedName>
    <definedName name="BExUC623BDYEODBN0N4DO6PJQ7NU" localSheetId="9" hidden="1">#REF!</definedName>
    <definedName name="BExUC623BDYEODBN0N4DO6PJQ7NU" localSheetId="10" hidden="1">#REF!</definedName>
    <definedName name="BExUC623BDYEODBN0N4DO6PJQ7NU" localSheetId="11" hidden="1">#REF!</definedName>
    <definedName name="BExUC623BDYEODBN0N4DO6PJQ7NU" hidden="1">#REF!</definedName>
    <definedName name="BExUC8WH8TCKBB5313JGYYQ1WFLT" localSheetId="7" hidden="1">#REF!</definedName>
    <definedName name="BExUC8WH8TCKBB5313JGYYQ1WFLT" localSheetId="9" hidden="1">#REF!</definedName>
    <definedName name="BExUC8WH8TCKBB5313JGYYQ1WFLT" localSheetId="10" hidden="1">#REF!</definedName>
    <definedName name="BExUC8WH8TCKBB5313JGYYQ1WFLT" localSheetId="11" hidden="1">#REF!</definedName>
    <definedName name="BExUC8WH8TCKBB5313JGYYQ1WFLT" hidden="1">#REF!</definedName>
    <definedName name="BExUCFCDK6SPH86I6STXX8X3WMC4" localSheetId="7" hidden="1">#REF!</definedName>
    <definedName name="BExUCFCDK6SPH86I6STXX8X3WMC4" localSheetId="9" hidden="1">#REF!</definedName>
    <definedName name="BExUCFCDK6SPH86I6STXX8X3WMC4" localSheetId="10" hidden="1">#REF!</definedName>
    <definedName name="BExUCFCDK6SPH86I6STXX8X3WMC4" localSheetId="11" hidden="1">#REF!</definedName>
    <definedName name="BExUCFCDK6SPH86I6STXX8X3WMC4" hidden="1">#REF!</definedName>
    <definedName name="BExUCI1NZNPIHC2T0GUIENNZVCNG" localSheetId="7" hidden="1">#REF!</definedName>
    <definedName name="BExUCI1NZNPIHC2T0GUIENNZVCNG" localSheetId="9" hidden="1">#REF!</definedName>
    <definedName name="BExUCI1NZNPIHC2T0GUIENNZVCNG" localSheetId="10" hidden="1">#REF!</definedName>
    <definedName name="BExUCI1NZNPIHC2T0GUIENNZVCNG" localSheetId="11" hidden="1">#REF!</definedName>
    <definedName name="BExUCI1NZNPIHC2T0GUIENNZVCNG" hidden="1">#REF!</definedName>
    <definedName name="BExUCLC6AQ5KR6LXSAXV4QQ8ASVG" localSheetId="7" hidden="1">#REF!</definedName>
    <definedName name="BExUCLC6AQ5KR6LXSAXV4QQ8ASVG" localSheetId="9" hidden="1">#REF!</definedName>
    <definedName name="BExUCLC6AQ5KR6LXSAXV4QQ8ASVG" localSheetId="10" hidden="1">#REF!</definedName>
    <definedName name="BExUCLC6AQ5KR6LXSAXV4QQ8ASVG" localSheetId="11" hidden="1">#REF!</definedName>
    <definedName name="BExUCLC6AQ5KR6LXSAXV4QQ8ASVG" hidden="1">#REF!</definedName>
    <definedName name="BExUCPOPUZEN1BYI6PPSAUKQPXP4" localSheetId="7" hidden="1">#REF!</definedName>
    <definedName name="BExUCPOPUZEN1BYI6PPSAUKQPXP4" localSheetId="9" hidden="1">#REF!</definedName>
    <definedName name="BExUCPOPUZEN1BYI6PPSAUKQPXP4" localSheetId="10" hidden="1">#REF!</definedName>
    <definedName name="BExUCPOPUZEN1BYI6PPSAUKQPXP4" localSheetId="11" hidden="1">#REF!</definedName>
    <definedName name="BExUCPOPUZEN1BYI6PPSAUKQPXP4" hidden="1">#REF!</definedName>
    <definedName name="BExUCQL36TCLIPO8DEYYYFQLM20S" localSheetId="7" hidden="1">#REF!</definedName>
    <definedName name="BExUCQL36TCLIPO8DEYYYFQLM20S" localSheetId="9" hidden="1">#REF!</definedName>
    <definedName name="BExUCQL36TCLIPO8DEYYYFQLM20S" localSheetId="10" hidden="1">#REF!</definedName>
    <definedName name="BExUCQL36TCLIPO8DEYYYFQLM20S" localSheetId="11" hidden="1">#REF!</definedName>
    <definedName name="BExUCQL36TCLIPO8DEYYYFQLM20S" hidden="1">#REF!</definedName>
    <definedName name="BExUD4IOJ12X3PJG5WXNNGDRCKAP" localSheetId="7" hidden="1">#REF!</definedName>
    <definedName name="BExUD4IOJ12X3PJG5WXNNGDRCKAP" localSheetId="9" hidden="1">#REF!</definedName>
    <definedName name="BExUD4IOJ12X3PJG5WXNNGDRCKAP" localSheetId="10" hidden="1">#REF!</definedName>
    <definedName name="BExUD4IOJ12X3PJG5WXNNGDRCKAP" localSheetId="11" hidden="1">#REF!</definedName>
    <definedName name="BExUD4IOJ12X3PJG5WXNNGDRCKAP" hidden="1">#REF!</definedName>
    <definedName name="BExUD77TM7LZ8CRP774MLVLQMHJF" localSheetId="7" hidden="1">#REF!</definedName>
    <definedName name="BExUD77TM7LZ8CRP774MLVLQMHJF" localSheetId="9" hidden="1">#REF!</definedName>
    <definedName name="BExUD77TM7LZ8CRP774MLVLQMHJF" localSheetId="10" hidden="1">#REF!</definedName>
    <definedName name="BExUD77TM7LZ8CRP774MLVLQMHJF" localSheetId="11" hidden="1">#REF!</definedName>
    <definedName name="BExUD77TM7LZ8CRP774MLVLQMHJF" hidden="1">#REF!</definedName>
    <definedName name="BExUD9WX9BWK72UWVSLYZJLAY5VY" localSheetId="7" hidden="1">#REF!</definedName>
    <definedName name="BExUD9WX9BWK72UWVSLYZJLAY5VY" localSheetId="9" hidden="1">#REF!</definedName>
    <definedName name="BExUD9WX9BWK72UWVSLYZJLAY5VY" localSheetId="10" hidden="1">#REF!</definedName>
    <definedName name="BExUD9WX9BWK72UWVSLYZJLAY5VY" localSheetId="11" hidden="1">#REF!</definedName>
    <definedName name="BExUD9WX9BWK72UWVSLYZJLAY5VY" hidden="1">#REF!</definedName>
    <definedName name="BExUDBEUJH9IACZDBL1VAUWPG0QW" localSheetId="7" hidden="1">#REF!</definedName>
    <definedName name="BExUDBEUJH9IACZDBL1VAUWPG0QW" localSheetId="9" hidden="1">#REF!</definedName>
    <definedName name="BExUDBEUJH9IACZDBL1VAUWPG0QW" localSheetId="10" hidden="1">#REF!</definedName>
    <definedName name="BExUDBEUJH9IACZDBL1VAUWPG0QW" localSheetId="11" hidden="1">#REF!</definedName>
    <definedName name="BExUDBEUJH9IACZDBL1VAUWPG0QW" hidden="1">#REF!</definedName>
    <definedName name="BExUDEV0CYVO7Y5IQQBEJ6FUY9S6" localSheetId="7" hidden="1">#REF!</definedName>
    <definedName name="BExUDEV0CYVO7Y5IQQBEJ6FUY9S6" localSheetId="9" hidden="1">#REF!</definedName>
    <definedName name="BExUDEV0CYVO7Y5IQQBEJ6FUY9S6" localSheetId="10" hidden="1">#REF!</definedName>
    <definedName name="BExUDEV0CYVO7Y5IQQBEJ6FUY9S6" localSheetId="11" hidden="1">#REF!</definedName>
    <definedName name="BExUDEV0CYVO7Y5IQQBEJ6FUY9S6" hidden="1">#REF!</definedName>
    <definedName name="BExUDWOXQGIZW0EAIIYLQUPXF8YV" localSheetId="7" hidden="1">#REF!</definedName>
    <definedName name="BExUDWOXQGIZW0EAIIYLQUPXF8YV" localSheetId="9" hidden="1">#REF!</definedName>
    <definedName name="BExUDWOXQGIZW0EAIIYLQUPXF8YV" localSheetId="10" hidden="1">#REF!</definedName>
    <definedName name="BExUDWOXQGIZW0EAIIYLQUPXF8YV" localSheetId="11" hidden="1">#REF!</definedName>
    <definedName name="BExUDWOXQGIZW0EAIIYLQUPXF8YV" hidden="1">#REF!</definedName>
    <definedName name="BExUDXAIC17W1FUU8Z10XUAVB7CS" localSheetId="7" hidden="1">#REF!</definedName>
    <definedName name="BExUDXAIC17W1FUU8Z10XUAVB7CS" localSheetId="9" hidden="1">#REF!</definedName>
    <definedName name="BExUDXAIC17W1FUU8Z10XUAVB7CS" localSheetId="10" hidden="1">#REF!</definedName>
    <definedName name="BExUDXAIC17W1FUU8Z10XUAVB7CS" localSheetId="11" hidden="1">#REF!</definedName>
    <definedName name="BExUDXAIC17W1FUU8Z10XUAVB7CS" hidden="1">#REF!</definedName>
    <definedName name="BExUE5OMY7OAJQ9WR8C8HG311ORP" localSheetId="7" hidden="1">#REF!</definedName>
    <definedName name="BExUE5OMY7OAJQ9WR8C8HG311ORP" localSheetId="9" hidden="1">#REF!</definedName>
    <definedName name="BExUE5OMY7OAJQ9WR8C8HG311ORP" localSheetId="10" hidden="1">#REF!</definedName>
    <definedName name="BExUE5OMY7OAJQ9WR8C8HG311ORP" localSheetId="11" hidden="1">#REF!</definedName>
    <definedName name="BExUE5OMY7OAJQ9WR8C8HG311ORP" hidden="1">#REF!</definedName>
    <definedName name="BExUEBZ76MLA94L1R8NG6162LJJC" localSheetId="7" hidden="1">#REF!</definedName>
    <definedName name="BExUEBZ76MLA94L1R8NG6162LJJC" localSheetId="9" hidden="1">#REF!</definedName>
    <definedName name="BExUEBZ76MLA94L1R8NG6162LJJC" localSheetId="10" hidden="1">#REF!</definedName>
    <definedName name="BExUEBZ76MLA94L1R8NG6162LJJC" localSheetId="11" hidden="1">#REF!</definedName>
    <definedName name="BExUEBZ76MLA94L1R8NG6162LJJC" hidden="1">#REF!</definedName>
    <definedName name="BExUEFKOQWXXGRNLAOJV2BJ66UB8" localSheetId="7" hidden="1">#REF!</definedName>
    <definedName name="BExUEFKOQWXXGRNLAOJV2BJ66UB8" localSheetId="9" hidden="1">#REF!</definedName>
    <definedName name="BExUEFKOQWXXGRNLAOJV2BJ66UB8" localSheetId="10" hidden="1">#REF!</definedName>
    <definedName name="BExUEFKOQWXXGRNLAOJV2BJ66UB8" localSheetId="11" hidden="1">#REF!</definedName>
    <definedName name="BExUEFKOQWXXGRNLAOJV2BJ66UB8" hidden="1">#REF!</definedName>
    <definedName name="BExUEJGX3OQQP5KFRJSRCZ70EI9V" localSheetId="7" hidden="1">#REF!</definedName>
    <definedName name="BExUEJGX3OQQP5KFRJSRCZ70EI9V" localSheetId="9" hidden="1">#REF!</definedName>
    <definedName name="BExUEJGX3OQQP5KFRJSRCZ70EI9V" localSheetId="10" hidden="1">#REF!</definedName>
    <definedName name="BExUEJGX3OQQP5KFRJSRCZ70EI9V" localSheetId="11" hidden="1">#REF!</definedName>
    <definedName name="BExUEJGX3OQQP5KFRJSRCZ70EI9V" hidden="1">#REF!</definedName>
    <definedName name="BExUEYR71COFS2X8PDNU21IPMQEU" localSheetId="7" hidden="1">#REF!</definedName>
    <definedName name="BExUEYR71COFS2X8PDNU21IPMQEU" localSheetId="9" hidden="1">#REF!</definedName>
    <definedName name="BExUEYR71COFS2X8PDNU21IPMQEU" localSheetId="10" hidden="1">#REF!</definedName>
    <definedName name="BExUEYR71COFS2X8PDNU21IPMQEU" localSheetId="11" hidden="1">#REF!</definedName>
    <definedName name="BExUEYR71COFS2X8PDNU21IPMQEU" hidden="1">#REF!</definedName>
    <definedName name="BExVPRLJ9I6RX45EDVFSQGCPJSOK" localSheetId="7" hidden="1">#REF!</definedName>
    <definedName name="BExVPRLJ9I6RX45EDVFSQGCPJSOK" localSheetId="9" hidden="1">#REF!</definedName>
    <definedName name="BExVPRLJ9I6RX45EDVFSQGCPJSOK" localSheetId="10" hidden="1">#REF!</definedName>
    <definedName name="BExVPRLJ9I6RX45EDVFSQGCPJSOK" localSheetId="11" hidden="1">#REF!</definedName>
    <definedName name="BExVPRLJ9I6RX45EDVFSQGCPJSOK" hidden="1">#REF!</definedName>
    <definedName name="BExVRQXGAYDXW65J1WQ66FUBU3MG" localSheetId="7" hidden="1">#REF!</definedName>
    <definedName name="BExVRQXGAYDXW65J1WQ66FUBU3MG" localSheetId="9" hidden="1">#REF!</definedName>
    <definedName name="BExVRQXGAYDXW65J1WQ66FUBU3MG" localSheetId="10" hidden="1">#REF!</definedName>
    <definedName name="BExVRQXGAYDXW65J1WQ66FUBU3MG" localSheetId="11" hidden="1">#REF!</definedName>
    <definedName name="BExVRQXGAYDXW65J1WQ66FUBU3MG" hidden="1">#REF!</definedName>
    <definedName name="BExVRT0Z04GVD2DWPCG83NW0VCB8" localSheetId="7" hidden="1">#REF!</definedName>
    <definedName name="BExVRT0Z04GVD2DWPCG83NW0VCB8" localSheetId="9" hidden="1">#REF!</definedName>
    <definedName name="BExVRT0Z04GVD2DWPCG83NW0VCB8" localSheetId="10" hidden="1">#REF!</definedName>
    <definedName name="BExVRT0Z04GVD2DWPCG83NW0VCB8" localSheetId="11" hidden="1">#REF!</definedName>
    <definedName name="BExVRT0Z04GVD2DWPCG83NW0VCB8" hidden="1">#REF!</definedName>
    <definedName name="BExVS6TC2D1M7WMNFJPY1Q5XO46F" localSheetId="7" hidden="1">#REF!</definedName>
    <definedName name="BExVS6TC2D1M7WMNFJPY1Q5XO46F" localSheetId="9" hidden="1">#REF!</definedName>
    <definedName name="BExVS6TC2D1M7WMNFJPY1Q5XO46F" localSheetId="10" hidden="1">#REF!</definedName>
    <definedName name="BExVS6TC2D1M7WMNFJPY1Q5XO46F" localSheetId="11" hidden="1">#REF!</definedName>
    <definedName name="BExVS6TC2D1M7WMNFJPY1Q5XO46F" hidden="1">#REF!</definedName>
    <definedName name="BExVSL787C8E4HFQZ2NVLT35I2XV" localSheetId="7" hidden="1">#REF!</definedName>
    <definedName name="BExVSL787C8E4HFQZ2NVLT35I2XV" localSheetId="9" hidden="1">#REF!</definedName>
    <definedName name="BExVSL787C8E4HFQZ2NVLT35I2XV" localSheetId="10" hidden="1">#REF!</definedName>
    <definedName name="BExVSL787C8E4HFQZ2NVLT35I2XV" localSheetId="11" hidden="1">#REF!</definedName>
    <definedName name="BExVSL787C8E4HFQZ2NVLT35I2XV" hidden="1">#REF!</definedName>
    <definedName name="BExVSP8QTS4AC4LXZ1NVOUOFOBPH" localSheetId="7" hidden="1">#REF!</definedName>
    <definedName name="BExVSP8QTS4AC4LXZ1NVOUOFOBPH" localSheetId="9" hidden="1">#REF!</definedName>
    <definedName name="BExVSP8QTS4AC4LXZ1NVOUOFOBPH" localSheetId="10" hidden="1">#REF!</definedName>
    <definedName name="BExVSP8QTS4AC4LXZ1NVOUOFOBPH" localSheetId="11" hidden="1">#REF!</definedName>
    <definedName name="BExVSP8QTS4AC4LXZ1NVOUOFOBPH" hidden="1">#REF!</definedName>
    <definedName name="BExVSTFTVV14SFGHQUOJL5SQ5TX9" localSheetId="7" hidden="1">#REF!</definedName>
    <definedName name="BExVSTFTVV14SFGHQUOJL5SQ5TX9" localSheetId="9" hidden="1">#REF!</definedName>
    <definedName name="BExVSTFTVV14SFGHQUOJL5SQ5TX9" localSheetId="10" hidden="1">#REF!</definedName>
    <definedName name="BExVSTFTVV14SFGHQUOJL5SQ5TX9" localSheetId="11" hidden="1">#REF!</definedName>
    <definedName name="BExVSTFTVV14SFGHQUOJL5SQ5TX9" hidden="1">#REF!</definedName>
    <definedName name="BExVT3MPE8LQ5JFN3HQIFKSQ80U4" localSheetId="7" hidden="1">#REF!</definedName>
    <definedName name="BExVT3MPE8LQ5JFN3HQIFKSQ80U4" localSheetId="9" hidden="1">#REF!</definedName>
    <definedName name="BExVT3MPE8LQ5JFN3HQIFKSQ80U4" localSheetId="10" hidden="1">#REF!</definedName>
    <definedName name="BExVT3MPE8LQ5JFN3HQIFKSQ80U4" localSheetId="11" hidden="1">#REF!</definedName>
    <definedName name="BExVT3MPE8LQ5JFN3HQIFKSQ80U4" hidden="1">#REF!</definedName>
    <definedName name="BExVT7TRK3NZHPME2TFBXOF1WBR9" localSheetId="7" hidden="1">#REF!</definedName>
    <definedName name="BExVT7TRK3NZHPME2TFBXOF1WBR9" localSheetId="9" hidden="1">#REF!</definedName>
    <definedName name="BExVT7TRK3NZHPME2TFBXOF1WBR9" localSheetId="10" hidden="1">#REF!</definedName>
    <definedName name="BExVT7TRK3NZHPME2TFBXOF1WBR9" localSheetId="11" hidden="1">#REF!</definedName>
    <definedName name="BExVT7TRK3NZHPME2TFBXOF1WBR9" hidden="1">#REF!</definedName>
    <definedName name="BExVT9H0R0T7WGQAAC0HABMG54YM" localSheetId="7" hidden="1">#REF!</definedName>
    <definedName name="BExVT9H0R0T7WGQAAC0HABMG54YM" localSheetId="9" hidden="1">#REF!</definedName>
    <definedName name="BExVT9H0R0T7WGQAAC0HABMG54YM" localSheetId="10" hidden="1">#REF!</definedName>
    <definedName name="BExVT9H0R0T7WGQAAC0HABMG54YM" localSheetId="11" hidden="1">#REF!</definedName>
    <definedName name="BExVT9H0R0T7WGQAAC0HABMG54YM" hidden="1">#REF!</definedName>
    <definedName name="BExVTCMDDEDGLUIMUU6BSFHEWTOP" localSheetId="7" hidden="1">#REF!</definedName>
    <definedName name="BExVTCMDDEDGLUIMUU6BSFHEWTOP" localSheetId="9" hidden="1">#REF!</definedName>
    <definedName name="BExVTCMDDEDGLUIMUU6BSFHEWTOP" localSheetId="10" hidden="1">#REF!</definedName>
    <definedName name="BExVTCMDDEDGLUIMUU6BSFHEWTOP" localSheetId="11" hidden="1">#REF!</definedName>
    <definedName name="BExVTCMDDEDGLUIMUU6BSFHEWTOP" hidden="1">#REF!</definedName>
    <definedName name="BExVTCMDQMLKRA2NQR72XU6Y54IK" localSheetId="7" hidden="1">#REF!</definedName>
    <definedName name="BExVTCMDQMLKRA2NQR72XU6Y54IK" localSheetId="9" hidden="1">#REF!</definedName>
    <definedName name="BExVTCMDQMLKRA2NQR72XU6Y54IK" localSheetId="10" hidden="1">#REF!</definedName>
    <definedName name="BExVTCMDQMLKRA2NQR72XU6Y54IK" localSheetId="11" hidden="1">#REF!</definedName>
    <definedName name="BExVTCMDQMLKRA2NQR72XU6Y54IK" hidden="1">#REF!</definedName>
    <definedName name="BExVTCRV8FQ5U9OYWWL44N6KFNHU" localSheetId="7" hidden="1">#REF!</definedName>
    <definedName name="BExVTCRV8FQ5U9OYWWL44N6KFNHU" localSheetId="9" hidden="1">#REF!</definedName>
    <definedName name="BExVTCRV8FQ5U9OYWWL44N6KFNHU" localSheetId="10" hidden="1">#REF!</definedName>
    <definedName name="BExVTCRV8FQ5U9OYWWL44N6KFNHU" localSheetId="11" hidden="1">#REF!</definedName>
    <definedName name="BExVTCRV8FQ5U9OYWWL44N6KFNHU" hidden="1">#REF!</definedName>
    <definedName name="BExVTNESHPVG0A0KZ7BRX26MS0PF" localSheetId="7" hidden="1">#REF!</definedName>
    <definedName name="BExVTNESHPVG0A0KZ7BRX26MS0PF" localSheetId="9" hidden="1">#REF!</definedName>
    <definedName name="BExVTNESHPVG0A0KZ7BRX26MS0PF" localSheetId="10" hidden="1">#REF!</definedName>
    <definedName name="BExVTNESHPVG0A0KZ7BRX26MS0PF" localSheetId="11" hidden="1">#REF!</definedName>
    <definedName name="BExVTNESHPVG0A0KZ7BRX26MS0PF" hidden="1">#REF!</definedName>
    <definedName name="BExVTTJVTNRSBHBTUZ78WG2JM5MK" localSheetId="7" hidden="1">#REF!</definedName>
    <definedName name="BExVTTJVTNRSBHBTUZ78WG2JM5MK" localSheetId="9" hidden="1">#REF!</definedName>
    <definedName name="BExVTTJVTNRSBHBTUZ78WG2JM5MK" localSheetId="10" hidden="1">#REF!</definedName>
    <definedName name="BExVTTJVTNRSBHBTUZ78WG2JM5MK" localSheetId="11" hidden="1">#REF!</definedName>
    <definedName name="BExVTTJVTNRSBHBTUZ78WG2JM5MK" hidden="1">#REF!</definedName>
    <definedName name="BExVTXLMYR87BC04D1ERALPUFVPG" localSheetId="7" hidden="1">#REF!</definedName>
    <definedName name="BExVTXLMYR87BC04D1ERALPUFVPG" localSheetId="9" hidden="1">#REF!</definedName>
    <definedName name="BExVTXLMYR87BC04D1ERALPUFVPG" localSheetId="10" hidden="1">#REF!</definedName>
    <definedName name="BExVTXLMYR87BC04D1ERALPUFVPG" localSheetId="11" hidden="1">#REF!</definedName>
    <definedName name="BExVTXLMYR87BC04D1ERALPUFVPG" hidden="1">#REF!</definedName>
    <definedName name="BExVUEJ63CBM9VJMNW3RSE919GDN" localSheetId="7" hidden="1">#REF!</definedName>
    <definedName name="BExVUEJ63CBM9VJMNW3RSE919GDN" localSheetId="9" hidden="1">#REF!</definedName>
    <definedName name="BExVUEJ63CBM9VJMNW3RSE919GDN" localSheetId="10" hidden="1">#REF!</definedName>
    <definedName name="BExVUEJ63CBM9VJMNW3RSE919GDN" localSheetId="11" hidden="1">#REF!</definedName>
    <definedName name="BExVUEJ63CBM9VJMNW3RSE919GDN" hidden="1">#REF!</definedName>
    <definedName name="BExVUKZ8B9WB4BOZ2U77BLN0FQMO" localSheetId="7" hidden="1">#REF!</definedName>
    <definedName name="BExVUKZ8B9WB4BOZ2U77BLN0FQMO" localSheetId="9" hidden="1">#REF!</definedName>
    <definedName name="BExVUKZ8B9WB4BOZ2U77BLN0FQMO" localSheetId="10" hidden="1">#REF!</definedName>
    <definedName name="BExVUKZ8B9WB4BOZ2U77BLN0FQMO" localSheetId="11" hidden="1">#REF!</definedName>
    <definedName name="BExVUKZ8B9WB4BOZ2U77BLN0FQMO" hidden="1">#REF!</definedName>
    <definedName name="BExVUL9V3H8ZF6Y72LQBBN639YAA" localSheetId="7" hidden="1">#REF!</definedName>
    <definedName name="BExVUL9V3H8ZF6Y72LQBBN639YAA" localSheetId="9" hidden="1">#REF!</definedName>
    <definedName name="BExVUL9V3H8ZF6Y72LQBBN639YAA" localSheetId="10" hidden="1">#REF!</definedName>
    <definedName name="BExVUL9V3H8ZF6Y72LQBBN639YAA" localSheetId="11" hidden="1">#REF!</definedName>
    <definedName name="BExVUL9V3H8ZF6Y72LQBBN639YAA" hidden="1">#REF!</definedName>
    <definedName name="BExVULFDJFCNRI6ITVSJ20MEQ4RF" localSheetId="7" hidden="1">#REF!</definedName>
    <definedName name="BExVULFDJFCNRI6ITVSJ20MEQ4RF" localSheetId="9" hidden="1">#REF!</definedName>
    <definedName name="BExVULFDJFCNRI6ITVSJ20MEQ4RF" localSheetId="10" hidden="1">#REF!</definedName>
    <definedName name="BExVULFDJFCNRI6ITVSJ20MEQ4RF" localSheetId="11" hidden="1">#REF!</definedName>
    <definedName name="BExVULFDJFCNRI6ITVSJ20MEQ4RF" hidden="1">#REF!</definedName>
    <definedName name="BExVV5T14N2HZIK7HQ4P2KG09U0J" localSheetId="7" hidden="1">#REF!</definedName>
    <definedName name="BExVV5T14N2HZIK7HQ4P2KG09U0J" localSheetId="9" hidden="1">#REF!</definedName>
    <definedName name="BExVV5T14N2HZIK7HQ4P2KG09U0J" localSheetId="10" hidden="1">#REF!</definedName>
    <definedName name="BExVV5T14N2HZIK7HQ4P2KG09U0J" localSheetId="11" hidden="1">#REF!</definedName>
    <definedName name="BExVV5T14N2HZIK7HQ4P2KG09U0J" hidden="1">#REF!</definedName>
    <definedName name="BExVV7R410VYLADLX9LNG63ID6H1" localSheetId="7" hidden="1">#REF!</definedName>
    <definedName name="BExVV7R410VYLADLX9LNG63ID6H1" localSheetId="9" hidden="1">#REF!</definedName>
    <definedName name="BExVV7R410VYLADLX9LNG63ID6H1" localSheetId="10" hidden="1">#REF!</definedName>
    <definedName name="BExVV7R410VYLADLX9LNG63ID6H1" localSheetId="11" hidden="1">#REF!</definedName>
    <definedName name="BExVV7R410VYLADLX9LNG63ID6H1" hidden="1">#REF!</definedName>
    <definedName name="BExVV7WJSYFYP74SNAXSODTGHMLZ" localSheetId="7" hidden="1">#REF!</definedName>
    <definedName name="BExVV7WJSYFYP74SNAXSODTGHMLZ" localSheetId="9" hidden="1">#REF!</definedName>
    <definedName name="BExVV7WJSYFYP74SNAXSODTGHMLZ" localSheetId="10" hidden="1">#REF!</definedName>
    <definedName name="BExVV7WJSYFYP74SNAXSODTGHMLZ" localSheetId="11" hidden="1">#REF!</definedName>
    <definedName name="BExVV7WJSYFYP74SNAXSODTGHMLZ" hidden="1">#REF!</definedName>
    <definedName name="BExVVCEED4JEKF59OV0G3T4XFMFO" localSheetId="7" hidden="1">#REF!</definedName>
    <definedName name="BExVVCEED4JEKF59OV0G3T4XFMFO" localSheetId="9" hidden="1">#REF!</definedName>
    <definedName name="BExVVCEED4JEKF59OV0G3T4XFMFO" localSheetId="10" hidden="1">#REF!</definedName>
    <definedName name="BExVVCEED4JEKF59OV0G3T4XFMFO" localSheetId="11" hidden="1">#REF!</definedName>
    <definedName name="BExVVCEED4JEKF59OV0G3T4XFMFO" hidden="1">#REF!</definedName>
    <definedName name="BExVVNMYEAFCCP9QT0J8H252JWD9" localSheetId="7" hidden="1">'[17]10.08.5 - 2008 Capital - TDBU'!#REF!</definedName>
    <definedName name="BExVVNMYEAFCCP9QT0J8H252JWD9" localSheetId="9" hidden="1">'[17]10.08.5 - 2008 Capital - TDBU'!#REF!</definedName>
    <definedName name="BExVVNMYEAFCCP9QT0J8H252JWD9" localSheetId="10" hidden="1">'[17]10.08.5 - 2008 Capital - TDBU'!#REF!</definedName>
    <definedName name="BExVVNMYEAFCCP9QT0J8H252JWD9" localSheetId="11" hidden="1">'[17]10.08.5 - 2008 Capital - TDBU'!#REF!</definedName>
    <definedName name="BExVVNMYEAFCCP9QT0J8H252JWD9" hidden="1">'[17]10.08.5 - 2008 Capital - TDBU'!#REF!</definedName>
    <definedName name="BExVVPFO2J7FMSRPD36909HN4BZJ" localSheetId="7" hidden="1">#REF!</definedName>
    <definedName name="BExVVPFO2J7FMSRPD36909HN4BZJ" localSheetId="9" hidden="1">#REF!</definedName>
    <definedName name="BExVVPFO2J7FMSRPD36909HN4BZJ" localSheetId="10" hidden="1">#REF!</definedName>
    <definedName name="BExVVPFO2J7FMSRPD36909HN4BZJ" localSheetId="11" hidden="1">#REF!</definedName>
    <definedName name="BExVVPFO2J7FMSRPD36909HN4BZJ" hidden="1">#REF!</definedName>
    <definedName name="BExVVQ19AQ3VCARJOC38SF7OYE9Y" localSheetId="7" hidden="1">#REF!</definedName>
    <definedName name="BExVVQ19AQ3VCARJOC38SF7OYE9Y" localSheetId="9" hidden="1">#REF!</definedName>
    <definedName name="BExVVQ19AQ3VCARJOC38SF7OYE9Y" localSheetId="10" hidden="1">#REF!</definedName>
    <definedName name="BExVVQ19AQ3VCARJOC38SF7OYE9Y" localSheetId="11" hidden="1">#REF!</definedName>
    <definedName name="BExVVQ19AQ3VCARJOC38SF7OYE9Y" hidden="1">#REF!</definedName>
    <definedName name="BExVVQ19TAECID45CS4HXT1RD3AQ" localSheetId="7" hidden="1">#REF!</definedName>
    <definedName name="BExVVQ19TAECID45CS4HXT1RD3AQ" localSheetId="9" hidden="1">#REF!</definedName>
    <definedName name="BExVVQ19TAECID45CS4HXT1RD3AQ" localSheetId="10" hidden="1">#REF!</definedName>
    <definedName name="BExVVQ19TAECID45CS4HXT1RD3AQ" localSheetId="11" hidden="1">#REF!</definedName>
    <definedName name="BExVVQ19TAECID45CS4HXT1RD3AQ" hidden="1">#REF!</definedName>
    <definedName name="BExVW0Z6US3NTJHJDYWIZB98DPUY" localSheetId="7" hidden="1">'[17]10.08.3 - 2008 Expense - TDBU'!#REF!</definedName>
    <definedName name="BExVW0Z6US3NTJHJDYWIZB98DPUY" localSheetId="9" hidden="1">'[17]10.08.3 - 2008 Expense - TDBU'!#REF!</definedName>
    <definedName name="BExVW0Z6US3NTJHJDYWIZB98DPUY" localSheetId="10" hidden="1">'[17]10.08.3 - 2008 Expense - TDBU'!#REF!</definedName>
    <definedName name="BExVW0Z6US3NTJHJDYWIZB98DPUY" localSheetId="11" hidden="1">'[17]10.08.3 - 2008 Expense - TDBU'!#REF!</definedName>
    <definedName name="BExVW0Z6US3NTJHJDYWIZB98DPUY" hidden="1">'[17]10.08.3 - 2008 Expense - TDBU'!#REF!</definedName>
    <definedName name="BExVW1Q2P0JOW0VUQZZGZKEGMFKS" localSheetId="7" hidden="1">#REF!</definedName>
    <definedName name="BExVW1Q2P0JOW0VUQZZGZKEGMFKS" localSheetId="9" hidden="1">#REF!</definedName>
    <definedName name="BExVW1Q2P0JOW0VUQZZGZKEGMFKS" localSheetId="10" hidden="1">#REF!</definedName>
    <definedName name="BExVW1Q2P0JOW0VUQZZGZKEGMFKS" localSheetId="11" hidden="1">#REF!</definedName>
    <definedName name="BExVW1Q2P0JOW0VUQZZGZKEGMFKS" hidden="1">#REF!</definedName>
    <definedName name="BExVW3YV5XGIVJ97UUPDJGJ2P15B" localSheetId="7" hidden="1">#REF!</definedName>
    <definedName name="BExVW3YV5XGIVJ97UUPDJGJ2P15B" localSheetId="9" hidden="1">#REF!</definedName>
    <definedName name="BExVW3YV5XGIVJ97UUPDJGJ2P15B" localSheetId="10" hidden="1">#REF!</definedName>
    <definedName name="BExVW3YV5XGIVJ97UUPDJGJ2P15B" localSheetId="11" hidden="1">#REF!</definedName>
    <definedName name="BExVW3YV5XGIVJ97UUPDJGJ2P15B" hidden="1">#REF!</definedName>
    <definedName name="BExVW5X571GEYR5SCU1Z2DHKWM79" localSheetId="7" hidden="1">#REF!</definedName>
    <definedName name="BExVW5X571GEYR5SCU1Z2DHKWM79" localSheetId="9" hidden="1">#REF!</definedName>
    <definedName name="BExVW5X571GEYR5SCU1Z2DHKWM79" localSheetId="10" hidden="1">#REF!</definedName>
    <definedName name="BExVW5X571GEYR5SCU1Z2DHKWM79" localSheetId="11" hidden="1">#REF!</definedName>
    <definedName name="BExVW5X571GEYR5SCU1Z2DHKWM79" hidden="1">#REF!</definedName>
    <definedName name="BExVW6YTKA098AF57M4PHNQ54XMH" localSheetId="7" hidden="1">#REF!</definedName>
    <definedName name="BExVW6YTKA098AF57M4PHNQ54XMH" localSheetId="9" hidden="1">#REF!</definedName>
    <definedName name="BExVW6YTKA098AF57M4PHNQ54XMH" localSheetId="10" hidden="1">#REF!</definedName>
    <definedName name="BExVW6YTKA098AF57M4PHNQ54XMH" localSheetId="11" hidden="1">#REF!</definedName>
    <definedName name="BExVW6YTKA098AF57M4PHNQ54XMH" hidden="1">#REF!</definedName>
    <definedName name="BExVWINKCH0V0NUWH363SMXAZE62" localSheetId="7" hidden="1">#REF!</definedName>
    <definedName name="BExVWINKCH0V0NUWH363SMXAZE62" localSheetId="9" hidden="1">#REF!</definedName>
    <definedName name="BExVWINKCH0V0NUWH363SMXAZE62" localSheetId="10" hidden="1">#REF!</definedName>
    <definedName name="BExVWINKCH0V0NUWH363SMXAZE62" localSheetId="11" hidden="1">#REF!</definedName>
    <definedName name="BExVWINKCH0V0NUWH363SMXAZE62" hidden="1">#REF!</definedName>
    <definedName name="BExVWTG1XJY59HT2TMMJM4S3G1YT" localSheetId="7" hidden="1">#REF!</definedName>
    <definedName name="BExVWTG1XJY59HT2TMMJM4S3G1YT" localSheetId="9" hidden="1">#REF!</definedName>
    <definedName name="BExVWTG1XJY59HT2TMMJM4S3G1YT" localSheetId="10" hidden="1">#REF!</definedName>
    <definedName name="BExVWTG1XJY59HT2TMMJM4S3G1YT" localSheetId="11" hidden="1">#REF!</definedName>
    <definedName name="BExVWTG1XJY59HT2TMMJM4S3G1YT" hidden="1">#REF!</definedName>
    <definedName name="BExVWYU8EK669NP172GEIGCTVPPA" localSheetId="7" hidden="1">#REF!</definedName>
    <definedName name="BExVWYU8EK669NP172GEIGCTVPPA" localSheetId="9" hidden="1">#REF!</definedName>
    <definedName name="BExVWYU8EK669NP172GEIGCTVPPA" localSheetId="10" hidden="1">#REF!</definedName>
    <definedName name="BExVWYU8EK669NP172GEIGCTVPPA" localSheetId="11" hidden="1">#REF!</definedName>
    <definedName name="BExVWYU8EK669NP172GEIGCTVPPA" hidden="1">#REF!</definedName>
    <definedName name="BExVX3MVJ0GHWPP1EL59ZQNKMX0B" localSheetId="7" hidden="1">#REF!</definedName>
    <definedName name="BExVX3MVJ0GHWPP1EL59ZQNKMX0B" localSheetId="9" hidden="1">#REF!</definedName>
    <definedName name="BExVX3MVJ0GHWPP1EL59ZQNKMX0B" localSheetId="10" hidden="1">#REF!</definedName>
    <definedName name="BExVX3MVJ0GHWPP1EL59ZQNKMX0B" localSheetId="11" hidden="1">#REF!</definedName>
    <definedName name="BExVX3MVJ0GHWPP1EL59ZQNKMX0B" hidden="1">#REF!</definedName>
    <definedName name="BExVX3XN2DRJKL8EDBIG58RYQ36R" localSheetId="7" hidden="1">#REF!</definedName>
    <definedName name="BExVX3XN2DRJKL8EDBIG58RYQ36R" localSheetId="9" hidden="1">#REF!</definedName>
    <definedName name="BExVX3XN2DRJKL8EDBIG58RYQ36R" localSheetId="10" hidden="1">#REF!</definedName>
    <definedName name="BExVX3XN2DRJKL8EDBIG58RYQ36R" localSheetId="11" hidden="1">#REF!</definedName>
    <definedName name="BExVX3XN2DRJKL8EDBIG58RYQ36R" hidden="1">#REF!</definedName>
    <definedName name="BExVXDZ63PUART77BBR5SI63TPC6" localSheetId="7" hidden="1">#REF!</definedName>
    <definedName name="BExVXDZ63PUART77BBR5SI63TPC6" localSheetId="9" hidden="1">#REF!</definedName>
    <definedName name="BExVXDZ63PUART77BBR5SI63TPC6" localSheetId="10" hidden="1">#REF!</definedName>
    <definedName name="BExVXDZ63PUART77BBR5SI63TPC6" localSheetId="11" hidden="1">#REF!</definedName>
    <definedName name="BExVXDZ63PUART77BBR5SI63TPC6" hidden="1">#REF!</definedName>
    <definedName name="BExVXHKI6LFYMGWISMPACMO247HL" localSheetId="7" hidden="1">#REF!</definedName>
    <definedName name="BExVXHKI6LFYMGWISMPACMO247HL" localSheetId="9" hidden="1">#REF!</definedName>
    <definedName name="BExVXHKI6LFYMGWISMPACMO247HL" localSheetId="10" hidden="1">#REF!</definedName>
    <definedName name="BExVXHKI6LFYMGWISMPACMO247HL" localSheetId="11" hidden="1">#REF!</definedName>
    <definedName name="BExVXHKI6LFYMGWISMPACMO247HL" hidden="1">#REF!</definedName>
    <definedName name="BExVXL0O69U12CDKBFJOPW4R1P2N" localSheetId="7" hidden="1">#REF!</definedName>
    <definedName name="BExVXL0O69U12CDKBFJOPW4R1P2N" localSheetId="9" hidden="1">#REF!</definedName>
    <definedName name="BExVXL0O69U12CDKBFJOPW4R1P2N" localSheetId="10" hidden="1">#REF!</definedName>
    <definedName name="BExVXL0O69U12CDKBFJOPW4R1P2N" localSheetId="11" hidden="1">#REF!</definedName>
    <definedName name="BExVXL0O69U12CDKBFJOPW4R1P2N" hidden="1">#REF!</definedName>
    <definedName name="BExVXLX2BZ5EF2X6R41BTKRJR1NM" localSheetId="7" hidden="1">#REF!</definedName>
    <definedName name="BExVXLX2BZ5EF2X6R41BTKRJR1NM" localSheetId="9" hidden="1">#REF!</definedName>
    <definedName name="BExVXLX2BZ5EF2X6R41BTKRJR1NM" localSheetId="10" hidden="1">#REF!</definedName>
    <definedName name="BExVXLX2BZ5EF2X6R41BTKRJR1NM" localSheetId="11" hidden="1">#REF!</definedName>
    <definedName name="BExVXLX2BZ5EF2X6R41BTKRJR1NM" hidden="1">#REF!</definedName>
    <definedName name="BExVXTK9AEYZ4I2G1G36EB5LBSYN" localSheetId="7" hidden="1">#REF!</definedName>
    <definedName name="BExVXTK9AEYZ4I2G1G36EB5LBSYN" localSheetId="9" hidden="1">#REF!</definedName>
    <definedName name="BExVXTK9AEYZ4I2G1G36EB5LBSYN" localSheetId="10" hidden="1">#REF!</definedName>
    <definedName name="BExVXTK9AEYZ4I2G1G36EB5LBSYN" localSheetId="11" hidden="1">#REF!</definedName>
    <definedName name="BExVXTK9AEYZ4I2G1G36EB5LBSYN" hidden="1">#REF!</definedName>
    <definedName name="BExVY11V7U1SAY4QKYE0PBSPD7LW" localSheetId="7" hidden="1">#REF!</definedName>
    <definedName name="BExVY11V7U1SAY4QKYE0PBSPD7LW" localSheetId="9" hidden="1">#REF!</definedName>
    <definedName name="BExVY11V7U1SAY4QKYE0PBSPD7LW" localSheetId="10" hidden="1">#REF!</definedName>
    <definedName name="BExVY11V7U1SAY4QKYE0PBSPD7LW" localSheetId="11" hidden="1">#REF!</definedName>
    <definedName name="BExVY11V7U1SAY4QKYE0PBSPD7LW" hidden="1">#REF!</definedName>
    <definedName name="BExVY1SV37DL5YU59HS4IG3VBCP4" localSheetId="7" hidden="1">#REF!</definedName>
    <definedName name="BExVY1SV37DL5YU59HS4IG3VBCP4" localSheetId="9" hidden="1">#REF!</definedName>
    <definedName name="BExVY1SV37DL5YU59HS4IG3VBCP4" localSheetId="10" hidden="1">#REF!</definedName>
    <definedName name="BExVY1SV37DL5YU59HS4IG3VBCP4" localSheetId="11" hidden="1">#REF!</definedName>
    <definedName name="BExVY1SV37DL5YU59HS4IG3VBCP4" hidden="1">#REF!</definedName>
    <definedName name="BExVY3WFGJKSQA08UF9NCMST928Y" localSheetId="7" hidden="1">#REF!</definedName>
    <definedName name="BExVY3WFGJKSQA08UF9NCMST928Y" localSheetId="9" hidden="1">#REF!</definedName>
    <definedName name="BExVY3WFGJKSQA08UF9NCMST928Y" localSheetId="10" hidden="1">#REF!</definedName>
    <definedName name="BExVY3WFGJKSQA08UF9NCMST928Y" localSheetId="11" hidden="1">#REF!</definedName>
    <definedName name="BExVY3WFGJKSQA08UF9NCMST928Y" hidden="1">#REF!</definedName>
    <definedName name="BExVY954UOEVQEIC5OFO4NEWVKAQ" localSheetId="7" hidden="1">#REF!</definedName>
    <definedName name="BExVY954UOEVQEIC5OFO4NEWVKAQ" localSheetId="9" hidden="1">#REF!</definedName>
    <definedName name="BExVY954UOEVQEIC5OFO4NEWVKAQ" localSheetId="10" hidden="1">#REF!</definedName>
    <definedName name="BExVY954UOEVQEIC5OFO4NEWVKAQ" localSheetId="11" hidden="1">#REF!</definedName>
    <definedName name="BExVY954UOEVQEIC5OFO4NEWVKAQ" hidden="1">#REF!</definedName>
    <definedName name="BExVYDC7HTM8F61S3XN21YNDDND2" localSheetId="7" hidden="1">#REF!</definedName>
    <definedName name="BExVYDC7HTM8F61S3XN21YNDDND2" localSheetId="9" hidden="1">#REF!</definedName>
    <definedName name="BExVYDC7HTM8F61S3XN21YNDDND2" localSheetId="10" hidden="1">#REF!</definedName>
    <definedName name="BExVYDC7HTM8F61S3XN21YNDDND2" localSheetId="11" hidden="1">#REF!</definedName>
    <definedName name="BExVYDC7HTM8F61S3XN21YNDDND2" hidden="1">#REF!</definedName>
    <definedName name="BExVYFFR4A093PVY6PMSQTBJDM7M" localSheetId="7" hidden="1">#REF!</definedName>
    <definedName name="BExVYFFR4A093PVY6PMSQTBJDM7M" localSheetId="9" hidden="1">#REF!</definedName>
    <definedName name="BExVYFFR4A093PVY6PMSQTBJDM7M" localSheetId="10" hidden="1">#REF!</definedName>
    <definedName name="BExVYFFR4A093PVY6PMSQTBJDM7M" localSheetId="11" hidden="1">#REF!</definedName>
    <definedName name="BExVYFFR4A093PVY6PMSQTBJDM7M" hidden="1">#REF!</definedName>
    <definedName name="BExVYFL875EZ1Y283MJDADGHT55S" localSheetId="7" hidden="1">'[17]10.08.2 - 2008 Expense'!#REF!</definedName>
    <definedName name="BExVYFL875EZ1Y283MJDADGHT55S" localSheetId="9" hidden="1">'[17]10.08.2 - 2008 Expense'!#REF!</definedName>
    <definedName name="BExVYFL875EZ1Y283MJDADGHT55S" localSheetId="10" hidden="1">'[17]10.08.2 - 2008 Expense'!#REF!</definedName>
    <definedName name="BExVYFL875EZ1Y283MJDADGHT55S" localSheetId="11" hidden="1">'[17]10.08.2 - 2008 Expense'!#REF!</definedName>
    <definedName name="BExVYFL875EZ1Y283MJDADGHT55S" hidden="1">'[17]10.08.2 - 2008 Expense'!#REF!</definedName>
    <definedName name="BExVYHDYIV5397LC02V4FEP8VD6W" localSheetId="7" hidden="1">#REF!</definedName>
    <definedName name="BExVYHDYIV5397LC02V4FEP8VD6W" localSheetId="9" hidden="1">#REF!</definedName>
    <definedName name="BExVYHDYIV5397LC02V4FEP8VD6W" localSheetId="10" hidden="1">#REF!</definedName>
    <definedName name="BExVYHDYIV5397LC02V4FEP8VD6W" localSheetId="11" hidden="1">#REF!</definedName>
    <definedName name="BExVYHDYIV5397LC02V4FEP8VD6W" hidden="1">#REF!</definedName>
    <definedName name="BExVYJXKYUCSEU1BZ19KSB39VXMD" localSheetId="7" hidden="1">#REF!</definedName>
    <definedName name="BExVYJXKYUCSEU1BZ19KSB39VXMD" localSheetId="9" hidden="1">#REF!</definedName>
    <definedName name="BExVYJXKYUCSEU1BZ19KSB39VXMD" localSheetId="10" hidden="1">#REF!</definedName>
    <definedName name="BExVYJXKYUCSEU1BZ19KSB39VXMD" localSheetId="11" hidden="1">#REF!</definedName>
    <definedName name="BExVYJXKYUCSEU1BZ19KSB39VXMD" hidden="1">#REF!</definedName>
    <definedName name="BExVYOVIZDA18YIQ0A30Q052PCAK" localSheetId="7" hidden="1">#REF!</definedName>
    <definedName name="BExVYOVIZDA18YIQ0A30Q052PCAK" localSheetId="9" hidden="1">#REF!</definedName>
    <definedName name="BExVYOVIZDA18YIQ0A30Q052PCAK" localSheetId="10" hidden="1">#REF!</definedName>
    <definedName name="BExVYOVIZDA18YIQ0A30Q052PCAK" localSheetId="11" hidden="1">#REF!</definedName>
    <definedName name="BExVYOVIZDA18YIQ0A30Q052PCAK" hidden="1">#REF!</definedName>
    <definedName name="BExVYQIXPEM6J4JVP78BRHIC05PV" localSheetId="7" hidden="1">#REF!</definedName>
    <definedName name="BExVYQIXPEM6J4JVP78BRHIC05PV" localSheetId="9" hidden="1">#REF!</definedName>
    <definedName name="BExVYQIXPEM6J4JVP78BRHIC05PV" localSheetId="10" hidden="1">#REF!</definedName>
    <definedName name="BExVYQIXPEM6J4JVP78BRHIC05PV" localSheetId="11" hidden="1">#REF!</definedName>
    <definedName name="BExVYQIXPEM6J4JVP78BRHIC05PV" hidden="1">#REF!</definedName>
    <definedName name="BExVYR9UQJ26G3DMTP1TIAG98DRS" localSheetId="7" hidden="1">#REF!</definedName>
    <definedName name="BExVYR9UQJ26G3DMTP1TIAG98DRS" localSheetId="9" hidden="1">#REF!</definedName>
    <definedName name="BExVYR9UQJ26G3DMTP1TIAG98DRS" localSheetId="10" hidden="1">#REF!</definedName>
    <definedName name="BExVYR9UQJ26G3DMTP1TIAG98DRS" localSheetId="11" hidden="1">#REF!</definedName>
    <definedName name="BExVYR9UQJ26G3DMTP1TIAG98DRS" hidden="1">#REF!</definedName>
    <definedName name="BExVYVGWN7SONLVDH9WJ2F1JS264" localSheetId="7" hidden="1">#REF!</definedName>
    <definedName name="BExVYVGWN7SONLVDH9WJ2F1JS264" localSheetId="9" hidden="1">#REF!</definedName>
    <definedName name="BExVYVGWN7SONLVDH9WJ2F1JS264" localSheetId="10" hidden="1">#REF!</definedName>
    <definedName name="BExVYVGWN7SONLVDH9WJ2F1JS264" localSheetId="11" hidden="1">#REF!</definedName>
    <definedName name="BExVYVGWN7SONLVDH9WJ2F1JS264" hidden="1">#REF!</definedName>
    <definedName name="BExVZ9EO732IK6MNMG17Y1EFTJQC" localSheetId="7" hidden="1">#REF!</definedName>
    <definedName name="BExVZ9EO732IK6MNMG17Y1EFTJQC" localSheetId="9" hidden="1">#REF!</definedName>
    <definedName name="BExVZ9EO732IK6MNMG17Y1EFTJQC" localSheetId="10" hidden="1">#REF!</definedName>
    <definedName name="BExVZ9EO732IK6MNMG17Y1EFTJQC" localSheetId="11" hidden="1">#REF!</definedName>
    <definedName name="BExVZ9EO732IK6MNMG17Y1EFTJQC" hidden="1">#REF!</definedName>
    <definedName name="BExVZB1Y5J4UL2LKK0363EU7GIJ1" localSheetId="7" hidden="1">#REF!</definedName>
    <definedName name="BExVZB1Y5J4UL2LKK0363EU7GIJ1" localSheetId="9" hidden="1">#REF!</definedName>
    <definedName name="BExVZB1Y5J4UL2LKK0363EU7GIJ1" localSheetId="10" hidden="1">#REF!</definedName>
    <definedName name="BExVZB1Y5J4UL2LKK0363EU7GIJ1" localSheetId="11" hidden="1">#REF!</definedName>
    <definedName name="BExVZB1Y5J4UL2LKK0363EU7GIJ1" hidden="1">#REF!</definedName>
    <definedName name="BExVZJQVO5LQ0BJH5JEN5NOBIAF6" localSheetId="7" hidden="1">#REF!</definedName>
    <definedName name="BExVZJQVO5LQ0BJH5JEN5NOBIAF6" localSheetId="9" hidden="1">#REF!</definedName>
    <definedName name="BExVZJQVO5LQ0BJH5JEN5NOBIAF6" localSheetId="10" hidden="1">#REF!</definedName>
    <definedName name="BExVZJQVO5LQ0BJH5JEN5NOBIAF6" localSheetId="11" hidden="1">#REF!</definedName>
    <definedName name="BExVZJQVO5LQ0BJH5JEN5NOBIAF6" hidden="1">#REF!</definedName>
    <definedName name="BExVZNXWS91RD7NXV5NE2R3C8WW7" localSheetId="7" hidden="1">#REF!</definedName>
    <definedName name="BExVZNXWS91RD7NXV5NE2R3C8WW7" localSheetId="9" hidden="1">#REF!</definedName>
    <definedName name="BExVZNXWS91RD7NXV5NE2R3C8WW7" localSheetId="10" hidden="1">#REF!</definedName>
    <definedName name="BExVZNXWS91RD7NXV5NE2R3C8WW7" localSheetId="11" hidden="1">#REF!</definedName>
    <definedName name="BExVZNXWS91RD7NXV5NE2R3C8WW7" hidden="1">#REF!</definedName>
    <definedName name="BExW0386REQRCQCVT9BCX80UPTRY" localSheetId="7" hidden="1">#REF!</definedName>
    <definedName name="BExW0386REQRCQCVT9BCX80UPTRY" localSheetId="9" hidden="1">#REF!</definedName>
    <definedName name="BExW0386REQRCQCVT9BCX80UPTRY" localSheetId="10" hidden="1">#REF!</definedName>
    <definedName name="BExW0386REQRCQCVT9BCX80UPTRY" localSheetId="11" hidden="1">#REF!</definedName>
    <definedName name="BExW0386REQRCQCVT9BCX80UPTRY" hidden="1">#REF!</definedName>
    <definedName name="BExW05XB61VWY09SYF60QOK8TPYX" localSheetId="7" hidden="1">#REF!</definedName>
    <definedName name="BExW05XB61VWY09SYF60QOK8TPYX" localSheetId="9" hidden="1">#REF!</definedName>
    <definedName name="BExW05XB61VWY09SYF60QOK8TPYX" localSheetId="10" hidden="1">#REF!</definedName>
    <definedName name="BExW05XB61VWY09SYF60QOK8TPYX" localSheetId="11" hidden="1">#REF!</definedName>
    <definedName name="BExW05XB61VWY09SYF60QOK8TPYX" hidden="1">#REF!</definedName>
    <definedName name="BExW06IWPRMJLGPZWY6KNMR28VMQ" localSheetId="7" hidden="1">'[17]10.08.5 - 2008 Capital - TDBU'!#REF!</definedName>
    <definedName name="BExW06IWPRMJLGPZWY6KNMR28VMQ" localSheetId="9" hidden="1">'[17]10.08.5 - 2008 Capital - TDBU'!#REF!</definedName>
    <definedName name="BExW06IWPRMJLGPZWY6KNMR28VMQ" localSheetId="10" hidden="1">'[17]10.08.5 - 2008 Capital - TDBU'!#REF!</definedName>
    <definedName name="BExW06IWPRMJLGPZWY6KNMR28VMQ" localSheetId="11" hidden="1">'[17]10.08.5 - 2008 Capital - TDBU'!#REF!</definedName>
    <definedName name="BExW06IWPRMJLGPZWY6KNMR28VMQ" hidden="1">'[17]10.08.5 - 2008 Capital - TDBU'!#REF!</definedName>
    <definedName name="BExW08MEDLGNM5Z5KYW1HQXCBUR6" localSheetId="7" hidden="1">#REF!</definedName>
    <definedName name="BExW08MEDLGNM5Z5KYW1HQXCBUR6" localSheetId="9" hidden="1">#REF!</definedName>
    <definedName name="BExW08MEDLGNM5Z5KYW1HQXCBUR6" localSheetId="10" hidden="1">#REF!</definedName>
    <definedName name="BExW08MEDLGNM5Z5KYW1HQXCBUR6" localSheetId="11" hidden="1">#REF!</definedName>
    <definedName name="BExW08MEDLGNM5Z5KYW1HQXCBUR6" hidden="1">#REF!</definedName>
    <definedName name="BExW0CIO5SH0TQLZQ1VMKX3JZ7NW" localSheetId="7" hidden="1">#REF!</definedName>
    <definedName name="BExW0CIO5SH0TQLZQ1VMKX3JZ7NW" localSheetId="9" hidden="1">#REF!</definedName>
    <definedName name="BExW0CIO5SH0TQLZQ1VMKX3JZ7NW" localSheetId="10" hidden="1">#REF!</definedName>
    <definedName name="BExW0CIO5SH0TQLZQ1VMKX3JZ7NW" localSheetId="11" hidden="1">#REF!</definedName>
    <definedName name="BExW0CIO5SH0TQLZQ1VMKX3JZ7NW" hidden="1">#REF!</definedName>
    <definedName name="BExW0FYP4WXY71CYUG40SUBG9UWU" localSheetId="7" hidden="1">#REF!</definedName>
    <definedName name="BExW0FYP4WXY71CYUG40SUBG9UWU" localSheetId="9" hidden="1">#REF!</definedName>
    <definedName name="BExW0FYP4WXY71CYUG40SUBG9UWU" localSheetId="10" hidden="1">#REF!</definedName>
    <definedName name="BExW0FYP4WXY71CYUG40SUBG9UWU" localSheetId="11" hidden="1">#REF!</definedName>
    <definedName name="BExW0FYP4WXY71CYUG40SUBG9UWU" hidden="1">#REF!</definedName>
    <definedName name="BExW0RI61B4VV0ARXTFVBAWRA1C5" localSheetId="7" hidden="1">#REF!</definedName>
    <definedName name="BExW0RI61B4VV0ARXTFVBAWRA1C5" localSheetId="9" hidden="1">#REF!</definedName>
    <definedName name="BExW0RI61B4VV0ARXTFVBAWRA1C5" localSheetId="10" hidden="1">#REF!</definedName>
    <definedName name="BExW0RI61B4VV0ARXTFVBAWRA1C5" localSheetId="11" hidden="1">#REF!</definedName>
    <definedName name="BExW0RI61B4VV0ARXTFVBAWRA1C5" hidden="1">#REF!</definedName>
    <definedName name="BExW0VZZ6WSKCTPUWLYP7VEYJM10" localSheetId="7" hidden="1">#REF!</definedName>
    <definedName name="BExW0VZZ6WSKCTPUWLYP7VEYJM10" localSheetId="9" hidden="1">#REF!</definedName>
    <definedName name="BExW0VZZ6WSKCTPUWLYP7VEYJM10" localSheetId="10" hidden="1">#REF!</definedName>
    <definedName name="BExW0VZZ6WSKCTPUWLYP7VEYJM10" localSheetId="11" hidden="1">#REF!</definedName>
    <definedName name="BExW0VZZ6WSKCTPUWLYP7VEYJM10" hidden="1">#REF!</definedName>
    <definedName name="BExW0ZFYUNZUIMD4ETNZWCS9T0CT" localSheetId="7" hidden="1">#REF!</definedName>
    <definedName name="BExW0ZFYUNZUIMD4ETNZWCS9T0CT" localSheetId="9" hidden="1">#REF!</definedName>
    <definedName name="BExW0ZFYUNZUIMD4ETNZWCS9T0CT" localSheetId="10" hidden="1">#REF!</definedName>
    <definedName name="BExW0ZFYUNZUIMD4ETNZWCS9T0CT" localSheetId="11" hidden="1">#REF!</definedName>
    <definedName name="BExW0ZFYUNZUIMD4ETNZWCS9T0CT" hidden="1">#REF!</definedName>
    <definedName name="BExW1BVUYQTKMOR56MW7RVRX4L1L" localSheetId="7" hidden="1">#REF!</definedName>
    <definedName name="BExW1BVUYQTKMOR56MW7RVRX4L1L" localSheetId="9" hidden="1">#REF!</definedName>
    <definedName name="BExW1BVUYQTKMOR56MW7RVRX4L1L" localSheetId="10" hidden="1">#REF!</definedName>
    <definedName name="BExW1BVUYQTKMOR56MW7RVRX4L1L" localSheetId="11" hidden="1">#REF!</definedName>
    <definedName name="BExW1BVUYQTKMOR56MW7RVRX4L1L" hidden="1">#REF!</definedName>
    <definedName name="BExW1F1220628FOMTW5UAATHRJHK" localSheetId="7" hidden="1">#REF!</definedName>
    <definedName name="BExW1F1220628FOMTW5UAATHRJHK" localSheetId="9" hidden="1">#REF!</definedName>
    <definedName name="BExW1F1220628FOMTW5UAATHRJHK" localSheetId="10" hidden="1">#REF!</definedName>
    <definedName name="BExW1F1220628FOMTW5UAATHRJHK" localSheetId="11" hidden="1">#REF!</definedName>
    <definedName name="BExW1F1220628FOMTW5UAATHRJHK" hidden="1">#REF!</definedName>
    <definedName name="BExW1K4I0JZH96X4HFQY6YAMIG60" localSheetId="7" hidden="1">#REF!</definedName>
    <definedName name="BExW1K4I0JZH96X4HFQY6YAMIG60" localSheetId="9" hidden="1">#REF!</definedName>
    <definedName name="BExW1K4I0JZH96X4HFQY6YAMIG60" localSheetId="10" hidden="1">#REF!</definedName>
    <definedName name="BExW1K4I0JZH96X4HFQY6YAMIG60" localSheetId="11" hidden="1">#REF!</definedName>
    <definedName name="BExW1K4I0JZH96X4HFQY6YAMIG60" hidden="1">#REF!</definedName>
    <definedName name="BExW1TKA0Z9OP2DTG50GZR5EG8C7" localSheetId="7" hidden="1">#REF!</definedName>
    <definedName name="BExW1TKA0Z9OP2DTG50GZR5EG8C7" localSheetId="9" hidden="1">#REF!</definedName>
    <definedName name="BExW1TKA0Z9OP2DTG50GZR5EG8C7" localSheetId="10" hidden="1">#REF!</definedName>
    <definedName name="BExW1TKA0Z9OP2DTG50GZR5EG8C7" localSheetId="11" hidden="1">#REF!</definedName>
    <definedName name="BExW1TKA0Z9OP2DTG50GZR5EG8C7" hidden="1">#REF!</definedName>
    <definedName name="BExW1U0JLKQ094DW5MMOI8UHO09V" localSheetId="7" hidden="1">#REF!</definedName>
    <definedName name="BExW1U0JLKQ094DW5MMOI8UHO09V" localSheetId="9" hidden="1">#REF!</definedName>
    <definedName name="BExW1U0JLKQ094DW5MMOI8UHO09V" localSheetId="10" hidden="1">#REF!</definedName>
    <definedName name="BExW1U0JLKQ094DW5MMOI8UHO09V" localSheetId="11" hidden="1">#REF!</definedName>
    <definedName name="BExW1U0JLKQ094DW5MMOI8UHO09V" hidden="1">#REF!</definedName>
    <definedName name="BExW1WUZ349YPJVAKCEJO07L4NFW" localSheetId="7" hidden="1">#REF!</definedName>
    <definedName name="BExW1WUZ349YPJVAKCEJO07L4NFW" localSheetId="9" hidden="1">#REF!</definedName>
    <definedName name="BExW1WUZ349YPJVAKCEJO07L4NFW" localSheetId="10" hidden="1">#REF!</definedName>
    <definedName name="BExW1WUZ349YPJVAKCEJO07L4NFW" localSheetId="11" hidden="1">#REF!</definedName>
    <definedName name="BExW1WUZ349YPJVAKCEJO07L4NFW" hidden="1">#REF!</definedName>
    <definedName name="BExW21T2WD1YDR47I9BWVRGJZMKW" localSheetId="7" hidden="1">'[17]10.08.3 - 2008 Expense - TDBU'!#REF!</definedName>
    <definedName name="BExW21T2WD1YDR47I9BWVRGJZMKW" localSheetId="9" hidden="1">'[17]10.08.3 - 2008 Expense - TDBU'!#REF!</definedName>
    <definedName name="BExW21T2WD1YDR47I9BWVRGJZMKW" localSheetId="10" hidden="1">'[17]10.08.3 - 2008 Expense - TDBU'!#REF!</definedName>
    <definedName name="BExW21T2WD1YDR47I9BWVRGJZMKW" localSheetId="11" hidden="1">'[17]10.08.3 - 2008 Expense - TDBU'!#REF!</definedName>
    <definedName name="BExW21T2WD1YDR47I9BWVRGJZMKW" hidden="1">'[17]10.08.3 - 2008 Expense - TDBU'!#REF!</definedName>
    <definedName name="BExW24NI0GQA13RVEGFK7ISS512B" localSheetId="7" hidden="1">#REF!</definedName>
    <definedName name="BExW24NI0GQA13RVEGFK7ISS512B" localSheetId="9" hidden="1">#REF!</definedName>
    <definedName name="BExW24NI0GQA13RVEGFK7ISS512B" localSheetId="10" hidden="1">#REF!</definedName>
    <definedName name="BExW24NI0GQA13RVEGFK7ISS512B" localSheetId="11" hidden="1">#REF!</definedName>
    <definedName name="BExW24NI0GQA13RVEGFK7ISS512B" hidden="1">#REF!</definedName>
    <definedName name="BExW283NP9D366XFPXLGSCI5UB0L" localSheetId="7" hidden="1">#REF!</definedName>
    <definedName name="BExW283NP9D366XFPXLGSCI5UB0L" localSheetId="9" hidden="1">#REF!</definedName>
    <definedName name="BExW283NP9D366XFPXLGSCI5UB0L" localSheetId="10" hidden="1">#REF!</definedName>
    <definedName name="BExW283NP9D366XFPXLGSCI5UB0L" localSheetId="11" hidden="1">#REF!</definedName>
    <definedName name="BExW283NP9D366XFPXLGSCI5UB0L" hidden="1">#REF!</definedName>
    <definedName name="BExW2F54PEPPIGMV5I4XLXMKJOTG" localSheetId="7" hidden="1">#REF!</definedName>
    <definedName name="BExW2F54PEPPIGMV5I4XLXMKJOTG" localSheetId="9" hidden="1">#REF!</definedName>
    <definedName name="BExW2F54PEPPIGMV5I4XLXMKJOTG" localSheetId="10" hidden="1">#REF!</definedName>
    <definedName name="BExW2F54PEPPIGMV5I4XLXMKJOTG" localSheetId="11" hidden="1">#REF!</definedName>
    <definedName name="BExW2F54PEPPIGMV5I4XLXMKJOTG" hidden="1">#REF!</definedName>
    <definedName name="BExW2H3C8WJSBW5FGTFKVDVJC4CL" localSheetId="7" hidden="1">#REF!</definedName>
    <definedName name="BExW2H3C8WJSBW5FGTFKVDVJC4CL" localSheetId="9" hidden="1">#REF!</definedName>
    <definedName name="BExW2H3C8WJSBW5FGTFKVDVJC4CL" localSheetId="10" hidden="1">#REF!</definedName>
    <definedName name="BExW2H3C8WJSBW5FGTFKVDVJC4CL" localSheetId="11" hidden="1">#REF!</definedName>
    <definedName name="BExW2H3C8WJSBW5FGTFKVDVJC4CL" hidden="1">#REF!</definedName>
    <definedName name="BExW2MSCKPGF5K3I7TL4KF5ISUOL" localSheetId="7" hidden="1">#REF!</definedName>
    <definedName name="BExW2MSCKPGF5K3I7TL4KF5ISUOL" localSheetId="9" hidden="1">#REF!</definedName>
    <definedName name="BExW2MSCKPGF5K3I7TL4KF5ISUOL" localSheetId="10" hidden="1">#REF!</definedName>
    <definedName name="BExW2MSCKPGF5K3I7TL4KF5ISUOL" localSheetId="11" hidden="1">#REF!</definedName>
    <definedName name="BExW2MSCKPGF5K3I7TL4KF5ISUOL" hidden="1">#REF!</definedName>
    <definedName name="BExW2SMO90FU9W8DVVES6Q4E6BZR" localSheetId="7" hidden="1">#REF!</definedName>
    <definedName name="BExW2SMO90FU9W8DVVES6Q4E6BZR" localSheetId="9" hidden="1">#REF!</definedName>
    <definedName name="BExW2SMO90FU9W8DVVES6Q4E6BZR" localSheetId="10" hidden="1">#REF!</definedName>
    <definedName name="BExW2SMO90FU9W8DVVES6Q4E6BZR" localSheetId="11" hidden="1">#REF!</definedName>
    <definedName name="BExW2SMO90FU9W8DVVES6Q4E6BZR" hidden="1">#REF!</definedName>
    <definedName name="BExW2V0ZEMESP2BVDJGZFBJOIOIQ" localSheetId="7" hidden="1">'[17]10.08.5 - 2008 Capital - TDBU'!#REF!</definedName>
    <definedName name="BExW2V0ZEMESP2BVDJGZFBJOIOIQ" localSheetId="9" hidden="1">'[17]10.08.5 - 2008 Capital - TDBU'!#REF!</definedName>
    <definedName name="BExW2V0ZEMESP2BVDJGZFBJOIOIQ" localSheetId="10" hidden="1">'[17]10.08.5 - 2008 Capital - TDBU'!#REF!</definedName>
    <definedName name="BExW2V0ZEMESP2BVDJGZFBJOIOIQ" localSheetId="11" hidden="1">'[17]10.08.5 - 2008 Capital - TDBU'!#REF!</definedName>
    <definedName name="BExW2V0ZEMESP2BVDJGZFBJOIOIQ" hidden="1">'[17]10.08.5 - 2008 Capital - TDBU'!#REF!</definedName>
    <definedName name="BExW36V9N91OHCUMGWJQL3I5P4JK" localSheetId="7" hidden="1">#REF!</definedName>
    <definedName name="BExW36V9N91OHCUMGWJQL3I5P4JK" localSheetId="9" hidden="1">#REF!</definedName>
    <definedName name="BExW36V9N91OHCUMGWJQL3I5P4JK" localSheetId="10" hidden="1">#REF!</definedName>
    <definedName name="BExW36V9N91OHCUMGWJQL3I5P4JK" localSheetId="11" hidden="1">#REF!</definedName>
    <definedName name="BExW36V9N91OHCUMGWJQL3I5P4JK" hidden="1">#REF!</definedName>
    <definedName name="BExW3EIBA1J9Q9NA9VCGZGRS8WV7" localSheetId="7" hidden="1">#REF!</definedName>
    <definedName name="BExW3EIBA1J9Q9NA9VCGZGRS8WV7" localSheetId="9" hidden="1">#REF!</definedName>
    <definedName name="BExW3EIBA1J9Q9NA9VCGZGRS8WV7" localSheetId="10" hidden="1">#REF!</definedName>
    <definedName name="BExW3EIBA1J9Q9NA9VCGZGRS8WV7" localSheetId="11" hidden="1">#REF!</definedName>
    <definedName name="BExW3EIBA1J9Q9NA9VCGZGRS8WV7" hidden="1">#REF!</definedName>
    <definedName name="BExW3FEO8FI8N6AGQKYEG4SQVJWB" localSheetId="7" hidden="1">#REF!</definedName>
    <definedName name="BExW3FEO8FI8N6AGQKYEG4SQVJWB" localSheetId="9" hidden="1">#REF!</definedName>
    <definedName name="BExW3FEO8FI8N6AGQKYEG4SQVJWB" localSheetId="10" hidden="1">#REF!</definedName>
    <definedName name="BExW3FEO8FI8N6AGQKYEG4SQVJWB" localSheetId="11" hidden="1">#REF!</definedName>
    <definedName name="BExW3FEO8FI8N6AGQKYEG4SQVJWB" hidden="1">#REF!</definedName>
    <definedName name="BExW3GB28STOMJUSZEIA7YKYNS4Y" localSheetId="7" hidden="1">#REF!</definedName>
    <definedName name="BExW3GB28STOMJUSZEIA7YKYNS4Y" localSheetId="9" hidden="1">#REF!</definedName>
    <definedName name="BExW3GB28STOMJUSZEIA7YKYNS4Y" localSheetId="10" hidden="1">#REF!</definedName>
    <definedName name="BExW3GB28STOMJUSZEIA7YKYNS4Y" localSheetId="11" hidden="1">#REF!</definedName>
    <definedName name="BExW3GB28STOMJUSZEIA7YKYNS4Y" hidden="1">#REF!</definedName>
    <definedName name="BExW3T1K638HT5E0Y8MMK108P5JT" localSheetId="7" hidden="1">#REF!</definedName>
    <definedName name="BExW3T1K638HT5E0Y8MMK108P5JT" localSheetId="9" hidden="1">#REF!</definedName>
    <definedName name="BExW3T1K638HT5E0Y8MMK108P5JT" localSheetId="10" hidden="1">#REF!</definedName>
    <definedName name="BExW3T1K638HT5E0Y8MMK108P5JT" localSheetId="11" hidden="1">#REF!</definedName>
    <definedName name="BExW3T1K638HT5E0Y8MMK108P5JT" hidden="1">#REF!</definedName>
    <definedName name="BExW4217ZHL9VO39POSTJOD090WU" localSheetId="7" hidden="1">#REF!</definedName>
    <definedName name="BExW4217ZHL9VO39POSTJOD090WU" localSheetId="9" hidden="1">#REF!</definedName>
    <definedName name="BExW4217ZHL9VO39POSTJOD090WU" localSheetId="10" hidden="1">#REF!</definedName>
    <definedName name="BExW4217ZHL9VO39POSTJOD090WU" localSheetId="11" hidden="1">#REF!</definedName>
    <definedName name="BExW4217ZHL9VO39POSTJOD090WU" hidden="1">#REF!</definedName>
    <definedName name="BExW4GPW71EBF8XPS2QGVQHBCDX3" localSheetId="7" hidden="1">#REF!</definedName>
    <definedName name="BExW4GPW71EBF8XPS2QGVQHBCDX3" localSheetId="9" hidden="1">#REF!</definedName>
    <definedName name="BExW4GPW71EBF8XPS2QGVQHBCDX3" localSheetId="10" hidden="1">#REF!</definedName>
    <definedName name="BExW4GPW71EBF8XPS2QGVQHBCDX3" localSheetId="11" hidden="1">#REF!</definedName>
    <definedName name="BExW4GPW71EBF8XPS2QGVQHBCDX3" hidden="1">#REF!</definedName>
    <definedName name="BExW4JKC5837JBPCOJV337ZVYYY3" localSheetId="7" hidden="1">#REF!</definedName>
    <definedName name="BExW4JKC5837JBPCOJV337ZVYYY3" localSheetId="9" hidden="1">#REF!</definedName>
    <definedName name="BExW4JKC5837JBPCOJV337ZVYYY3" localSheetId="10" hidden="1">#REF!</definedName>
    <definedName name="BExW4JKC5837JBPCOJV337ZVYYY3" localSheetId="11" hidden="1">#REF!</definedName>
    <definedName name="BExW4JKC5837JBPCOJV337ZVYYY3" hidden="1">#REF!</definedName>
    <definedName name="BExW4MPQ2JLA196HW39IPT3Q6JVK" localSheetId="7" hidden="1">#REF!</definedName>
    <definedName name="BExW4MPQ2JLA196HW39IPT3Q6JVK" localSheetId="9" hidden="1">#REF!</definedName>
    <definedName name="BExW4MPQ2JLA196HW39IPT3Q6JVK" localSheetId="10" hidden="1">#REF!</definedName>
    <definedName name="BExW4MPQ2JLA196HW39IPT3Q6JVK" localSheetId="11" hidden="1">#REF!</definedName>
    <definedName name="BExW4MPQ2JLA196HW39IPT3Q6JVK" hidden="1">#REF!</definedName>
    <definedName name="BExW4MV5UH4OKNB95Q2AO7LFASBP" localSheetId="7" hidden="1">#REF!</definedName>
    <definedName name="BExW4MV5UH4OKNB95Q2AO7LFASBP" localSheetId="9" hidden="1">#REF!</definedName>
    <definedName name="BExW4MV5UH4OKNB95Q2AO7LFASBP" localSheetId="10" hidden="1">#REF!</definedName>
    <definedName name="BExW4MV5UH4OKNB95Q2AO7LFASBP" localSheetId="11" hidden="1">#REF!</definedName>
    <definedName name="BExW4MV5UH4OKNB95Q2AO7LFASBP" hidden="1">#REF!</definedName>
    <definedName name="BExW4QR9FV9MP5K610THBSM51RYO" localSheetId="7" hidden="1">#REF!</definedName>
    <definedName name="BExW4QR9FV9MP5K610THBSM51RYO" localSheetId="9" hidden="1">#REF!</definedName>
    <definedName name="BExW4QR9FV9MP5K610THBSM51RYO" localSheetId="10" hidden="1">#REF!</definedName>
    <definedName name="BExW4QR9FV9MP5K610THBSM51RYO" localSheetId="11" hidden="1">#REF!</definedName>
    <definedName name="BExW4QR9FV9MP5K610THBSM51RYO" hidden="1">#REF!</definedName>
    <definedName name="BExW4T5M43NPIJS54VL6SZAENBOE" localSheetId="7" hidden="1">#REF!</definedName>
    <definedName name="BExW4T5M43NPIJS54VL6SZAENBOE" localSheetId="9" hidden="1">#REF!</definedName>
    <definedName name="BExW4T5M43NPIJS54VL6SZAENBOE" localSheetId="10" hidden="1">#REF!</definedName>
    <definedName name="BExW4T5M43NPIJS54VL6SZAENBOE" localSheetId="11" hidden="1">#REF!</definedName>
    <definedName name="BExW4T5M43NPIJS54VL6SZAENBOE" hidden="1">#REF!</definedName>
    <definedName name="BExW4Z029R9E19ZENN3WEA3VDAD1" localSheetId="7" hidden="1">#REF!</definedName>
    <definedName name="BExW4Z029R9E19ZENN3WEA3VDAD1" localSheetId="9" hidden="1">#REF!</definedName>
    <definedName name="BExW4Z029R9E19ZENN3WEA3VDAD1" localSheetId="10" hidden="1">#REF!</definedName>
    <definedName name="BExW4Z029R9E19ZENN3WEA3VDAD1" localSheetId="11" hidden="1">#REF!</definedName>
    <definedName name="BExW4Z029R9E19ZENN3WEA3VDAD1" hidden="1">#REF!</definedName>
    <definedName name="BExW51EDOYXJBXR5AFJCYTA7JI06" localSheetId="7" hidden="1">#REF!</definedName>
    <definedName name="BExW51EDOYXJBXR5AFJCYTA7JI06" localSheetId="9" hidden="1">#REF!</definedName>
    <definedName name="BExW51EDOYXJBXR5AFJCYTA7JI06" localSheetId="10" hidden="1">#REF!</definedName>
    <definedName name="BExW51EDOYXJBXR5AFJCYTA7JI06" localSheetId="11" hidden="1">#REF!</definedName>
    <definedName name="BExW51EDOYXJBXR5AFJCYTA7JI06" hidden="1">#REF!</definedName>
    <definedName name="BExW5AZNT6IAZGNF2C879ODHY1B8" localSheetId="7" hidden="1">#REF!</definedName>
    <definedName name="BExW5AZNT6IAZGNF2C879ODHY1B8" localSheetId="9" hidden="1">#REF!</definedName>
    <definedName name="BExW5AZNT6IAZGNF2C879ODHY1B8" localSheetId="10" hidden="1">#REF!</definedName>
    <definedName name="BExW5AZNT6IAZGNF2C879ODHY1B8" localSheetId="11" hidden="1">#REF!</definedName>
    <definedName name="BExW5AZNT6IAZGNF2C879ODHY1B8" hidden="1">#REF!</definedName>
    <definedName name="BExW5VTHC5GDYD5M9B4Q0FUY7OBA" localSheetId="7" hidden="1">#REF!</definedName>
    <definedName name="BExW5VTHC5GDYD5M9B4Q0FUY7OBA" localSheetId="9" hidden="1">#REF!</definedName>
    <definedName name="BExW5VTHC5GDYD5M9B4Q0FUY7OBA" localSheetId="10" hidden="1">#REF!</definedName>
    <definedName name="BExW5VTHC5GDYD5M9B4Q0FUY7OBA" localSheetId="11" hidden="1">#REF!</definedName>
    <definedName name="BExW5VTHC5GDYD5M9B4Q0FUY7OBA" hidden="1">#REF!</definedName>
    <definedName name="BExW5W48S3UI5UJMSXULAD20EMCG" localSheetId="7" hidden="1">#REF!</definedName>
    <definedName name="BExW5W48S3UI5UJMSXULAD20EMCG" localSheetId="9" hidden="1">#REF!</definedName>
    <definedName name="BExW5W48S3UI5UJMSXULAD20EMCG" localSheetId="10" hidden="1">#REF!</definedName>
    <definedName name="BExW5W48S3UI5UJMSXULAD20EMCG" localSheetId="11" hidden="1">#REF!</definedName>
    <definedName name="BExW5W48S3UI5UJMSXULAD20EMCG" hidden="1">#REF!</definedName>
    <definedName name="BExW5WPU27WD4NWZOT0ZEJIDLX5J" localSheetId="7" hidden="1">#REF!</definedName>
    <definedName name="BExW5WPU27WD4NWZOT0ZEJIDLX5J" localSheetId="9" hidden="1">#REF!</definedName>
    <definedName name="BExW5WPU27WD4NWZOT0ZEJIDLX5J" localSheetId="10" hidden="1">#REF!</definedName>
    <definedName name="BExW5WPU27WD4NWZOT0ZEJIDLX5J" localSheetId="11" hidden="1">#REF!</definedName>
    <definedName name="BExW5WPU27WD4NWZOT0ZEJIDLX5J" hidden="1">#REF!</definedName>
    <definedName name="BExW5YYNT0AJF2AFS43IFCHR7WQQ" localSheetId="7" hidden="1">'[17]10.08.2 - 2008 Expense'!#REF!</definedName>
    <definedName name="BExW5YYNT0AJF2AFS43IFCHR7WQQ" localSheetId="9" hidden="1">'[17]10.08.2 - 2008 Expense'!#REF!</definedName>
    <definedName name="BExW5YYNT0AJF2AFS43IFCHR7WQQ" localSheetId="10" hidden="1">'[17]10.08.2 - 2008 Expense'!#REF!</definedName>
    <definedName name="BExW5YYNT0AJF2AFS43IFCHR7WQQ" localSheetId="11" hidden="1">'[17]10.08.2 - 2008 Expense'!#REF!</definedName>
    <definedName name="BExW5YYNT0AJF2AFS43IFCHR7WQQ" hidden="1">'[17]10.08.2 - 2008 Expense'!#REF!</definedName>
    <definedName name="BExW660AV1TUV2XNUPD65RZR3QOO" localSheetId="7" hidden="1">#REF!</definedName>
    <definedName name="BExW660AV1TUV2XNUPD65RZR3QOO" localSheetId="9" hidden="1">#REF!</definedName>
    <definedName name="BExW660AV1TUV2XNUPD65RZR3QOO" localSheetId="10" hidden="1">#REF!</definedName>
    <definedName name="BExW660AV1TUV2XNUPD65RZR3QOO" localSheetId="11" hidden="1">#REF!</definedName>
    <definedName name="BExW660AV1TUV2XNUPD65RZR3QOO" hidden="1">#REF!</definedName>
    <definedName name="BExW66LVVZK656PQY1257QMHP2AY" localSheetId="7" hidden="1">#REF!</definedName>
    <definedName name="BExW66LVVZK656PQY1257QMHP2AY" localSheetId="9" hidden="1">#REF!</definedName>
    <definedName name="BExW66LVVZK656PQY1257QMHP2AY" localSheetId="10" hidden="1">#REF!</definedName>
    <definedName name="BExW66LVVZK656PQY1257QMHP2AY" localSheetId="11" hidden="1">#REF!</definedName>
    <definedName name="BExW66LVVZK656PQY1257QMHP2AY" hidden="1">#REF!</definedName>
    <definedName name="BExW6EJPHAP1TWT380AZLXNHR22P" localSheetId="7" hidden="1">#REF!</definedName>
    <definedName name="BExW6EJPHAP1TWT380AZLXNHR22P" localSheetId="9" hidden="1">#REF!</definedName>
    <definedName name="BExW6EJPHAP1TWT380AZLXNHR22P" localSheetId="10" hidden="1">#REF!</definedName>
    <definedName name="BExW6EJPHAP1TWT380AZLXNHR22P" localSheetId="11" hidden="1">#REF!</definedName>
    <definedName name="BExW6EJPHAP1TWT380AZLXNHR22P" hidden="1">#REF!</definedName>
    <definedName name="BExW6G1PJ38H10DVLL8WPQ736OEB" localSheetId="7" hidden="1">#REF!</definedName>
    <definedName name="BExW6G1PJ38H10DVLL8WPQ736OEB" localSheetId="9" hidden="1">#REF!</definedName>
    <definedName name="BExW6G1PJ38H10DVLL8WPQ736OEB" localSheetId="10" hidden="1">#REF!</definedName>
    <definedName name="BExW6G1PJ38H10DVLL8WPQ736OEB" localSheetId="11" hidden="1">#REF!</definedName>
    <definedName name="BExW6G1PJ38H10DVLL8WPQ736OEB" hidden="1">#REF!</definedName>
    <definedName name="BExW6TU0OMFLMCB6EWBOQSGHUMX5" localSheetId="7" hidden="1">#REF!</definedName>
    <definedName name="BExW6TU0OMFLMCB6EWBOQSGHUMX5" localSheetId="9" hidden="1">#REF!</definedName>
    <definedName name="BExW6TU0OMFLMCB6EWBOQSGHUMX5" localSheetId="10" hidden="1">#REF!</definedName>
    <definedName name="BExW6TU0OMFLMCB6EWBOQSGHUMX5" localSheetId="11" hidden="1">#REF!</definedName>
    <definedName name="BExW6TU0OMFLMCB6EWBOQSGHUMX5" hidden="1">#REF!</definedName>
    <definedName name="BExW6VBYODJKTS0FMZ47EQS9FUF2" localSheetId="7" hidden="1">#REF!</definedName>
    <definedName name="BExW6VBYODJKTS0FMZ47EQS9FUF2" localSheetId="9" hidden="1">#REF!</definedName>
    <definedName name="BExW6VBYODJKTS0FMZ47EQS9FUF2" localSheetId="10" hidden="1">#REF!</definedName>
    <definedName name="BExW6VBYODJKTS0FMZ47EQS9FUF2" localSheetId="11" hidden="1">#REF!</definedName>
    <definedName name="BExW6VBYODJKTS0FMZ47EQS9FUF2" hidden="1">#REF!</definedName>
    <definedName name="BExW6WZDUEZS3JDTHC8X310LL1OU" localSheetId="7" hidden="1">#REF!</definedName>
    <definedName name="BExW6WZDUEZS3JDTHC8X310LL1OU" localSheetId="9" hidden="1">#REF!</definedName>
    <definedName name="BExW6WZDUEZS3JDTHC8X310LL1OU" localSheetId="10" hidden="1">#REF!</definedName>
    <definedName name="BExW6WZDUEZS3JDTHC8X310LL1OU" localSheetId="11" hidden="1">#REF!</definedName>
    <definedName name="BExW6WZDUEZS3JDTHC8X310LL1OU" hidden="1">#REF!</definedName>
    <definedName name="BExW76F60TD8OIAVEJQE3MX4PLDY" localSheetId="7" hidden="1">#REF!</definedName>
    <definedName name="BExW76F60TD8OIAVEJQE3MX4PLDY" localSheetId="9" hidden="1">#REF!</definedName>
    <definedName name="BExW76F60TD8OIAVEJQE3MX4PLDY" localSheetId="10" hidden="1">#REF!</definedName>
    <definedName name="BExW76F60TD8OIAVEJQE3MX4PLDY" localSheetId="11" hidden="1">#REF!</definedName>
    <definedName name="BExW76F60TD8OIAVEJQE3MX4PLDY" hidden="1">#REF!</definedName>
    <definedName name="BExW782GMQD1F9JJSPQU5QT2TWON" localSheetId="7" hidden="1">#REF!</definedName>
    <definedName name="BExW782GMQD1F9JJSPQU5QT2TWON" localSheetId="9" hidden="1">#REF!</definedName>
    <definedName name="BExW782GMQD1F9JJSPQU5QT2TWON" localSheetId="10" hidden="1">#REF!</definedName>
    <definedName name="BExW782GMQD1F9JJSPQU5QT2TWON" localSheetId="11" hidden="1">#REF!</definedName>
    <definedName name="BExW782GMQD1F9JJSPQU5QT2TWON" hidden="1">#REF!</definedName>
    <definedName name="BExW794A74Z5F2K8LVQLD6VSKXUE" localSheetId="7" hidden="1">#REF!</definedName>
    <definedName name="BExW794A74Z5F2K8LVQLD6VSKXUE" localSheetId="9" hidden="1">#REF!</definedName>
    <definedName name="BExW794A74Z5F2K8LVQLD6VSKXUE" localSheetId="10" hidden="1">#REF!</definedName>
    <definedName name="BExW794A74Z5F2K8LVQLD6VSKXUE" localSheetId="11" hidden="1">#REF!</definedName>
    <definedName name="BExW794A74Z5F2K8LVQLD6VSKXUE" hidden="1">#REF!</definedName>
    <definedName name="BExW7DBCHP0SWYSW2RKLS8IBPCVS" localSheetId="7" hidden="1">#REF!</definedName>
    <definedName name="BExW7DBCHP0SWYSW2RKLS8IBPCVS" localSheetId="9" hidden="1">#REF!</definedName>
    <definedName name="BExW7DBCHP0SWYSW2RKLS8IBPCVS" localSheetId="10" hidden="1">#REF!</definedName>
    <definedName name="BExW7DBCHP0SWYSW2RKLS8IBPCVS" localSheetId="11" hidden="1">#REF!</definedName>
    <definedName name="BExW7DBCHP0SWYSW2RKLS8IBPCVS" hidden="1">#REF!</definedName>
    <definedName name="BExW7S00X50K2O0H0GL7P3JROGG6" localSheetId="7" hidden="1">#REF!</definedName>
    <definedName name="BExW7S00X50K2O0H0GL7P3JROGG6" localSheetId="9" hidden="1">#REF!</definedName>
    <definedName name="BExW7S00X50K2O0H0GL7P3JROGG6" localSheetId="10" hidden="1">#REF!</definedName>
    <definedName name="BExW7S00X50K2O0H0GL7P3JROGG6" localSheetId="11" hidden="1">#REF!</definedName>
    <definedName name="BExW7S00X50K2O0H0GL7P3JROGG6" hidden="1">#REF!</definedName>
    <definedName name="BExW81FSTXQA1A81CD1MVDX6257O" localSheetId="7" hidden="1">#REF!</definedName>
    <definedName name="BExW81FSTXQA1A81CD1MVDX6257O" localSheetId="9" hidden="1">#REF!</definedName>
    <definedName name="BExW81FSTXQA1A81CD1MVDX6257O" localSheetId="10" hidden="1">#REF!</definedName>
    <definedName name="BExW81FSTXQA1A81CD1MVDX6257O" localSheetId="11" hidden="1">#REF!</definedName>
    <definedName name="BExW81FSTXQA1A81CD1MVDX6257O" hidden="1">#REF!</definedName>
    <definedName name="BExW82C756R4HC5DTN5Z29F0D3QO" localSheetId="7" hidden="1">'[17]10.08.3 - 2008 Expense - TDBU'!#REF!</definedName>
    <definedName name="BExW82C756R4HC5DTN5Z29F0D3QO" localSheetId="9" hidden="1">'[17]10.08.3 - 2008 Expense - TDBU'!#REF!</definedName>
    <definedName name="BExW82C756R4HC5DTN5Z29F0D3QO" localSheetId="10" hidden="1">'[17]10.08.3 - 2008 Expense - TDBU'!#REF!</definedName>
    <definedName name="BExW82C756R4HC5DTN5Z29F0D3QO" localSheetId="11" hidden="1">'[17]10.08.3 - 2008 Expense - TDBU'!#REF!</definedName>
    <definedName name="BExW82C756R4HC5DTN5Z29F0D3QO" hidden="1">'[17]10.08.3 - 2008 Expense - TDBU'!#REF!</definedName>
    <definedName name="BExW87VVJSJLAJQQHUHH974N4MAO" localSheetId="7" hidden="1">#REF!</definedName>
    <definedName name="BExW87VVJSJLAJQQHUHH974N4MAO" localSheetId="9" hidden="1">#REF!</definedName>
    <definedName name="BExW87VVJSJLAJQQHUHH974N4MAO" localSheetId="10" hidden="1">#REF!</definedName>
    <definedName name="BExW87VVJSJLAJQQHUHH974N4MAO" localSheetId="11" hidden="1">#REF!</definedName>
    <definedName name="BExW87VVJSJLAJQQHUHH974N4MAO" hidden="1">#REF!</definedName>
    <definedName name="BExW8COJI4803WMVPHGL8240OBIU" localSheetId="7" hidden="1">#REF!</definedName>
    <definedName name="BExW8COJI4803WMVPHGL8240OBIU" localSheetId="9" hidden="1">#REF!</definedName>
    <definedName name="BExW8COJI4803WMVPHGL8240OBIU" localSheetId="10" hidden="1">#REF!</definedName>
    <definedName name="BExW8COJI4803WMVPHGL8240OBIU" localSheetId="11" hidden="1">#REF!</definedName>
    <definedName name="BExW8COJI4803WMVPHGL8240OBIU" hidden="1">#REF!</definedName>
    <definedName name="BExW8K0SSIPSKBVP06IJ71600HJZ" localSheetId="7" hidden="1">#REF!</definedName>
    <definedName name="BExW8K0SSIPSKBVP06IJ71600HJZ" localSheetId="9" hidden="1">#REF!</definedName>
    <definedName name="BExW8K0SSIPSKBVP06IJ71600HJZ" localSheetId="10" hidden="1">#REF!</definedName>
    <definedName name="BExW8K0SSIPSKBVP06IJ71600HJZ" localSheetId="11" hidden="1">#REF!</definedName>
    <definedName name="BExW8K0SSIPSKBVP06IJ71600HJZ" hidden="1">#REF!</definedName>
    <definedName name="BExW8NM8DJJESE7GF7VGTO2XO6P1" localSheetId="7" hidden="1">#REF!</definedName>
    <definedName name="BExW8NM8DJJESE7GF7VGTO2XO6P1" localSheetId="9" hidden="1">#REF!</definedName>
    <definedName name="BExW8NM8DJJESE7GF7VGTO2XO6P1" localSheetId="10" hidden="1">#REF!</definedName>
    <definedName name="BExW8NM8DJJESE7GF7VGTO2XO6P1" localSheetId="11" hidden="1">#REF!</definedName>
    <definedName name="BExW8NM8DJJESE7GF7VGTO2XO6P1" hidden="1">#REF!</definedName>
    <definedName name="BExW8P9O4HQC1Y372I0HCCBVKNTO" localSheetId="7" hidden="1">#REF!</definedName>
    <definedName name="BExW8P9O4HQC1Y372I0HCCBVKNTO" localSheetId="9" hidden="1">#REF!</definedName>
    <definedName name="BExW8P9O4HQC1Y372I0HCCBVKNTO" localSheetId="10" hidden="1">#REF!</definedName>
    <definedName name="BExW8P9O4HQC1Y372I0HCCBVKNTO" localSheetId="11" hidden="1">#REF!</definedName>
    <definedName name="BExW8P9O4HQC1Y372I0HCCBVKNTO" hidden="1">#REF!</definedName>
    <definedName name="BExW8T0GVY3ZYO4ACSBLHS8SH895" localSheetId="7" hidden="1">#REF!</definedName>
    <definedName name="BExW8T0GVY3ZYO4ACSBLHS8SH895" localSheetId="9" hidden="1">#REF!</definedName>
    <definedName name="BExW8T0GVY3ZYO4ACSBLHS8SH895" localSheetId="10" hidden="1">#REF!</definedName>
    <definedName name="BExW8T0GVY3ZYO4ACSBLHS8SH895" localSheetId="11" hidden="1">#REF!</definedName>
    <definedName name="BExW8T0GVY3ZYO4ACSBLHS8SH895" hidden="1">#REF!</definedName>
    <definedName name="BExW8YEP73JMMU9HZ08PM4WHJQZ4" localSheetId="7" hidden="1">#REF!</definedName>
    <definedName name="BExW8YEP73JMMU9HZ08PM4WHJQZ4" localSheetId="9" hidden="1">#REF!</definedName>
    <definedName name="BExW8YEP73JMMU9HZ08PM4WHJQZ4" localSheetId="10" hidden="1">#REF!</definedName>
    <definedName name="BExW8YEP73JMMU9HZ08PM4WHJQZ4" localSheetId="11" hidden="1">#REF!</definedName>
    <definedName name="BExW8YEP73JMMU9HZ08PM4WHJQZ4" hidden="1">#REF!</definedName>
    <definedName name="BExW937AT53OZQRHNWQZ5BVH24IE" localSheetId="7" hidden="1">#REF!</definedName>
    <definedName name="BExW937AT53OZQRHNWQZ5BVH24IE" localSheetId="9" hidden="1">#REF!</definedName>
    <definedName name="BExW937AT53OZQRHNWQZ5BVH24IE" localSheetId="10" hidden="1">#REF!</definedName>
    <definedName name="BExW937AT53OZQRHNWQZ5BVH24IE" localSheetId="11" hidden="1">#REF!</definedName>
    <definedName name="BExW937AT53OZQRHNWQZ5BVH24IE" hidden="1">#REF!</definedName>
    <definedName name="BExW95LN5N0LYFFVP7GJEGDVDLF0" localSheetId="7" hidden="1">#REF!</definedName>
    <definedName name="BExW95LN5N0LYFFVP7GJEGDVDLF0" localSheetId="9" hidden="1">#REF!</definedName>
    <definedName name="BExW95LN5N0LYFFVP7GJEGDVDLF0" localSheetId="10" hidden="1">#REF!</definedName>
    <definedName name="BExW95LN5N0LYFFVP7GJEGDVDLF0" localSheetId="11" hidden="1">#REF!</definedName>
    <definedName name="BExW95LN5N0LYFFVP7GJEGDVDLF0" hidden="1">#REF!</definedName>
    <definedName name="BExW967733Q8RAJOHR2GJ3HO8JIW" localSheetId="7" hidden="1">#REF!</definedName>
    <definedName name="BExW967733Q8RAJOHR2GJ3HO8JIW" localSheetId="9" hidden="1">#REF!</definedName>
    <definedName name="BExW967733Q8RAJOHR2GJ3HO8JIW" localSheetId="10" hidden="1">#REF!</definedName>
    <definedName name="BExW967733Q8RAJOHR2GJ3HO8JIW" localSheetId="11" hidden="1">#REF!</definedName>
    <definedName name="BExW967733Q8RAJOHR2GJ3HO8JIW" hidden="1">#REF!</definedName>
    <definedName name="BExW9OHD0PA2FFDEECR0C4SFBRVS" localSheetId="7" hidden="1">#REF!</definedName>
    <definedName name="BExW9OHD0PA2FFDEECR0C4SFBRVS" localSheetId="9" hidden="1">#REF!</definedName>
    <definedName name="BExW9OHD0PA2FFDEECR0C4SFBRVS" localSheetId="10" hidden="1">#REF!</definedName>
    <definedName name="BExW9OHD0PA2FFDEECR0C4SFBRVS" localSheetId="11" hidden="1">#REF!</definedName>
    <definedName name="BExW9OHD0PA2FFDEECR0C4SFBRVS" hidden="1">#REF!</definedName>
    <definedName name="BExW9POK1KIOI0ALS5MZIKTDIYMA" localSheetId="7" hidden="1">#REF!</definedName>
    <definedName name="BExW9POK1KIOI0ALS5MZIKTDIYMA" localSheetId="9" hidden="1">#REF!</definedName>
    <definedName name="BExW9POK1KIOI0ALS5MZIKTDIYMA" localSheetId="10" hidden="1">#REF!</definedName>
    <definedName name="BExW9POK1KIOI0ALS5MZIKTDIYMA" localSheetId="11" hidden="1">#REF!</definedName>
    <definedName name="BExW9POK1KIOI0ALS5MZIKTDIYMA" hidden="1">#REF!</definedName>
    <definedName name="BExW9TVLB7OIHTG98I7I4EXBL61S" localSheetId="7" hidden="1">#REF!</definedName>
    <definedName name="BExW9TVLB7OIHTG98I7I4EXBL61S" localSheetId="9" hidden="1">#REF!</definedName>
    <definedName name="BExW9TVLB7OIHTG98I7I4EXBL61S" localSheetId="10" hidden="1">#REF!</definedName>
    <definedName name="BExW9TVLB7OIHTG98I7I4EXBL61S" localSheetId="11" hidden="1">#REF!</definedName>
    <definedName name="BExW9TVLB7OIHTG98I7I4EXBL61S" hidden="1">#REF!</definedName>
    <definedName name="BExXL0I7INHGEJWJ97OQTEJKJUBR" localSheetId="7" hidden="1">#REF!</definedName>
    <definedName name="BExXL0I7INHGEJWJ97OQTEJKJUBR" localSheetId="9" hidden="1">#REF!</definedName>
    <definedName name="BExXL0I7INHGEJWJ97OQTEJKJUBR" localSheetId="10" hidden="1">#REF!</definedName>
    <definedName name="BExXL0I7INHGEJWJ97OQTEJKJUBR" localSheetId="11" hidden="1">#REF!</definedName>
    <definedName name="BExXL0I7INHGEJWJ97OQTEJKJUBR" hidden="1">#REF!</definedName>
    <definedName name="BExXLDE6PN4ESWT3LXJNQCY94NE4" localSheetId="7" hidden="1">#REF!</definedName>
    <definedName name="BExXLDE6PN4ESWT3LXJNQCY94NE4" localSheetId="9" hidden="1">#REF!</definedName>
    <definedName name="BExXLDE6PN4ESWT3LXJNQCY94NE4" localSheetId="10" hidden="1">#REF!</definedName>
    <definedName name="BExXLDE6PN4ESWT3LXJNQCY94NE4" localSheetId="11" hidden="1">#REF!</definedName>
    <definedName name="BExXLDE6PN4ESWT3LXJNQCY94NE4" hidden="1">#REF!</definedName>
    <definedName name="BExXLQVPK2H3IF0NDDA5CT612EUK" localSheetId="7" hidden="1">#REF!</definedName>
    <definedName name="BExXLQVPK2H3IF0NDDA5CT612EUK" localSheetId="9" hidden="1">#REF!</definedName>
    <definedName name="BExXLQVPK2H3IF0NDDA5CT612EUK" localSheetId="10" hidden="1">#REF!</definedName>
    <definedName name="BExXLQVPK2H3IF0NDDA5CT612EUK" localSheetId="11" hidden="1">#REF!</definedName>
    <definedName name="BExXLQVPK2H3IF0NDDA5CT612EUK" hidden="1">#REF!</definedName>
    <definedName name="BExXLR6IO70TYTACKQH9M5PGV24J" localSheetId="7" hidden="1">#REF!</definedName>
    <definedName name="BExXLR6IO70TYTACKQH9M5PGV24J" localSheetId="9" hidden="1">#REF!</definedName>
    <definedName name="BExXLR6IO70TYTACKQH9M5PGV24J" localSheetId="10" hidden="1">#REF!</definedName>
    <definedName name="BExXLR6IO70TYTACKQH9M5PGV24J" localSheetId="11" hidden="1">#REF!</definedName>
    <definedName name="BExXLR6IO70TYTACKQH9M5PGV24J" hidden="1">#REF!</definedName>
    <definedName name="BExXM065WOLYRYHGHOJE0OOFXA4M" localSheetId="7" hidden="1">#REF!</definedName>
    <definedName name="BExXM065WOLYRYHGHOJE0OOFXA4M" localSheetId="9" hidden="1">#REF!</definedName>
    <definedName name="BExXM065WOLYRYHGHOJE0OOFXA4M" localSheetId="10" hidden="1">#REF!</definedName>
    <definedName name="BExXM065WOLYRYHGHOJE0OOFXA4M" localSheetId="11" hidden="1">#REF!</definedName>
    <definedName name="BExXM065WOLYRYHGHOJE0OOFXA4M" hidden="1">#REF!</definedName>
    <definedName name="BExXM3GUNXVDM82KUR17NNUMQCNI" localSheetId="7" hidden="1">#REF!</definedName>
    <definedName name="BExXM3GUNXVDM82KUR17NNUMQCNI" localSheetId="9" hidden="1">#REF!</definedName>
    <definedName name="BExXM3GUNXVDM82KUR17NNUMQCNI" localSheetId="10" hidden="1">#REF!</definedName>
    <definedName name="BExXM3GUNXVDM82KUR17NNUMQCNI" localSheetId="11" hidden="1">#REF!</definedName>
    <definedName name="BExXM3GUNXVDM82KUR17NNUMQCNI" hidden="1">#REF!</definedName>
    <definedName name="BExXMA28M8SH7MKIGETSDA72WUIZ" localSheetId="7" hidden="1">#REF!</definedName>
    <definedName name="BExXMA28M8SH7MKIGETSDA72WUIZ" localSheetId="9" hidden="1">#REF!</definedName>
    <definedName name="BExXMA28M8SH7MKIGETSDA72WUIZ" localSheetId="10" hidden="1">#REF!</definedName>
    <definedName name="BExXMA28M8SH7MKIGETSDA72WUIZ" localSheetId="11" hidden="1">#REF!</definedName>
    <definedName name="BExXMA28M8SH7MKIGETSDA72WUIZ" hidden="1">#REF!</definedName>
    <definedName name="BExXMOLHIAHDLFSA31PUB36SC3I9" localSheetId="7" hidden="1">#REF!</definedName>
    <definedName name="BExXMOLHIAHDLFSA31PUB36SC3I9" localSheetId="9" hidden="1">#REF!</definedName>
    <definedName name="BExXMOLHIAHDLFSA31PUB36SC3I9" localSheetId="10" hidden="1">#REF!</definedName>
    <definedName name="BExXMOLHIAHDLFSA31PUB36SC3I9" localSheetId="11" hidden="1">#REF!</definedName>
    <definedName name="BExXMOLHIAHDLFSA31PUB36SC3I9" hidden="1">#REF!</definedName>
    <definedName name="BExXMT8T5Z3M2JBQN65X2LKH0YQI" localSheetId="7" hidden="1">#REF!</definedName>
    <definedName name="BExXMT8T5Z3M2JBQN65X2LKH0YQI" localSheetId="9" hidden="1">#REF!</definedName>
    <definedName name="BExXMT8T5Z3M2JBQN65X2LKH0YQI" localSheetId="10" hidden="1">#REF!</definedName>
    <definedName name="BExXMT8T5Z3M2JBQN65X2LKH0YQI" localSheetId="11" hidden="1">#REF!</definedName>
    <definedName name="BExXMT8T5Z3M2JBQN65X2LKH0YQI" hidden="1">#REF!</definedName>
    <definedName name="BExXN1XNO7H60M9X1E7EVWFJDM5N" localSheetId="7" hidden="1">#REF!</definedName>
    <definedName name="BExXN1XNO7H60M9X1E7EVWFJDM5N" localSheetId="9" hidden="1">#REF!</definedName>
    <definedName name="BExXN1XNO7H60M9X1E7EVWFJDM5N" localSheetId="10" hidden="1">#REF!</definedName>
    <definedName name="BExXN1XNO7H60M9X1E7EVWFJDM5N" localSheetId="11" hidden="1">#REF!</definedName>
    <definedName name="BExXN1XNO7H60M9X1E7EVWFJDM5N" hidden="1">#REF!</definedName>
    <definedName name="BExXN22ZOTIW49GPLWFYKVM90FNZ" localSheetId="7" hidden="1">#REF!</definedName>
    <definedName name="BExXN22ZOTIW49GPLWFYKVM90FNZ" localSheetId="9" hidden="1">#REF!</definedName>
    <definedName name="BExXN22ZOTIW49GPLWFYKVM90FNZ" localSheetId="10" hidden="1">#REF!</definedName>
    <definedName name="BExXN22ZOTIW49GPLWFYKVM90FNZ" localSheetId="11" hidden="1">#REF!</definedName>
    <definedName name="BExXN22ZOTIW49GPLWFYKVM90FNZ" hidden="1">#REF!</definedName>
    <definedName name="BExXN4C031W9DK73MJHKL8YT1QA8" localSheetId="7" hidden="1">#REF!</definedName>
    <definedName name="BExXN4C031W9DK73MJHKL8YT1QA8" localSheetId="9" hidden="1">#REF!</definedName>
    <definedName name="BExXN4C031W9DK73MJHKL8YT1QA8" localSheetId="10" hidden="1">#REF!</definedName>
    <definedName name="BExXN4C031W9DK73MJHKL8YT1QA8" localSheetId="11" hidden="1">#REF!</definedName>
    <definedName name="BExXN4C031W9DK73MJHKL8YT1QA8" hidden="1">#REF!</definedName>
    <definedName name="BExXN6QAP8UJQVN4R4BQKPP4QK35" localSheetId="7" hidden="1">#REF!</definedName>
    <definedName name="BExXN6QAP8UJQVN4R4BQKPP4QK35" localSheetId="9" hidden="1">#REF!</definedName>
    <definedName name="BExXN6QAP8UJQVN4R4BQKPP4QK35" localSheetId="10" hidden="1">#REF!</definedName>
    <definedName name="BExXN6QAP8UJQVN4R4BQKPP4QK35" localSheetId="11" hidden="1">#REF!</definedName>
    <definedName name="BExXN6QAP8UJQVN4R4BQKPP4QK35" hidden="1">#REF!</definedName>
    <definedName name="BExXNBOA39T2X6Y5Y5GZ5DDNA1AX" localSheetId="7" hidden="1">#REF!</definedName>
    <definedName name="BExXNBOA39T2X6Y5Y5GZ5DDNA1AX" localSheetId="9" hidden="1">#REF!</definedName>
    <definedName name="BExXNBOA39T2X6Y5Y5GZ5DDNA1AX" localSheetId="10" hidden="1">#REF!</definedName>
    <definedName name="BExXNBOA39T2X6Y5Y5GZ5DDNA1AX" localSheetId="11" hidden="1">#REF!</definedName>
    <definedName name="BExXNBOA39T2X6Y5Y5GZ5DDNA1AX" hidden="1">#REF!</definedName>
    <definedName name="BExXNCVFNFROM6X4XZABZ1M55JVL" localSheetId="7" hidden="1">#REF!</definedName>
    <definedName name="BExXNCVFNFROM6X4XZABZ1M55JVL" localSheetId="9" hidden="1">#REF!</definedName>
    <definedName name="BExXNCVFNFROM6X4XZABZ1M55JVL" localSheetId="10" hidden="1">#REF!</definedName>
    <definedName name="BExXNCVFNFROM6X4XZABZ1M55JVL" localSheetId="11" hidden="1">#REF!</definedName>
    <definedName name="BExXNCVFNFROM6X4XZABZ1M55JVL" hidden="1">#REF!</definedName>
    <definedName name="BExXND6872VJ3M2PGT056WQMWBHD" localSheetId="7" hidden="1">#REF!</definedName>
    <definedName name="BExXND6872VJ3M2PGT056WQMWBHD" localSheetId="9" hidden="1">#REF!</definedName>
    <definedName name="BExXND6872VJ3M2PGT056WQMWBHD" localSheetId="10" hidden="1">#REF!</definedName>
    <definedName name="BExXND6872VJ3M2PGT056WQMWBHD" localSheetId="11" hidden="1">#REF!</definedName>
    <definedName name="BExXND6872VJ3M2PGT056WQMWBHD" hidden="1">#REF!</definedName>
    <definedName name="BExXNPM24UN2PGVL9D1TUBFRIKR4" localSheetId="7" hidden="1">#REF!</definedName>
    <definedName name="BExXNPM24UN2PGVL9D1TUBFRIKR4" localSheetId="9" hidden="1">#REF!</definedName>
    <definedName name="BExXNPM24UN2PGVL9D1TUBFRIKR4" localSheetId="10" hidden="1">#REF!</definedName>
    <definedName name="BExXNPM24UN2PGVL9D1TUBFRIKR4" localSheetId="11" hidden="1">#REF!</definedName>
    <definedName name="BExXNPM24UN2PGVL9D1TUBFRIKR4" hidden="1">#REF!</definedName>
    <definedName name="BExXNWYB165VO9MHARCL5WLCHWS0" localSheetId="7" hidden="1">#REF!</definedName>
    <definedName name="BExXNWYB165VO9MHARCL5WLCHWS0" localSheetId="9" hidden="1">#REF!</definedName>
    <definedName name="BExXNWYB165VO9MHARCL5WLCHWS0" localSheetId="10" hidden="1">#REF!</definedName>
    <definedName name="BExXNWYB165VO9MHARCL5WLCHWS0" localSheetId="11" hidden="1">#REF!</definedName>
    <definedName name="BExXNWYB165VO9MHARCL5WLCHWS0" hidden="1">#REF!</definedName>
    <definedName name="BExXNYLR0NNRQQBQ09OAWL5SFA2P" localSheetId="7" hidden="1">#REF!</definedName>
    <definedName name="BExXNYLR0NNRQQBQ09OAWL5SFA2P" localSheetId="9" hidden="1">#REF!</definedName>
    <definedName name="BExXNYLR0NNRQQBQ09OAWL5SFA2P" localSheetId="10" hidden="1">#REF!</definedName>
    <definedName name="BExXNYLR0NNRQQBQ09OAWL5SFA2P" localSheetId="11" hidden="1">#REF!</definedName>
    <definedName name="BExXNYLR0NNRQQBQ09OAWL5SFA2P" hidden="1">#REF!</definedName>
    <definedName name="BExXO278QHQN8JDK5425EJ615ECC" localSheetId="7" hidden="1">#REF!</definedName>
    <definedName name="BExXO278QHQN8JDK5425EJ615ECC" localSheetId="9" hidden="1">#REF!</definedName>
    <definedName name="BExXO278QHQN8JDK5425EJ615ECC" localSheetId="10" hidden="1">#REF!</definedName>
    <definedName name="BExXO278QHQN8JDK5425EJ615ECC" localSheetId="11" hidden="1">#REF!</definedName>
    <definedName name="BExXO278QHQN8JDK5425EJ615ECC" hidden="1">#REF!</definedName>
    <definedName name="BExXO574BHMI9HN803IPJ8B00ZQ1" localSheetId="7" hidden="1">#REF!</definedName>
    <definedName name="BExXO574BHMI9HN803IPJ8B00ZQ1" localSheetId="9" hidden="1">#REF!</definedName>
    <definedName name="BExXO574BHMI9HN803IPJ8B00ZQ1" localSheetId="10" hidden="1">#REF!</definedName>
    <definedName name="BExXO574BHMI9HN803IPJ8B00ZQ1" localSheetId="11" hidden="1">#REF!</definedName>
    <definedName name="BExXO574BHMI9HN803IPJ8B00ZQ1" hidden="1">#REF!</definedName>
    <definedName name="BExXO81JZ0ARONLA93VY8VLBDM3Z" localSheetId="7" hidden="1">#REF!</definedName>
    <definedName name="BExXO81JZ0ARONLA93VY8VLBDM3Z" localSheetId="9" hidden="1">#REF!</definedName>
    <definedName name="BExXO81JZ0ARONLA93VY8VLBDM3Z" localSheetId="10" hidden="1">#REF!</definedName>
    <definedName name="BExXO81JZ0ARONLA93VY8VLBDM3Z" localSheetId="11" hidden="1">#REF!</definedName>
    <definedName name="BExXO81JZ0ARONLA93VY8VLBDM3Z" hidden="1">#REF!</definedName>
    <definedName name="BExXOBHOP0WGFHI2Y9AO4L440UVQ" localSheetId="7" hidden="1">#REF!</definedName>
    <definedName name="BExXOBHOP0WGFHI2Y9AO4L440UVQ" localSheetId="9" hidden="1">#REF!</definedName>
    <definedName name="BExXOBHOP0WGFHI2Y9AO4L440UVQ" localSheetId="10" hidden="1">#REF!</definedName>
    <definedName name="BExXOBHOP0WGFHI2Y9AO4L440UVQ" localSheetId="11" hidden="1">#REF!</definedName>
    <definedName name="BExXOBHOP0WGFHI2Y9AO4L440UVQ" hidden="1">#REF!</definedName>
    <definedName name="BExXOHSAD2NSHOLLMZ2JWA4I3I1R" localSheetId="7" hidden="1">#REF!</definedName>
    <definedName name="BExXOHSAD2NSHOLLMZ2JWA4I3I1R" localSheetId="9" hidden="1">#REF!</definedName>
    <definedName name="BExXOHSAD2NSHOLLMZ2JWA4I3I1R" localSheetId="10" hidden="1">#REF!</definedName>
    <definedName name="BExXOHSAD2NSHOLLMZ2JWA4I3I1R" localSheetId="11" hidden="1">#REF!</definedName>
    <definedName name="BExXOHSAD2NSHOLLMZ2JWA4I3I1R" hidden="1">#REF!</definedName>
    <definedName name="BExXOIDP4V2QCBHG5KQQO9VT0HDH" localSheetId="7" hidden="1">#REF!</definedName>
    <definedName name="BExXOIDP4V2QCBHG5KQQO9VT0HDH" localSheetId="9" hidden="1">#REF!</definedName>
    <definedName name="BExXOIDP4V2QCBHG5KQQO9VT0HDH" localSheetId="10" hidden="1">#REF!</definedName>
    <definedName name="BExXOIDP4V2QCBHG5KQQO9VT0HDH" localSheetId="11" hidden="1">#REF!</definedName>
    <definedName name="BExXOIDP4V2QCBHG5KQQO9VT0HDH" hidden="1">#REF!</definedName>
    <definedName name="BExXOMQ7TBU2AJ03HNGNVCK9S4VM" localSheetId="7" hidden="1">#REF!</definedName>
    <definedName name="BExXOMQ7TBU2AJ03HNGNVCK9S4VM" localSheetId="9" hidden="1">#REF!</definedName>
    <definedName name="BExXOMQ7TBU2AJ03HNGNVCK9S4VM" localSheetId="10" hidden="1">#REF!</definedName>
    <definedName name="BExXOMQ7TBU2AJ03HNGNVCK9S4VM" localSheetId="11" hidden="1">#REF!</definedName>
    <definedName name="BExXOMQ7TBU2AJ03HNGNVCK9S4VM" hidden="1">#REF!</definedName>
    <definedName name="BExXP49C9Y3U7LWFBFCQSE4WPWHA" localSheetId="7" hidden="1">#REF!</definedName>
    <definedName name="BExXP49C9Y3U7LWFBFCQSE4WPWHA" localSheetId="9" hidden="1">#REF!</definedName>
    <definedName name="BExXP49C9Y3U7LWFBFCQSE4WPWHA" localSheetId="10" hidden="1">#REF!</definedName>
    <definedName name="BExXP49C9Y3U7LWFBFCQSE4WPWHA" localSheetId="11" hidden="1">#REF!</definedName>
    <definedName name="BExXP49C9Y3U7LWFBFCQSE4WPWHA" hidden="1">#REF!</definedName>
    <definedName name="BExXP80B5FGA00JCM7UXKPI3PB7Y" localSheetId="7" hidden="1">#REF!</definedName>
    <definedName name="BExXP80B5FGA00JCM7UXKPI3PB7Y" localSheetId="9" hidden="1">#REF!</definedName>
    <definedName name="BExXP80B5FGA00JCM7UXKPI3PB7Y" localSheetId="10" hidden="1">#REF!</definedName>
    <definedName name="BExXP80B5FGA00JCM7UXKPI3PB7Y" localSheetId="11" hidden="1">#REF!</definedName>
    <definedName name="BExXP80B5FGA00JCM7UXKPI3PB7Y" hidden="1">#REF!</definedName>
    <definedName name="BExXP85M4WXYVN1UVHUTOEKEG5XS" localSheetId="7" hidden="1">#REF!</definedName>
    <definedName name="BExXP85M4WXYVN1UVHUTOEKEG5XS" localSheetId="9" hidden="1">#REF!</definedName>
    <definedName name="BExXP85M4WXYVN1UVHUTOEKEG5XS" localSheetId="10" hidden="1">#REF!</definedName>
    <definedName name="BExXP85M4WXYVN1UVHUTOEKEG5XS" localSheetId="11" hidden="1">#REF!</definedName>
    <definedName name="BExXP85M4WXYVN1UVHUTOEKEG5XS" hidden="1">#REF!</definedName>
    <definedName name="BExXPELOTHOAG0OWILLAH94OZV5J" localSheetId="7" hidden="1">#REF!</definedName>
    <definedName name="BExXPELOTHOAG0OWILLAH94OZV5J" localSheetId="9" hidden="1">#REF!</definedName>
    <definedName name="BExXPELOTHOAG0OWILLAH94OZV5J" localSheetId="10" hidden="1">#REF!</definedName>
    <definedName name="BExXPELOTHOAG0OWILLAH94OZV5J" localSheetId="11" hidden="1">#REF!</definedName>
    <definedName name="BExXPELOTHOAG0OWILLAH94OZV5J" hidden="1">#REF!</definedName>
    <definedName name="BExXPEWH9AJE234H90KL5ICZZ0IS" localSheetId="7" hidden="1">#REF!</definedName>
    <definedName name="BExXPEWH9AJE234H90KL5ICZZ0IS" localSheetId="9" hidden="1">#REF!</definedName>
    <definedName name="BExXPEWH9AJE234H90KL5ICZZ0IS" localSheetId="10" hidden="1">#REF!</definedName>
    <definedName name="BExXPEWH9AJE234H90KL5ICZZ0IS" localSheetId="11" hidden="1">#REF!</definedName>
    <definedName name="BExXPEWH9AJE234H90KL5ICZZ0IS" hidden="1">#REF!</definedName>
    <definedName name="BExXPS31W1VD2NMIE4E37LHVDF0L" localSheetId="7" hidden="1">#REF!</definedName>
    <definedName name="BExXPS31W1VD2NMIE4E37LHVDF0L" localSheetId="9" hidden="1">#REF!</definedName>
    <definedName name="BExXPS31W1VD2NMIE4E37LHVDF0L" localSheetId="10" hidden="1">#REF!</definedName>
    <definedName name="BExXPS31W1VD2NMIE4E37LHVDF0L" localSheetId="11" hidden="1">#REF!</definedName>
    <definedName name="BExXPS31W1VD2NMIE4E37LHVDF0L" hidden="1">#REF!</definedName>
    <definedName name="BExXPZKYEMVF5JOC14HYOOYQK6JK" localSheetId="7" hidden="1">#REF!</definedName>
    <definedName name="BExXPZKYEMVF5JOC14HYOOYQK6JK" localSheetId="9" hidden="1">#REF!</definedName>
    <definedName name="BExXPZKYEMVF5JOC14HYOOYQK6JK" localSheetId="10" hidden="1">#REF!</definedName>
    <definedName name="BExXPZKYEMVF5JOC14HYOOYQK6JK" localSheetId="11" hidden="1">#REF!</definedName>
    <definedName name="BExXPZKYEMVF5JOC14HYOOYQK6JK" hidden="1">#REF!</definedName>
    <definedName name="BExXQ12Q21G0KAAP7BK68KNBBDMH" localSheetId="7" hidden="1">#REF!</definedName>
    <definedName name="BExXQ12Q21G0KAAP7BK68KNBBDMH" localSheetId="9" hidden="1">#REF!</definedName>
    <definedName name="BExXQ12Q21G0KAAP7BK68KNBBDMH" localSheetId="10" hidden="1">#REF!</definedName>
    <definedName name="BExXQ12Q21G0KAAP7BK68KNBBDMH" localSheetId="11" hidden="1">#REF!</definedName>
    <definedName name="BExXQ12Q21G0KAAP7BK68KNBBDMH" hidden="1">#REF!</definedName>
    <definedName name="BExXQ72J3O85VF3MRWYM7RCY6B7A" localSheetId="7" hidden="1">#REF!</definedName>
    <definedName name="BExXQ72J3O85VF3MRWYM7RCY6B7A" localSheetId="9" hidden="1">#REF!</definedName>
    <definedName name="BExXQ72J3O85VF3MRWYM7RCY6B7A" localSheetId="10" hidden="1">#REF!</definedName>
    <definedName name="BExXQ72J3O85VF3MRWYM7RCY6B7A" localSheetId="11" hidden="1">#REF!</definedName>
    <definedName name="BExXQ72J3O85VF3MRWYM7RCY6B7A" hidden="1">#REF!</definedName>
    <definedName name="BExXQ89PA10X79WBWOEP1AJX1OQM" localSheetId="7" hidden="1">#REF!</definedName>
    <definedName name="BExXQ89PA10X79WBWOEP1AJX1OQM" localSheetId="9" hidden="1">#REF!</definedName>
    <definedName name="BExXQ89PA10X79WBWOEP1AJX1OQM" localSheetId="10" hidden="1">#REF!</definedName>
    <definedName name="BExXQ89PA10X79WBWOEP1AJX1OQM" localSheetId="11" hidden="1">#REF!</definedName>
    <definedName name="BExXQ89PA10X79WBWOEP1AJX1OQM" hidden="1">#REF!</definedName>
    <definedName name="BExXQCGQGGYSI0LTRVR73MUO50AW" localSheetId="7" hidden="1">#REF!</definedName>
    <definedName name="BExXQCGQGGYSI0LTRVR73MUO50AW" localSheetId="9" hidden="1">#REF!</definedName>
    <definedName name="BExXQCGQGGYSI0LTRVR73MUO50AW" localSheetId="10" hidden="1">#REF!</definedName>
    <definedName name="BExXQCGQGGYSI0LTRVR73MUO50AW" localSheetId="11" hidden="1">#REF!</definedName>
    <definedName name="BExXQCGQGGYSI0LTRVR73MUO50AW" hidden="1">#REF!</definedName>
    <definedName name="BExXQD2B3434GXJT0U2OVW30R5K6" localSheetId="7" hidden="1">#REF!</definedName>
    <definedName name="BExXQD2B3434GXJT0U2OVW30R5K6" localSheetId="9" hidden="1">#REF!</definedName>
    <definedName name="BExXQD2B3434GXJT0U2OVW30R5K6" localSheetId="10" hidden="1">#REF!</definedName>
    <definedName name="BExXQD2B3434GXJT0U2OVW30R5K6" localSheetId="11" hidden="1">#REF!</definedName>
    <definedName name="BExXQD2B3434GXJT0U2OVW30R5K6" hidden="1">#REF!</definedName>
    <definedName name="BExXQEEXFHDQ8DSRAJSB5ET6J004" localSheetId="7" hidden="1">#REF!</definedName>
    <definedName name="BExXQEEXFHDQ8DSRAJSB5ET6J004" localSheetId="9" hidden="1">#REF!</definedName>
    <definedName name="BExXQEEXFHDQ8DSRAJSB5ET6J004" localSheetId="10" hidden="1">#REF!</definedName>
    <definedName name="BExXQEEXFHDQ8DSRAJSB5ET6J004" localSheetId="11" hidden="1">#REF!</definedName>
    <definedName name="BExXQEEXFHDQ8DSRAJSB5ET6J004" hidden="1">#REF!</definedName>
    <definedName name="BExXQH41O5HZAH8BO6HCFY8YC3TU" localSheetId="7" hidden="1">#REF!</definedName>
    <definedName name="BExXQH41O5HZAH8BO6HCFY8YC3TU" localSheetId="9" hidden="1">#REF!</definedName>
    <definedName name="BExXQH41O5HZAH8BO6HCFY8YC3TU" localSheetId="10" hidden="1">#REF!</definedName>
    <definedName name="BExXQH41O5HZAH8BO6HCFY8YC3TU" localSheetId="11" hidden="1">#REF!</definedName>
    <definedName name="BExXQH41O5HZAH8BO6HCFY8YC3TU" hidden="1">#REF!</definedName>
    <definedName name="BExXQIRBLQSLAJTFL7224FCFUTKH" localSheetId="7" hidden="1">#REF!</definedName>
    <definedName name="BExXQIRBLQSLAJTFL7224FCFUTKH" localSheetId="9" hidden="1">#REF!</definedName>
    <definedName name="BExXQIRBLQSLAJTFL7224FCFUTKH" localSheetId="10" hidden="1">#REF!</definedName>
    <definedName name="BExXQIRBLQSLAJTFL7224FCFUTKH" localSheetId="11" hidden="1">#REF!</definedName>
    <definedName name="BExXQIRBLQSLAJTFL7224FCFUTKH" hidden="1">#REF!</definedName>
    <definedName name="BExXQJIEF5R3QQ6D8HO3NGPU0IQC" localSheetId="7" hidden="1">#REF!</definedName>
    <definedName name="BExXQJIEF5R3QQ6D8HO3NGPU0IQC" localSheetId="9" hidden="1">#REF!</definedName>
    <definedName name="BExXQJIEF5R3QQ6D8HO3NGPU0IQC" localSheetId="10" hidden="1">#REF!</definedName>
    <definedName name="BExXQJIEF5R3QQ6D8HO3NGPU0IQC" localSheetId="11" hidden="1">#REF!</definedName>
    <definedName name="BExXQJIEF5R3QQ6D8HO3NGPU0IQC" hidden="1">#REF!</definedName>
    <definedName name="BExXQU00K9ER4I1WM7T9J0W1E7ZC" localSheetId="7" hidden="1">#REF!</definedName>
    <definedName name="BExXQU00K9ER4I1WM7T9J0W1E7ZC" localSheetId="9" hidden="1">#REF!</definedName>
    <definedName name="BExXQU00K9ER4I1WM7T9J0W1E7ZC" localSheetId="10" hidden="1">#REF!</definedName>
    <definedName name="BExXQU00K9ER4I1WM7T9J0W1E7ZC" localSheetId="11" hidden="1">#REF!</definedName>
    <definedName name="BExXQU00K9ER4I1WM7T9J0W1E7ZC" hidden="1">#REF!</definedName>
    <definedName name="BExXQU00KOR7XLM8B13DGJ1MIQDY" localSheetId="7" hidden="1">#REF!</definedName>
    <definedName name="BExXQU00KOR7XLM8B13DGJ1MIQDY" localSheetId="9" hidden="1">#REF!</definedName>
    <definedName name="BExXQU00KOR7XLM8B13DGJ1MIQDY" localSheetId="10" hidden="1">#REF!</definedName>
    <definedName name="BExXQU00KOR7XLM8B13DGJ1MIQDY" localSheetId="11" hidden="1">#REF!</definedName>
    <definedName name="BExXQU00KOR7XLM8B13DGJ1MIQDY" hidden="1">#REF!</definedName>
    <definedName name="BExXQXG18PS8HGBOS03OSTQ0KEYC" localSheetId="7" hidden="1">#REF!</definedName>
    <definedName name="BExXQXG18PS8HGBOS03OSTQ0KEYC" localSheetId="9" hidden="1">#REF!</definedName>
    <definedName name="BExXQXG18PS8HGBOS03OSTQ0KEYC" localSheetId="10" hidden="1">#REF!</definedName>
    <definedName name="BExXQXG18PS8HGBOS03OSTQ0KEYC" localSheetId="11" hidden="1">#REF!</definedName>
    <definedName name="BExXQXG18PS8HGBOS03OSTQ0KEYC" hidden="1">#REF!</definedName>
    <definedName name="BExXQXQT4OAFQT5B0YB3USDJOJOB" localSheetId="7" hidden="1">#REF!</definedName>
    <definedName name="BExXQXQT4OAFQT5B0YB3USDJOJOB" localSheetId="9" hidden="1">#REF!</definedName>
    <definedName name="BExXQXQT4OAFQT5B0YB3USDJOJOB" localSheetId="10" hidden="1">#REF!</definedName>
    <definedName name="BExXQXQT4OAFQT5B0YB3USDJOJOB" localSheetId="11" hidden="1">#REF!</definedName>
    <definedName name="BExXQXQT4OAFQT5B0YB3USDJOJOB" hidden="1">#REF!</definedName>
    <definedName name="BExXR3FSEXAHSXEQNJORWFCPX86N" localSheetId="7" hidden="1">#REF!</definedName>
    <definedName name="BExXR3FSEXAHSXEQNJORWFCPX86N" localSheetId="9" hidden="1">#REF!</definedName>
    <definedName name="BExXR3FSEXAHSXEQNJORWFCPX86N" localSheetId="10" hidden="1">#REF!</definedName>
    <definedName name="BExXR3FSEXAHSXEQNJORWFCPX86N" localSheetId="11" hidden="1">#REF!</definedName>
    <definedName name="BExXR3FSEXAHSXEQNJORWFCPX86N" hidden="1">#REF!</definedName>
    <definedName name="BExXR3W3FKYQBLR299HO9RZ70C43" localSheetId="7" hidden="1">#REF!</definedName>
    <definedName name="BExXR3W3FKYQBLR299HO9RZ70C43" localSheetId="9" hidden="1">#REF!</definedName>
    <definedName name="BExXR3W3FKYQBLR299HO9RZ70C43" localSheetId="10" hidden="1">#REF!</definedName>
    <definedName name="BExXR3W3FKYQBLR299HO9RZ70C43" localSheetId="11" hidden="1">#REF!</definedName>
    <definedName name="BExXR3W3FKYQBLR299HO9RZ70C43" hidden="1">#REF!</definedName>
    <definedName name="BExXR46U23CRRBV6IZT982MAEQKI" localSheetId="7" hidden="1">#REF!</definedName>
    <definedName name="BExXR46U23CRRBV6IZT982MAEQKI" localSheetId="9" hidden="1">#REF!</definedName>
    <definedName name="BExXR46U23CRRBV6IZT982MAEQKI" localSheetId="10" hidden="1">#REF!</definedName>
    <definedName name="BExXR46U23CRRBV6IZT982MAEQKI" localSheetId="11" hidden="1">#REF!</definedName>
    <definedName name="BExXR46U23CRRBV6IZT982MAEQKI" hidden="1">#REF!</definedName>
    <definedName name="BExXR8OKAVX7O70V5IYG2PRKXSTI" localSheetId="7" hidden="1">#REF!</definedName>
    <definedName name="BExXR8OKAVX7O70V5IYG2PRKXSTI" localSheetId="9" hidden="1">#REF!</definedName>
    <definedName name="BExXR8OKAVX7O70V5IYG2PRKXSTI" localSheetId="10" hidden="1">#REF!</definedName>
    <definedName name="BExXR8OKAVX7O70V5IYG2PRKXSTI" localSheetId="11" hidden="1">#REF!</definedName>
    <definedName name="BExXR8OKAVX7O70V5IYG2PRKXSTI" hidden="1">#REF!</definedName>
    <definedName name="BExXRA6N6XCLQM6XDV724ZIH6G93" localSheetId="7" hidden="1">#REF!</definedName>
    <definedName name="BExXRA6N6XCLQM6XDV724ZIH6G93" localSheetId="9" hidden="1">#REF!</definedName>
    <definedName name="BExXRA6N6XCLQM6XDV724ZIH6G93" localSheetId="10" hidden="1">#REF!</definedName>
    <definedName name="BExXRA6N6XCLQM6XDV724ZIH6G93" localSheetId="11" hidden="1">#REF!</definedName>
    <definedName name="BExXRA6N6XCLQM6XDV724ZIH6G93" hidden="1">#REF!</definedName>
    <definedName name="BExXRABZ1CNKCG6K1MR6OUFHF7J9" localSheetId="7" hidden="1">#REF!</definedName>
    <definedName name="BExXRABZ1CNKCG6K1MR6OUFHF7J9" localSheetId="9" hidden="1">#REF!</definedName>
    <definedName name="BExXRABZ1CNKCG6K1MR6OUFHF7J9" localSheetId="10" hidden="1">#REF!</definedName>
    <definedName name="BExXRABZ1CNKCG6K1MR6OUFHF7J9" localSheetId="11" hidden="1">#REF!</definedName>
    <definedName name="BExXRABZ1CNKCG6K1MR6OUFHF7J9" hidden="1">#REF!</definedName>
    <definedName name="BExXRBOFETC0OTJ6WY3VPMFH03VB" localSheetId="7" hidden="1">#REF!</definedName>
    <definedName name="BExXRBOFETC0OTJ6WY3VPMFH03VB" localSheetId="9" hidden="1">#REF!</definedName>
    <definedName name="BExXRBOFETC0OTJ6WY3VPMFH03VB" localSheetId="10" hidden="1">#REF!</definedName>
    <definedName name="BExXRBOFETC0OTJ6WY3VPMFH03VB" localSheetId="11" hidden="1">#REF!</definedName>
    <definedName name="BExXRBOFETC0OTJ6WY3VPMFH03VB" hidden="1">#REF!</definedName>
    <definedName name="BExXRD13K1S9Y3JGR7CXSONT7RJZ" localSheetId="7" hidden="1">#REF!</definedName>
    <definedName name="BExXRD13K1S9Y3JGR7CXSONT7RJZ" localSheetId="9" hidden="1">#REF!</definedName>
    <definedName name="BExXRD13K1S9Y3JGR7CXSONT7RJZ" localSheetId="10" hidden="1">#REF!</definedName>
    <definedName name="BExXRD13K1S9Y3JGR7CXSONT7RJZ" localSheetId="11" hidden="1">#REF!</definedName>
    <definedName name="BExXRD13K1S9Y3JGR7CXSONT7RJZ" hidden="1">#REF!</definedName>
    <definedName name="BExXRIFB4QQ87QIGA9AG0NXP577K" localSheetId="7" hidden="1">#REF!</definedName>
    <definedName name="BExXRIFB4QQ87QIGA9AG0NXP577K" localSheetId="9" hidden="1">#REF!</definedName>
    <definedName name="BExXRIFB4QQ87QIGA9AG0NXP577K" localSheetId="10" hidden="1">#REF!</definedName>
    <definedName name="BExXRIFB4QQ87QIGA9AG0NXP577K" localSheetId="11" hidden="1">#REF!</definedName>
    <definedName name="BExXRIFB4QQ87QIGA9AG0NXP577K" hidden="1">#REF!</definedName>
    <definedName name="BExXRIQ2JF2CVTRDQX2D9SPH7FTN" localSheetId="7" hidden="1">#REF!</definedName>
    <definedName name="BExXRIQ2JF2CVTRDQX2D9SPH7FTN" localSheetId="9" hidden="1">#REF!</definedName>
    <definedName name="BExXRIQ2JF2CVTRDQX2D9SPH7FTN" localSheetId="10" hidden="1">#REF!</definedName>
    <definedName name="BExXRIQ2JF2CVTRDQX2D9SPH7FTN" localSheetId="11" hidden="1">#REF!</definedName>
    <definedName name="BExXRIQ2JF2CVTRDQX2D9SPH7FTN" hidden="1">#REF!</definedName>
    <definedName name="BExXRL4ETKGR5B08IWLV5UKWS07Z" localSheetId="7" hidden="1">#REF!</definedName>
    <definedName name="BExXRL4ETKGR5B08IWLV5UKWS07Z" localSheetId="9" hidden="1">#REF!</definedName>
    <definedName name="BExXRL4ETKGR5B08IWLV5UKWS07Z" localSheetId="10" hidden="1">#REF!</definedName>
    <definedName name="BExXRL4ETKGR5B08IWLV5UKWS07Z" localSheetId="11" hidden="1">#REF!</definedName>
    <definedName name="BExXRL4ETKGR5B08IWLV5UKWS07Z" hidden="1">#REF!</definedName>
    <definedName name="BExXRO4A6VUH1F4XV8N1BRJ4896W" localSheetId="7" hidden="1">#REF!</definedName>
    <definedName name="BExXRO4A6VUH1F4XV8N1BRJ4896W" localSheetId="9" hidden="1">#REF!</definedName>
    <definedName name="BExXRO4A6VUH1F4XV8N1BRJ4896W" localSheetId="10" hidden="1">#REF!</definedName>
    <definedName name="BExXRO4A6VUH1F4XV8N1BRJ4896W" localSheetId="11" hidden="1">#REF!</definedName>
    <definedName name="BExXRO4A6VUH1F4XV8N1BRJ4896W" hidden="1">#REF!</definedName>
    <definedName name="BExXRO9N1SNJZGKD90P4K7FU1J0P" localSheetId="7" hidden="1">#REF!</definedName>
    <definedName name="BExXRO9N1SNJZGKD90P4K7FU1J0P" localSheetId="9" hidden="1">#REF!</definedName>
    <definedName name="BExXRO9N1SNJZGKD90P4K7FU1J0P" localSheetId="10" hidden="1">#REF!</definedName>
    <definedName name="BExXRO9N1SNJZGKD90P4K7FU1J0P" localSheetId="11" hidden="1">#REF!</definedName>
    <definedName name="BExXRO9N1SNJZGKD90P4K7FU1J0P" hidden="1">#REF!</definedName>
    <definedName name="BExXRR9I9RZJSO66K1CB8R2H3ACH" localSheetId="7" hidden="1">#REF!</definedName>
    <definedName name="BExXRR9I9RZJSO66K1CB8R2H3ACH" localSheetId="9" hidden="1">#REF!</definedName>
    <definedName name="BExXRR9I9RZJSO66K1CB8R2H3ACH" localSheetId="10" hidden="1">#REF!</definedName>
    <definedName name="BExXRR9I9RZJSO66K1CB8R2H3ACH" localSheetId="11" hidden="1">#REF!</definedName>
    <definedName name="BExXRR9I9RZJSO66K1CB8R2H3ACH" hidden="1">#REF!</definedName>
    <definedName name="BExXRV5QP3Z0KAQ1EQT9JYT2FV0L" localSheetId="7" hidden="1">#REF!</definedName>
    <definedName name="BExXRV5QP3Z0KAQ1EQT9JYT2FV0L" localSheetId="9" hidden="1">#REF!</definedName>
    <definedName name="BExXRV5QP3Z0KAQ1EQT9JYT2FV0L" localSheetId="10" hidden="1">#REF!</definedName>
    <definedName name="BExXRV5QP3Z0KAQ1EQT9JYT2FV0L" localSheetId="11" hidden="1">#REF!</definedName>
    <definedName name="BExXRV5QP3Z0KAQ1EQT9JYT2FV0L" hidden="1">#REF!</definedName>
    <definedName name="BExXRZ20LZZCW8LVGDK0XETOTSAI" localSheetId="7" hidden="1">#REF!</definedName>
    <definedName name="BExXRZ20LZZCW8LVGDK0XETOTSAI" localSheetId="9" hidden="1">#REF!</definedName>
    <definedName name="BExXRZ20LZZCW8LVGDK0XETOTSAI" localSheetId="10" hidden="1">#REF!</definedName>
    <definedName name="BExXRZ20LZZCW8LVGDK0XETOTSAI" localSheetId="11" hidden="1">#REF!</definedName>
    <definedName name="BExXRZ20LZZCW8LVGDK0XETOTSAI" hidden="1">#REF!</definedName>
    <definedName name="BExXRZNM651EJ5HJPGKGTVYLAZQ1" localSheetId="7" hidden="1">#REF!</definedName>
    <definedName name="BExXRZNM651EJ5HJPGKGTVYLAZQ1" localSheetId="9" hidden="1">#REF!</definedName>
    <definedName name="BExXRZNM651EJ5HJPGKGTVYLAZQ1" localSheetId="10" hidden="1">#REF!</definedName>
    <definedName name="BExXRZNM651EJ5HJPGKGTVYLAZQ1" localSheetId="11" hidden="1">#REF!</definedName>
    <definedName name="BExXRZNM651EJ5HJPGKGTVYLAZQ1" hidden="1">#REF!</definedName>
    <definedName name="BExXS63O4OMWMNXXAODZQFSDG33N" localSheetId="7" hidden="1">#REF!</definedName>
    <definedName name="BExXS63O4OMWMNXXAODZQFSDG33N" localSheetId="9" hidden="1">#REF!</definedName>
    <definedName name="BExXS63O4OMWMNXXAODZQFSDG33N" localSheetId="10" hidden="1">#REF!</definedName>
    <definedName name="BExXS63O4OMWMNXXAODZQFSDG33N" localSheetId="11" hidden="1">#REF!</definedName>
    <definedName name="BExXS63O4OMWMNXXAODZQFSDG33N" hidden="1">#REF!</definedName>
    <definedName name="BExXS8HZ90IK9RD5CZ6M2XT64C3R" localSheetId="7" hidden="1">#REF!</definedName>
    <definedName name="BExXS8HZ90IK9RD5CZ6M2XT64C3R" localSheetId="9" hidden="1">#REF!</definedName>
    <definedName name="BExXS8HZ90IK9RD5CZ6M2XT64C3R" localSheetId="10" hidden="1">#REF!</definedName>
    <definedName name="BExXS8HZ90IK9RD5CZ6M2XT64C3R" localSheetId="11" hidden="1">#REF!</definedName>
    <definedName name="BExXS8HZ90IK9RD5CZ6M2XT64C3R" hidden="1">#REF!</definedName>
    <definedName name="BExXSBSP1TOY051HSPEPM0AEIO2M" localSheetId="7" hidden="1">#REF!</definedName>
    <definedName name="BExXSBSP1TOY051HSPEPM0AEIO2M" localSheetId="9" hidden="1">#REF!</definedName>
    <definedName name="BExXSBSP1TOY051HSPEPM0AEIO2M" localSheetId="10" hidden="1">#REF!</definedName>
    <definedName name="BExXSBSP1TOY051HSPEPM0AEIO2M" localSheetId="11" hidden="1">#REF!</definedName>
    <definedName name="BExXSBSP1TOY051HSPEPM0AEIO2M" hidden="1">#REF!</definedName>
    <definedName name="BExXSC8RFK5D68FJD2HI4K66SA6I" localSheetId="7" hidden="1">#REF!</definedName>
    <definedName name="BExXSC8RFK5D68FJD2HI4K66SA6I" localSheetId="9" hidden="1">#REF!</definedName>
    <definedName name="BExXSC8RFK5D68FJD2HI4K66SA6I" localSheetId="10" hidden="1">#REF!</definedName>
    <definedName name="BExXSC8RFK5D68FJD2HI4K66SA6I" localSheetId="11" hidden="1">#REF!</definedName>
    <definedName name="BExXSC8RFK5D68FJD2HI4K66SA6I" hidden="1">#REF!</definedName>
    <definedName name="BExXSGW487JM8X45CILCD3ELADND" localSheetId="7" hidden="1">#REF!</definedName>
    <definedName name="BExXSGW487JM8X45CILCD3ELADND" localSheetId="9" hidden="1">#REF!</definedName>
    <definedName name="BExXSGW487JM8X45CILCD3ELADND" localSheetId="10" hidden="1">#REF!</definedName>
    <definedName name="BExXSGW487JM8X45CILCD3ELADND" localSheetId="11" hidden="1">#REF!</definedName>
    <definedName name="BExXSGW487JM8X45CILCD3ELADND" hidden="1">#REF!</definedName>
    <definedName name="BExXSJA8FX6FL775LX7EDM4LQ4ZF" localSheetId="7" hidden="1">#REF!</definedName>
    <definedName name="BExXSJA8FX6FL775LX7EDM4LQ4ZF" localSheetId="9" hidden="1">#REF!</definedName>
    <definedName name="BExXSJA8FX6FL775LX7EDM4LQ4ZF" localSheetId="10" hidden="1">#REF!</definedName>
    <definedName name="BExXSJA8FX6FL775LX7EDM4LQ4ZF" localSheetId="11" hidden="1">#REF!</definedName>
    <definedName name="BExXSJA8FX6FL775LX7EDM4LQ4ZF" hidden="1">#REF!</definedName>
    <definedName name="BExXSNHC88W4UMXEOIOOATJAIKZO" localSheetId="7" hidden="1">#REF!</definedName>
    <definedName name="BExXSNHC88W4UMXEOIOOATJAIKZO" localSheetId="9" hidden="1">#REF!</definedName>
    <definedName name="BExXSNHC88W4UMXEOIOOATJAIKZO" localSheetId="10" hidden="1">#REF!</definedName>
    <definedName name="BExXSNHC88W4UMXEOIOOATJAIKZO" localSheetId="11" hidden="1">#REF!</definedName>
    <definedName name="BExXSNHC88W4UMXEOIOOATJAIKZO" hidden="1">#REF!</definedName>
    <definedName name="BExXSTBS08WIA9TLALV3UQ2Z3MRG" localSheetId="7" hidden="1">#REF!</definedName>
    <definedName name="BExXSTBS08WIA9TLALV3UQ2Z3MRG" localSheetId="9" hidden="1">#REF!</definedName>
    <definedName name="BExXSTBS08WIA9TLALV3UQ2Z3MRG" localSheetId="10" hidden="1">#REF!</definedName>
    <definedName name="BExXSTBS08WIA9TLALV3UQ2Z3MRG" localSheetId="11" hidden="1">#REF!</definedName>
    <definedName name="BExXSTBS08WIA9TLALV3UQ2Z3MRG" hidden="1">#REF!</definedName>
    <definedName name="BExXSVQ2WOJJ73YEO8Q2FK60V4G8" localSheetId="7" hidden="1">#REF!</definedName>
    <definedName name="BExXSVQ2WOJJ73YEO8Q2FK60V4G8" localSheetId="9" hidden="1">#REF!</definedName>
    <definedName name="BExXSVQ2WOJJ73YEO8Q2FK60V4G8" localSheetId="10" hidden="1">#REF!</definedName>
    <definedName name="BExXSVQ2WOJJ73YEO8Q2FK60V4G8" localSheetId="11" hidden="1">#REF!</definedName>
    <definedName name="BExXSVQ2WOJJ73YEO8Q2FK60V4G8" hidden="1">#REF!</definedName>
    <definedName name="BExXTHLRNL82GN7KZY3TOLO508N7" localSheetId="7" hidden="1">#REF!</definedName>
    <definedName name="BExXTHLRNL82GN7KZY3TOLO508N7" localSheetId="9" hidden="1">#REF!</definedName>
    <definedName name="BExXTHLRNL82GN7KZY3TOLO508N7" localSheetId="10" hidden="1">#REF!</definedName>
    <definedName name="BExXTHLRNL82GN7KZY3TOLO508N7" localSheetId="11" hidden="1">#REF!</definedName>
    <definedName name="BExXTHLRNL82GN7KZY3TOLO508N7" hidden="1">#REF!</definedName>
    <definedName name="BExXTL72MKEQSQH9L2OTFLU8DM2B" localSheetId="7" hidden="1">#REF!</definedName>
    <definedName name="BExXTL72MKEQSQH9L2OTFLU8DM2B" localSheetId="9" hidden="1">#REF!</definedName>
    <definedName name="BExXTL72MKEQSQH9L2OTFLU8DM2B" localSheetId="10" hidden="1">#REF!</definedName>
    <definedName name="BExXTL72MKEQSQH9L2OTFLU8DM2B" localSheetId="11" hidden="1">#REF!</definedName>
    <definedName name="BExXTL72MKEQSQH9L2OTFLU8DM2B" hidden="1">#REF!</definedName>
    <definedName name="BExXTM3M4RTCRSX7VGAXGQNPP668" localSheetId="7" hidden="1">#REF!</definedName>
    <definedName name="BExXTM3M4RTCRSX7VGAXGQNPP668" localSheetId="9" hidden="1">#REF!</definedName>
    <definedName name="BExXTM3M4RTCRSX7VGAXGQNPP668" localSheetId="10" hidden="1">#REF!</definedName>
    <definedName name="BExXTM3M4RTCRSX7VGAXGQNPP668" localSheetId="11" hidden="1">#REF!</definedName>
    <definedName name="BExXTM3M4RTCRSX7VGAXGQNPP668" hidden="1">#REF!</definedName>
    <definedName name="BExXTOCF78J7WY6FOVBRY1N2RBBR" localSheetId="7" hidden="1">#REF!</definedName>
    <definedName name="BExXTOCF78J7WY6FOVBRY1N2RBBR" localSheetId="9" hidden="1">#REF!</definedName>
    <definedName name="BExXTOCF78J7WY6FOVBRY1N2RBBR" localSheetId="10" hidden="1">#REF!</definedName>
    <definedName name="BExXTOCF78J7WY6FOVBRY1N2RBBR" localSheetId="11" hidden="1">#REF!</definedName>
    <definedName name="BExXTOCF78J7WY6FOVBRY1N2RBBR" hidden="1">#REF!</definedName>
    <definedName name="BExXTP3GYO6Z9RTKKT10XA0UTV3T" localSheetId="7" hidden="1">#REF!</definedName>
    <definedName name="BExXTP3GYO6Z9RTKKT10XA0UTV3T" localSheetId="9" hidden="1">#REF!</definedName>
    <definedName name="BExXTP3GYO6Z9RTKKT10XA0UTV3T" localSheetId="10" hidden="1">#REF!</definedName>
    <definedName name="BExXTP3GYO6Z9RTKKT10XA0UTV3T" localSheetId="11" hidden="1">#REF!</definedName>
    <definedName name="BExXTP3GYO6Z9RTKKT10XA0UTV3T" hidden="1">#REF!</definedName>
    <definedName name="BExXTRXWS5WKEYMU65AGIWPW8XMY" localSheetId="7" hidden="1">#REF!</definedName>
    <definedName name="BExXTRXWS5WKEYMU65AGIWPW8XMY" localSheetId="9" hidden="1">#REF!</definedName>
    <definedName name="BExXTRXWS5WKEYMU65AGIWPW8XMY" localSheetId="10" hidden="1">#REF!</definedName>
    <definedName name="BExXTRXWS5WKEYMU65AGIWPW8XMY" localSheetId="11" hidden="1">#REF!</definedName>
    <definedName name="BExXTRXWS5WKEYMU65AGIWPW8XMY" hidden="1">#REF!</definedName>
    <definedName name="BExXTYU24I49X78RIN9EOO9PMHSV" localSheetId="7" hidden="1">#REF!</definedName>
    <definedName name="BExXTYU24I49X78RIN9EOO9PMHSV" localSheetId="9" hidden="1">#REF!</definedName>
    <definedName name="BExXTYU24I49X78RIN9EOO9PMHSV" localSheetId="10" hidden="1">#REF!</definedName>
    <definedName name="BExXTYU24I49X78RIN9EOO9PMHSV" localSheetId="11" hidden="1">#REF!</definedName>
    <definedName name="BExXTYU24I49X78RIN9EOO9PMHSV" hidden="1">#REF!</definedName>
    <definedName name="BExXTZKZ4CG92ZQLIRKEXXH9BFIR" localSheetId="7" hidden="1">#REF!</definedName>
    <definedName name="BExXTZKZ4CG92ZQLIRKEXXH9BFIR" localSheetId="9" hidden="1">#REF!</definedName>
    <definedName name="BExXTZKZ4CG92ZQLIRKEXXH9BFIR" localSheetId="10" hidden="1">#REF!</definedName>
    <definedName name="BExXTZKZ4CG92ZQLIRKEXXH9BFIR" localSheetId="11" hidden="1">#REF!</definedName>
    <definedName name="BExXTZKZ4CG92ZQLIRKEXXH9BFIR" hidden="1">#REF!</definedName>
    <definedName name="BExXU4J2BM2964GD5UZHM752Q4NS" localSheetId="7" hidden="1">#REF!</definedName>
    <definedName name="BExXU4J2BM2964GD5UZHM752Q4NS" localSheetId="9" hidden="1">#REF!</definedName>
    <definedName name="BExXU4J2BM2964GD5UZHM752Q4NS" localSheetId="10" hidden="1">#REF!</definedName>
    <definedName name="BExXU4J2BM2964GD5UZHM752Q4NS" localSheetId="11" hidden="1">#REF!</definedName>
    <definedName name="BExXU4J2BM2964GD5UZHM752Q4NS" hidden="1">#REF!</definedName>
    <definedName name="BExXU6XDTT7RM93KILIDEYPA9XKF" localSheetId="7" hidden="1">#REF!</definedName>
    <definedName name="BExXU6XDTT7RM93KILIDEYPA9XKF" localSheetId="9" hidden="1">#REF!</definedName>
    <definedName name="BExXU6XDTT7RM93KILIDEYPA9XKF" localSheetId="10" hidden="1">#REF!</definedName>
    <definedName name="BExXU6XDTT7RM93KILIDEYPA9XKF" localSheetId="11" hidden="1">#REF!</definedName>
    <definedName name="BExXU6XDTT7RM93KILIDEYPA9XKF" hidden="1">#REF!</definedName>
    <definedName name="BExXU8VLZA7WLPZ3RAQZGNERUD26" localSheetId="7" hidden="1">#REF!</definedName>
    <definedName name="BExXU8VLZA7WLPZ3RAQZGNERUD26" localSheetId="9" hidden="1">#REF!</definedName>
    <definedName name="BExXU8VLZA7WLPZ3RAQZGNERUD26" localSheetId="10" hidden="1">#REF!</definedName>
    <definedName name="BExXU8VLZA7WLPZ3RAQZGNERUD26" localSheetId="11" hidden="1">#REF!</definedName>
    <definedName name="BExXU8VLZA7WLPZ3RAQZGNERUD26" hidden="1">#REF!</definedName>
    <definedName name="BExXUB9RSLSCNN5ETLXY72DAPZZM" localSheetId="7" hidden="1">#REF!</definedName>
    <definedName name="BExXUB9RSLSCNN5ETLXY72DAPZZM" localSheetId="9" hidden="1">#REF!</definedName>
    <definedName name="BExXUB9RSLSCNN5ETLXY72DAPZZM" localSheetId="10" hidden="1">#REF!</definedName>
    <definedName name="BExXUB9RSLSCNN5ETLXY72DAPZZM" localSheetId="11" hidden="1">#REF!</definedName>
    <definedName name="BExXUB9RSLSCNN5ETLXY72DAPZZM" hidden="1">#REF!</definedName>
    <definedName name="BExXUFRM82XQIN2T8KGLDQL1IBQW" localSheetId="7" hidden="1">#REF!</definedName>
    <definedName name="BExXUFRM82XQIN2T8KGLDQL1IBQW" localSheetId="9" hidden="1">#REF!</definedName>
    <definedName name="BExXUFRM82XQIN2T8KGLDQL1IBQW" localSheetId="10" hidden="1">#REF!</definedName>
    <definedName name="BExXUFRM82XQIN2T8KGLDQL1IBQW" localSheetId="11" hidden="1">#REF!</definedName>
    <definedName name="BExXUFRM82XQIN2T8KGLDQL1IBQW" hidden="1">#REF!</definedName>
    <definedName name="BExXUQEQBF6FI240ZGIF9YXZSRAU" localSheetId="7" hidden="1">#REF!</definedName>
    <definedName name="BExXUQEQBF6FI240ZGIF9YXZSRAU" localSheetId="9" hidden="1">#REF!</definedName>
    <definedName name="BExXUQEQBF6FI240ZGIF9YXZSRAU" localSheetId="10" hidden="1">#REF!</definedName>
    <definedName name="BExXUQEQBF6FI240ZGIF9YXZSRAU" localSheetId="11" hidden="1">#REF!</definedName>
    <definedName name="BExXUQEQBF6FI240ZGIF9YXZSRAU" hidden="1">#REF!</definedName>
    <definedName name="BExXUVSXSP8ESN178IHNRRMIMOMT" localSheetId="7" hidden="1">#REF!</definedName>
    <definedName name="BExXUVSXSP8ESN178IHNRRMIMOMT" localSheetId="9" hidden="1">#REF!</definedName>
    <definedName name="BExXUVSXSP8ESN178IHNRRMIMOMT" localSheetId="10" hidden="1">#REF!</definedName>
    <definedName name="BExXUVSXSP8ESN178IHNRRMIMOMT" localSheetId="11" hidden="1">#REF!</definedName>
    <definedName name="BExXUVSXSP8ESN178IHNRRMIMOMT" hidden="1">#REF!</definedName>
    <definedName name="BExXUYND6EJO7CJ5KRICV4O1JNWK" localSheetId="7" hidden="1">#REF!</definedName>
    <definedName name="BExXUYND6EJO7CJ5KRICV4O1JNWK" localSheetId="9" hidden="1">#REF!</definedName>
    <definedName name="BExXUYND6EJO7CJ5KRICV4O1JNWK" localSheetId="10" hidden="1">#REF!</definedName>
    <definedName name="BExXUYND6EJO7CJ5KRICV4O1JNWK" localSheetId="11" hidden="1">#REF!</definedName>
    <definedName name="BExXUYND6EJO7CJ5KRICV4O1JNWK" hidden="1">#REF!</definedName>
    <definedName name="BExXV1HYM7PSRL7FDSBCIW13Z2U3" localSheetId="7" hidden="1">#REF!</definedName>
    <definedName name="BExXV1HYM7PSRL7FDSBCIW13Z2U3" localSheetId="9" hidden="1">#REF!</definedName>
    <definedName name="BExXV1HYM7PSRL7FDSBCIW13Z2U3" localSheetId="10" hidden="1">#REF!</definedName>
    <definedName name="BExXV1HYM7PSRL7FDSBCIW13Z2U3" localSheetId="11" hidden="1">#REF!</definedName>
    <definedName name="BExXV1HYM7PSRL7FDSBCIW13Z2U3" hidden="1">#REF!</definedName>
    <definedName name="BExXV6FWG4H3S2QEUJZYIXILNGJ7" localSheetId="7" hidden="1">#REF!</definedName>
    <definedName name="BExXV6FWG4H3S2QEUJZYIXILNGJ7" localSheetId="9" hidden="1">#REF!</definedName>
    <definedName name="BExXV6FWG4H3S2QEUJZYIXILNGJ7" localSheetId="10" hidden="1">#REF!</definedName>
    <definedName name="BExXV6FWG4H3S2QEUJZYIXILNGJ7" localSheetId="11" hidden="1">#REF!</definedName>
    <definedName name="BExXV6FWG4H3S2QEUJZYIXILNGJ7" hidden="1">#REF!</definedName>
    <definedName name="BExXVCVYROMZMHARVU6MD514BMTF" localSheetId="7" hidden="1">#REF!</definedName>
    <definedName name="BExXVCVYROMZMHARVU6MD514BMTF" localSheetId="9" hidden="1">#REF!</definedName>
    <definedName name="BExXVCVYROMZMHARVU6MD514BMTF" localSheetId="10" hidden="1">#REF!</definedName>
    <definedName name="BExXVCVYROMZMHARVU6MD514BMTF" localSheetId="11" hidden="1">#REF!</definedName>
    <definedName name="BExXVCVYROMZMHARVU6MD514BMTF" hidden="1">#REF!</definedName>
    <definedName name="BExXVGS1T0RO7HBN75IPQXATHZ23" localSheetId="7" hidden="1">#REF!</definedName>
    <definedName name="BExXVGS1T0RO7HBN75IPQXATHZ23" localSheetId="9" hidden="1">#REF!</definedName>
    <definedName name="BExXVGS1T0RO7HBN75IPQXATHZ23" localSheetId="10" hidden="1">#REF!</definedName>
    <definedName name="BExXVGS1T0RO7HBN75IPQXATHZ23" localSheetId="11" hidden="1">#REF!</definedName>
    <definedName name="BExXVGS1T0RO7HBN75IPQXATHZ23" hidden="1">#REF!</definedName>
    <definedName name="BExXVK87BMMO6LHKV0CFDNIQVIBS" localSheetId="7" hidden="1">#REF!</definedName>
    <definedName name="BExXVK87BMMO6LHKV0CFDNIQVIBS" localSheetId="9" hidden="1">#REF!</definedName>
    <definedName name="BExXVK87BMMO6LHKV0CFDNIQVIBS" localSheetId="10" hidden="1">#REF!</definedName>
    <definedName name="BExXVK87BMMO6LHKV0CFDNIQVIBS" localSheetId="11" hidden="1">#REF!</definedName>
    <definedName name="BExXVK87BMMO6LHKV0CFDNIQVIBS" hidden="1">#REF!</definedName>
    <definedName name="BExXVKZ9WXPGL6IVY6T61IDD771I" localSheetId="7" hidden="1">#REF!</definedName>
    <definedName name="BExXVKZ9WXPGL6IVY6T61IDD771I" localSheetId="9" hidden="1">#REF!</definedName>
    <definedName name="BExXVKZ9WXPGL6IVY6T61IDD771I" localSheetId="10" hidden="1">#REF!</definedName>
    <definedName name="BExXVKZ9WXPGL6IVY6T61IDD771I" localSheetId="11" hidden="1">#REF!</definedName>
    <definedName name="BExXVKZ9WXPGL6IVY6T61IDD771I" hidden="1">#REF!</definedName>
    <definedName name="BExXVUPU1FDA3CCHMAFE3SPCNSO2" localSheetId="7" hidden="1">#REF!</definedName>
    <definedName name="BExXVUPU1FDA3CCHMAFE3SPCNSO2" localSheetId="9" hidden="1">#REF!</definedName>
    <definedName name="BExXVUPU1FDA3CCHMAFE3SPCNSO2" localSheetId="10" hidden="1">#REF!</definedName>
    <definedName name="BExXVUPU1FDA3CCHMAFE3SPCNSO2" localSheetId="11" hidden="1">#REF!</definedName>
    <definedName name="BExXVUPU1FDA3CCHMAFE3SPCNSO2" hidden="1">#REF!</definedName>
    <definedName name="BExXW0K72T1Y8K1I4VZT87UY9S2G" localSheetId="7" hidden="1">#REF!</definedName>
    <definedName name="BExXW0K72T1Y8K1I4VZT87UY9S2G" localSheetId="9" hidden="1">#REF!</definedName>
    <definedName name="BExXW0K72T1Y8K1I4VZT87UY9S2G" localSheetId="10" hidden="1">#REF!</definedName>
    <definedName name="BExXW0K72T1Y8K1I4VZT87UY9S2G" localSheetId="11" hidden="1">#REF!</definedName>
    <definedName name="BExXW0K72T1Y8K1I4VZT87UY9S2G" hidden="1">#REF!</definedName>
    <definedName name="BExXW27MMXHXUXX78SDTBE1JYTHT" localSheetId="7" hidden="1">#REF!</definedName>
    <definedName name="BExXW27MMXHXUXX78SDTBE1JYTHT" localSheetId="9" hidden="1">#REF!</definedName>
    <definedName name="BExXW27MMXHXUXX78SDTBE1JYTHT" localSheetId="10" hidden="1">#REF!</definedName>
    <definedName name="BExXW27MMXHXUXX78SDTBE1JYTHT" localSheetId="11" hidden="1">#REF!</definedName>
    <definedName name="BExXW27MMXHXUXX78SDTBE1JYTHT" hidden="1">#REF!</definedName>
    <definedName name="BExXW2YIM2MYBSHRIX0RP9D4PRMN" localSheetId="7" hidden="1">#REF!</definedName>
    <definedName name="BExXW2YIM2MYBSHRIX0RP9D4PRMN" localSheetId="9" hidden="1">#REF!</definedName>
    <definedName name="BExXW2YIM2MYBSHRIX0RP9D4PRMN" localSheetId="10" hidden="1">#REF!</definedName>
    <definedName name="BExXW2YIM2MYBSHRIX0RP9D4PRMN" localSheetId="11" hidden="1">#REF!</definedName>
    <definedName name="BExXW2YIM2MYBSHRIX0RP9D4PRMN" hidden="1">#REF!</definedName>
    <definedName name="BExXWBNE4KTFSXKVSRF6WX039WPB" localSheetId="7" hidden="1">#REF!</definedName>
    <definedName name="BExXWBNE4KTFSXKVSRF6WX039WPB" localSheetId="9" hidden="1">#REF!</definedName>
    <definedName name="BExXWBNE4KTFSXKVSRF6WX039WPB" localSheetId="10" hidden="1">#REF!</definedName>
    <definedName name="BExXWBNE4KTFSXKVSRF6WX039WPB" localSheetId="11" hidden="1">#REF!</definedName>
    <definedName name="BExXWBNE4KTFSXKVSRF6WX039WPB" hidden="1">#REF!</definedName>
    <definedName name="BExXWFP5AYE7EHYTJWBZSQ8PQ0YX" localSheetId="7" hidden="1">#REF!</definedName>
    <definedName name="BExXWFP5AYE7EHYTJWBZSQ8PQ0YX" localSheetId="9" hidden="1">#REF!</definedName>
    <definedName name="BExXWFP5AYE7EHYTJWBZSQ8PQ0YX" localSheetId="10" hidden="1">#REF!</definedName>
    <definedName name="BExXWFP5AYE7EHYTJWBZSQ8PQ0YX" localSheetId="11" hidden="1">#REF!</definedName>
    <definedName name="BExXWFP5AYE7EHYTJWBZSQ8PQ0YX" hidden="1">#REF!</definedName>
    <definedName name="BExXWSAAQ4VSVQZI0D2A8NTQ53VH" localSheetId="7" hidden="1">#REF!</definedName>
    <definedName name="BExXWSAAQ4VSVQZI0D2A8NTQ53VH" localSheetId="9" hidden="1">#REF!</definedName>
    <definedName name="BExXWSAAQ4VSVQZI0D2A8NTQ53VH" localSheetId="10" hidden="1">#REF!</definedName>
    <definedName name="BExXWSAAQ4VSVQZI0D2A8NTQ53VH" localSheetId="11" hidden="1">#REF!</definedName>
    <definedName name="BExXWSAAQ4VSVQZI0D2A8NTQ53VH" hidden="1">#REF!</definedName>
    <definedName name="BExXWVFIBQT8OY1O41FRFPFGXQHK" localSheetId="7" hidden="1">#REF!</definedName>
    <definedName name="BExXWVFIBQT8OY1O41FRFPFGXQHK" localSheetId="9" hidden="1">#REF!</definedName>
    <definedName name="BExXWVFIBQT8OY1O41FRFPFGXQHK" localSheetId="10" hidden="1">#REF!</definedName>
    <definedName name="BExXWVFIBQT8OY1O41FRFPFGXQHK" localSheetId="11" hidden="1">#REF!</definedName>
    <definedName name="BExXWVFIBQT8OY1O41FRFPFGXQHK" hidden="1">#REF!</definedName>
    <definedName name="BExXWWXHBZHA9J3N8K47F84X0M0L" localSheetId="7" hidden="1">#REF!</definedName>
    <definedName name="BExXWWXHBZHA9J3N8K47F84X0M0L" localSheetId="9" hidden="1">#REF!</definedName>
    <definedName name="BExXWWXHBZHA9J3N8K47F84X0M0L" localSheetId="10" hidden="1">#REF!</definedName>
    <definedName name="BExXWWXHBZHA9J3N8K47F84X0M0L" localSheetId="11" hidden="1">#REF!</definedName>
    <definedName name="BExXWWXHBZHA9J3N8K47F84X0M0L" hidden="1">#REF!</definedName>
    <definedName name="BExXX7V6XV8D71NMUTIG4TUF6DF3" localSheetId="7" hidden="1">'[17]10.08.5 - 2008 Capital - TDBU'!#REF!</definedName>
    <definedName name="BExXX7V6XV8D71NMUTIG4TUF6DF3" localSheetId="9" hidden="1">'[17]10.08.5 - 2008 Capital - TDBU'!#REF!</definedName>
    <definedName name="BExXX7V6XV8D71NMUTIG4TUF6DF3" localSheetId="10" hidden="1">'[17]10.08.5 - 2008 Capital - TDBU'!#REF!</definedName>
    <definedName name="BExXX7V6XV8D71NMUTIG4TUF6DF3" localSheetId="11" hidden="1">'[17]10.08.5 - 2008 Capital - TDBU'!#REF!</definedName>
    <definedName name="BExXX7V6XV8D71NMUTIG4TUF6DF3" hidden="1">'[17]10.08.5 - 2008 Capital - TDBU'!#REF!</definedName>
    <definedName name="BExXX9D3XK7CEZ9SI9UOA6F79ZPL" localSheetId="7" hidden="1">#REF!</definedName>
    <definedName name="BExXX9D3XK7CEZ9SI9UOA6F79ZPL" localSheetId="9" hidden="1">#REF!</definedName>
    <definedName name="BExXX9D3XK7CEZ9SI9UOA6F79ZPL" localSheetId="10" hidden="1">#REF!</definedName>
    <definedName name="BExXX9D3XK7CEZ9SI9UOA6F79ZPL" localSheetId="11" hidden="1">#REF!</definedName>
    <definedName name="BExXX9D3XK7CEZ9SI9UOA6F79ZPL" hidden="1">#REF!</definedName>
    <definedName name="BExXXBBCLDS7K2HB4LLGA6TTTXO3" localSheetId="7" hidden="1">#REF!</definedName>
    <definedName name="BExXXBBCLDS7K2HB4LLGA6TTTXO3" localSheetId="9" hidden="1">#REF!</definedName>
    <definedName name="BExXXBBCLDS7K2HB4LLGA6TTTXO3" localSheetId="10" hidden="1">#REF!</definedName>
    <definedName name="BExXXBBCLDS7K2HB4LLGA6TTTXO3" localSheetId="11" hidden="1">#REF!</definedName>
    <definedName name="BExXXBBCLDS7K2HB4LLGA6TTTXO3" hidden="1">#REF!</definedName>
    <definedName name="BExXXBGNQF0HXLZNUFVN9AGYLRGU" localSheetId="7" hidden="1">#REF!</definedName>
    <definedName name="BExXXBGNQF0HXLZNUFVN9AGYLRGU" localSheetId="9" hidden="1">#REF!</definedName>
    <definedName name="BExXXBGNQF0HXLZNUFVN9AGYLRGU" localSheetId="10" hidden="1">#REF!</definedName>
    <definedName name="BExXXBGNQF0HXLZNUFVN9AGYLRGU" localSheetId="11" hidden="1">#REF!</definedName>
    <definedName name="BExXXBGNQF0HXLZNUFVN9AGYLRGU" hidden="1">#REF!</definedName>
    <definedName name="BExXXBM521DL8R4ZX7NZ3DBCUOR5" localSheetId="7" hidden="1">#REF!</definedName>
    <definedName name="BExXXBM521DL8R4ZX7NZ3DBCUOR5" localSheetId="9" hidden="1">#REF!</definedName>
    <definedName name="BExXXBM521DL8R4ZX7NZ3DBCUOR5" localSheetId="10" hidden="1">#REF!</definedName>
    <definedName name="BExXXBM521DL8R4ZX7NZ3DBCUOR5" localSheetId="11" hidden="1">#REF!</definedName>
    <definedName name="BExXXBM521DL8R4ZX7NZ3DBCUOR5" hidden="1">#REF!</definedName>
    <definedName name="BExXXC7OZI33XZ03NRMEP7VRLQK4" localSheetId="7" hidden="1">#REF!</definedName>
    <definedName name="BExXXC7OZI33XZ03NRMEP7VRLQK4" localSheetId="9" hidden="1">#REF!</definedName>
    <definedName name="BExXXC7OZI33XZ03NRMEP7VRLQK4" localSheetId="10" hidden="1">#REF!</definedName>
    <definedName name="BExXXC7OZI33XZ03NRMEP7VRLQK4" localSheetId="11" hidden="1">#REF!</definedName>
    <definedName name="BExXXC7OZI33XZ03NRMEP7VRLQK4" hidden="1">#REF!</definedName>
    <definedName name="BExXXH5N3NKBQ7BCJPJTBF8CYM2Q" localSheetId="7" hidden="1">#REF!</definedName>
    <definedName name="BExXXH5N3NKBQ7BCJPJTBF8CYM2Q" localSheetId="9" hidden="1">#REF!</definedName>
    <definedName name="BExXXH5N3NKBQ7BCJPJTBF8CYM2Q" localSheetId="10" hidden="1">#REF!</definedName>
    <definedName name="BExXXH5N3NKBQ7BCJPJTBF8CYM2Q" localSheetId="11" hidden="1">#REF!</definedName>
    <definedName name="BExXXH5N3NKBQ7BCJPJTBF8CYM2Q" hidden="1">#REF!</definedName>
    <definedName name="BExXXKWLM4D541BH6O8GOJMHFHMW" localSheetId="7" hidden="1">#REF!</definedName>
    <definedName name="BExXXKWLM4D541BH6O8GOJMHFHMW" localSheetId="9" hidden="1">#REF!</definedName>
    <definedName name="BExXXKWLM4D541BH6O8GOJMHFHMW" localSheetId="10" hidden="1">#REF!</definedName>
    <definedName name="BExXXKWLM4D541BH6O8GOJMHFHMW" localSheetId="11" hidden="1">#REF!</definedName>
    <definedName name="BExXXKWLM4D541BH6O8GOJMHFHMW" hidden="1">#REF!</definedName>
    <definedName name="BExXXPPA1Q87XPI97X0OXCPBPDON" localSheetId="7" hidden="1">#REF!</definedName>
    <definedName name="BExXXPPA1Q87XPI97X0OXCPBPDON" localSheetId="9" hidden="1">#REF!</definedName>
    <definedName name="BExXXPPA1Q87XPI97X0OXCPBPDON" localSheetId="10" hidden="1">#REF!</definedName>
    <definedName name="BExXXPPA1Q87XPI97X0OXCPBPDON" localSheetId="11" hidden="1">#REF!</definedName>
    <definedName name="BExXXPPA1Q87XPI97X0OXCPBPDON" hidden="1">#REF!</definedName>
    <definedName name="BExXXVUDA98IZTQ6MANKU4MTTDVR" localSheetId="7" hidden="1">#REF!</definedName>
    <definedName name="BExXXVUDA98IZTQ6MANKU4MTTDVR" localSheetId="9" hidden="1">#REF!</definedName>
    <definedName name="BExXXVUDA98IZTQ6MANKU4MTTDVR" localSheetId="10" hidden="1">#REF!</definedName>
    <definedName name="BExXXVUDA98IZTQ6MANKU4MTTDVR" localSheetId="11" hidden="1">#REF!</definedName>
    <definedName name="BExXXVUDA98IZTQ6MANKU4MTTDVR" hidden="1">#REF!</definedName>
    <definedName name="BExXXZQNZY6IZI45DJXJK0MQZWA7" localSheetId="7" hidden="1">#REF!</definedName>
    <definedName name="BExXXZQNZY6IZI45DJXJK0MQZWA7" localSheetId="9" hidden="1">#REF!</definedName>
    <definedName name="BExXXZQNZY6IZI45DJXJK0MQZWA7" localSheetId="10" hidden="1">#REF!</definedName>
    <definedName name="BExXXZQNZY6IZI45DJXJK0MQZWA7" localSheetId="11" hidden="1">#REF!</definedName>
    <definedName name="BExXXZQNZY6IZI45DJXJK0MQZWA7" hidden="1">#REF!</definedName>
    <definedName name="BExXY5QFG6QP94SFT3935OBM8Y4K" localSheetId="7" hidden="1">#REF!</definedName>
    <definedName name="BExXY5QFG6QP94SFT3935OBM8Y4K" localSheetId="9" hidden="1">#REF!</definedName>
    <definedName name="BExXY5QFG6QP94SFT3935OBM8Y4K" localSheetId="10" hidden="1">#REF!</definedName>
    <definedName name="BExXY5QFG6QP94SFT3935OBM8Y4K" localSheetId="11" hidden="1">#REF!</definedName>
    <definedName name="BExXY5QFG6QP94SFT3935OBM8Y4K" hidden="1">#REF!</definedName>
    <definedName name="BExXY7TYEBFXRYUYIFHTN65RJ8EW" localSheetId="7" hidden="1">#REF!</definedName>
    <definedName name="BExXY7TYEBFXRYUYIFHTN65RJ8EW" localSheetId="9" hidden="1">#REF!</definedName>
    <definedName name="BExXY7TYEBFXRYUYIFHTN65RJ8EW" localSheetId="10" hidden="1">#REF!</definedName>
    <definedName name="BExXY7TYEBFXRYUYIFHTN65RJ8EW" localSheetId="11" hidden="1">#REF!</definedName>
    <definedName name="BExXY7TYEBFXRYUYIFHTN65RJ8EW" hidden="1">#REF!</definedName>
    <definedName name="BExXYD85DGL2MUZ4DB0JR3L1UVLF" localSheetId="7" hidden="1">#REF!</definedName>
    <definedName name="BExXYD85DGL2MUZ4DB0JR3L1UVLF" localSheetId="9" hidden="1">#REF!</definedName>
    <definedName name="BExXYD85DGL2MUZ4DB0JR3L1UVLF" localSheetId="10" hidden="1">#REF!</definedName>
    <definedName name="BExXYD85DGL2MUZ4DB0JR3L1UVLF" localSheetId="11" hidden="1">#REF!</definedName>
    <definedName name="BExXYD85DGL2MUZ4DB0JR3L1UVLF" hidden="1">#REF!</definedName>
    <definedName name="BExXYLBHANUXC5FCTDDTGOVD3GQS" localSheetId="7" hidden="1">#REF!</definedName>
    <definedName name="BExXYLBHANUXC5FCTDDTGOVD3GQS" localSheetId="9" hidden="1">#REF!</definedName>
    <definedName name="BExXYLBHANUXC5FCTDDTGOVD3GQS" localSheetId="10" hidden="1">#REF!</definedName>
    <definedName name="BExXYLBHANUXC5FCTDDTGOVD3GQS" localSheetId="11" hidden="1">#REF!</definedName>
    <definedName name="BExXYLBHANUXC5FCTDDTGOVD3GQS" hidden="1">#REF!</definedName>
    <definedName name="BExXYMNYAYH3WA2ZCFAYKZID9ZCI" localSheetId="7" hidden="1">#REF!</definedName>
    <definedName name="BExXYMNYAYH3WA2ZCFAYKZID9ZCI" localSheetId="9" hidden="1">#REF!</definedName>
    <definedName name="BExXYMNYAYH3WA2ZCFAYKZID9ZCI" localSheetId="10" hidden="1">#REF!</definedName>
    <definedName name="BExXYMNYAYH3WA2ZCFAYKZID9ZCI" localSheetId="11" hidden="1">#REF!</definedName>
    <definedName name="BExXYMNYAYH3WA2ZCFAYKZID9ZCI" hidden="1">#REF!</definedName>
    <definedName name="BExXYWEQL36MHLNSDGU1FOTX7M20" localSheetId="7" hidden="1">#REF!</definedName>
    <definedName name="BExXYWEQL36MHLNSDGU1FOTX7M20" localSheetId="9" hidden="1">#REF!</definedName>
    <definedName name="BExXYWEQL36MHLNSDGU1FOTX7M20" localSheetId="10" hidden="1">#REF!</definedName>
    <definedName name="BExXYWEQL36MHLNSDGU1FOTX7M20" localSheetId="11" hidden="1">#REF!</definedName>
    <definedName name="BExXYWEQL36MHLNSDGU1FOTX7M20" hidden="1">#REF!</definedName>
    <definedName name="BExXYWK1Q4ED490YK6LD13PRAMS4" localSheetId="7" hidden="1">#REF!</definedName>
    <definedName name="BExXYWK1Q4ED490YK6LD13PRAMS4" localSheetId="9" hidden="1">#REF!</definedName>
    <definedName name="BExXYWK1Q4ED490YK6LD13PRAMS4" localSheetId="10" hidden="1">#REF!</definedName>
    <definedName name="BExXYWK1Q4ED490YK6LD13PRAMS4" localSheetId="11" hidden="1">#REF!</definedName>
    <definedName name="BExXYWK1Q4ED490YK6LD13PRAMS4" hidden="1">#REF!</definedName>
    <definedName name="BExXYYT12SVN2VDMLVNV4P3ISD8T" localSheetId="7" hidden="1">#REF!</definedName>
    <definedName name="BExXYYT12SVN2VDMLVNV4P3ISD8T" localSheetId="9" hidden="1">#REF!</definedName>
    <definedName name="BExXYYT12SVN2VDMLVNV4P3ISD8T" localSheetId="10" hidden="1">#REF!</definedName>
    <definedName name="BExXYYT12SVN2VDMLVNV4P3ISD8T" localSheetId="11" hidden="1">#REF!</definedName>
    <definedName name="BExXYYT12SVN2VDMLVNV4P3ISD8T" hidden="1">#REF!</definedName>
    <definedName name="BExXZEDWUYH25UZMW2QU2RXFILJE" localSheetId="7" hidden="1">#REF!</definedName>
    <definedName name="BExXZEDWUYH25UZMW2QU2RXFILJE" localSheetId="9" hidden="1">#REF!</definedName>
    <definedName name="BExXZEDWUYH25UZMW2QU2RXFILJE" localSheetId="10" hidden="1">#REF!</definedName>
    <definedName name="BExXZEDWUYH25UZMW2QU2RXFILJE" localSheetId="11" hidden="1">#REF!</definedName>
    <definedName name="BExXZEDWUYH25UZMW2QU2RXFILJE" hidden="1">#REF!</definedName>
    <definedName name="BExXZFVV4YB42AZ3H1I40YG3JAPU" localSheetId="7" hidden="1">#REF!</definedName>
    <definedName name="BExXZFVV4YB42AZ3H1I40YG3JAPU" localSheetId="9" hidden="1">#REF!</definedName>
    <definedName name="BExXZFVV4YB42AZ3H1I40YG3JAPU" localSheetId="10" hidden="1">#REF!</definedName>
    <definedName name="BExXZFVV4YB42AZ3H1I40YG3JAPU" localSheetId="11" hidden="1">#REF!</definedName>
    <definedName name="BExXZFVV4YB42AZ3H1I40YG3JAPU" hidden="1">#REF!</definedName>
    <definedName name="BExXZH30Y2VXGXW705XP20HU2G86" localSheetId="7" hidden="1">#REF!</definedName>
    <definedName name="BExXZH30Y2VXGXW705XP20HU2G86" localSheetId="9" hidden="1">#REF!</definedName>
    <definedName name="BExXZH30Y2VXGXW705XP20HU2G86" localSheetId="10" hidden="1">#REF!</definedName>
    <definedName name="BExXZH30Y2VXGXW705XP20HU2G86" localSheetId="11" hidden="1">#REF!</definedName>
    <definedName name="BExXZH30Y2VXGXW705XP20HU2G86" hidden="1">#REF!</definedName>
    <definedName name="BExXZHJ9T2JELF12CHHGD54J1B0C" localSheetId="7" hidden="1">#REF!</definedName>
    <definedName name="BExXZHJ9T2JELF12CHHGD54J1B0C" localSheetId="9" hidden="1">#REF!</definedName>
    <definedName name="BExXZHJ9T2JELF12CHHGD54J1B0C" localSheetId="10" hidden="1">#REF!</definedName>
    <definedName name="BExXZHJ9T2JELF12CHHGD54J1B0C" localSheetId="11" hidden="1">#REF!</definedName>
    <definedName name="BExXZHJ9T2JELF12CHHGD54J1B0C" hidden="1">#REF!</definedName>
    <definedName name="BExXZNJ2X1TK2LRK5ZY3MX49H5T7" localSheetId="7" hidden="1">#REF!</definedName>
    <definedName name="BExXZNJ2X1TK2LRK5ZY3MX49H5T7" localSheetId="9" hidden="1">#REF!</definedName>
    <definedName name="BExXZNJ2X1TK2LRK5ZY3MX49H5T7" localSheetId="10" hidden="1">#REF!</definedName>
    <definedName name="BExXZNJ2X1TK2LRK5ZY3MX49H5T7" localSheetId="11" hidden="1">#REF!</definedName>
    <definedName name="BExXZNJ2X1TK2LRK5ZY3MX49H5T7" hidden="1">#REF!</definedName>
    <definedName name="BExXZOVPCEP495TQSON6PSRQ8XCY" localSheetId="7" hidden="1">#REF!</definedName>
    <definedName name="BExXZOVPCEP495TQSON6PSRQ8XCY" localSheetId="9" hidden="1">#REF!</definedName>
    <definedName name="BExXZOVPCEP495TQSON6PSRQ8XCY" localSheetId="10" hidden="1">#REF!</definedName>
    <definedName name="BExXZOVPCEP495TQSON6PSRQ8XCY" localSheetId="11" hidden="1">#REF!</definedName>
    <definedName name="BExXZOVPCEP495TQSON6PSRQ8XCY" hidden="1">#REF!</definedName>
    <definedName name="BExXZXKH7NBARQQAZM69Z57IH1MM" localSheetId="7" hidden="1">#REF!</definedName>
    <definedName name="BExXZXKH7NBARQQAZM69Z57IH1MM" localSheetId="9" hidden="1">#REF!</definedName>
    <definedName name="BExXZXKH7NBARQQAZM69Z57IH1MM" localSheetId="10" hidden="1">#REF!</definedName>
    <definedName name="BExXZXKH7NBARQQAZM69Z57IH1MM" localSheetId="11" hidden="1">#REF!</definedName>
    <definedName name="BExXZXKH7NBARQQAZM69Z57IH1MM" hidden="1">#REF!</definedName>
    <definedName name="BExY07WSDH5QEVM7BJXJK2ZRAI1O" localSheetId="7" hidden="1">#REF!</definedName>
    <definedName name="BExY07WSDH5QEVM7BJXJK2ZRAI1O" localSheetId="9" hidden="1">#REF!</definedName>
    <definedName name="BExY07WSDH5QEVM7BJXJK2ZRAI1O" localSheetId="10" hidden="1">#REF!</definedName>
    <definedName name="BExY07WSDH5QEVM7BJXJK2ZRAI1O" localSheetId="11" hidden="1">#REF!</definedName>
    <definedName name="BExY07WSDH5QEVM7BJXJK2ZRAI1O" hidden="1">#REF!</definedName>
    <definedName name="BExY0C3UBVC4M59JIRXVQ8OWAJC1" localSheetId="7" hidden="1">#REF!</definedName>
    <definedName name="BExY0C3UBVC4M59JIRXVQ8OWAJC1" localSheetId="9" hidden="1">#REF!</definedName>
    <definedName name="BExY0C3UBVC4M59JIRXVQ8OWAJC1" localSheetId="10" hidden="1">#REF!</definedName>
    <definedName name="BExY0C3UBVC4M59JIRXVQ8OWAJC1" localSheetId="11" hidden="1">#REF!</definedName>
    <definedName name="BExY0C3UBVC4M59JIRXVQ8OWAJC1" hidden="1">#REF!</definedName>
    <definedName name="BExY0G03T6MD304WV4PCS8A8UZOU" localSheetId="7" hidden="1">#REF!</definedName>
    <definedName name="BExY0G03T6MD304WV4PCS8A8UZOU" localSheetId="9" hidden="1">#REF!</definedName>
    <definedName name="BExY0G03T6MD304WV4PCS8A8UZOU" localSheetId="10" hidden="1">#REF!</definedName>
    <definedName name="BExY0G03T6MD304WV4PCS8A8UZOU" localSheetId="11" hidden="1">#REF!</definedName>
    <definedName name="BExY0G03T6MD304WV4PCS8A8UZOU" hidden="1">#REF!</definedName>
    <definedName name="BExY0JAM6LIEX03Y3CDOQG13XO98" localSheetId="7" hidden="1">#REF!</definedName>
    <definedName name="BExY0JAM6LIEX03Y3CDOQG13XO98" localSheetId="9" hidden="1">#REF!</definedName>
    <definedName name="BExY0JAM6LIEX03Y3CDOQG13XO98" localSheetId="10" hidden="1">#REF!</definedName>
    <definedName name="BExY0JAM6LIEX03Y3CDOQG13XO98" localSheetId="11" hidden="1">#REF!</definedName>
    <definedName name="BExY0JAM6LIEX03Y3CDOQG13XO98" hidden="1">#REF!</definedName>
    <definedName name="BExY0MLAPBIUHZHF3MNQUBZEOPGA" localSheetId="7" hidden="1">#REF!</definedName>
    <definedName name="BExY0MLAPBIUHZHF3MNQUBZEOPGA" localSheetId="9" hidden="1">#REF!</definedName>
    <definedName name="BExY0MLAPBIUHZHF3MNQUBZEOPGA" localSheetId="10" hidden="1">#REF!</definedName>
    <definedName name="BExY0MLAPBIUHZHF3MNQUBZEOPGA" localSheetId="11" hidden="1">#REF!</definedName>
    <definedName name="BExY0MLAPBIUHZHF3MNQUBZEOPGA" hidden="1">#REF!</definedName>
    <definedName name="BExY0OE8GFHMLLTEAFIOQTOPEVPB" localSheetId="7" hidden="1">#REF!</definedName>
    <definedName name="BExY0OE8GFHMLLTEAFIOQTOPEVPB" localSheetId="9" hidden="1">#REF!</definedName>
    <definedName name="BExY0OE8GFHMLLTEAFIOQTOPEVPB" localSheetId="10" hidden="1">#REF!</definedName>
    <definedName name="BExY0OE8GFHMLLTEAFIOQTOPEVPB" localSheetId="11" hidden="1">#REF!</definedName>
    <definedName name="BExY0OE8GFHMLLTEAFIOQTOPEVPB" hidden="1">#REF!</definedName>
    <definedName name="BExY0OJHW85S0VKBA8T4HTYPYBOS" localSheetId="7" hidden="1">#REF!</definedName>
    <definedName name="BExY0OJHW85S0VKBA8T4HTYPYBOS" localSheetId="9" hidden="1">#REF!</definedName>
    <definedName name="BExY0OJHW85S0VKBA8T4HTYPYBOS" localSheetId="10" hidden="1">#REF!</definedName>
    <definedName name="BExY0OJHW85S0VKBA8T4HTYPYBOS" localSheetId="11" hidden="1">#REF!</definedName>
    <definedName name="BExY0OJHW85S0VKBA8T4HTYPYBOS" hidden="1">#REF!</definedName>
    <definedName name="BExY0T1E034D7XAXNC6F7540LLIE" localSheetId="7" hidden="1">#REF!</definedName>
    <definedName name="BExY0T1E034D7XAXNC6F7540LLIE" localSheetId="9" hidden="1">#REF!</definedName>
    <definedName name="BExY0T1E034D7XAXNC6F7540LLIE" localSheetId="10" hidden="1">#REF!</definedName>
    <definedName name="BExY0T1E034D7XAXNC6F7540LLIE" localSheetId="11" hidden="1">#REF!</definedName>
    <definedName name="BExY0T1E034D7XAXNC6F7540LLIE" hidden="1">#REF!</definedName>
    <definedName name="BExY0XTZLHN49J2JH94BYTKBJLT3" localSheetId="7" hidden="1">#REF!</definedName>
    <definedName name="BExY0XTZLHN49J2JH94BYTKBJLT3" localSheetId="9" hidden="1">#REF!</definedName>
    <definedName name="BExY0XTZLHN49J2JH94BYTKBJLT3" localSheetId="10" hidden="1">#REF!</definedName>
    <definedName name="BExY0XTZLHN49J2JH94BYTKBJLT3" localSheetId="11" hidden="1">#REF!</definedName>
    <definedName name="BExY0XTZLHN49J2JH94BYTKBJLT3" hidden="1">#REF!</definedName>
    <definedName name="BExY11FH9TXHERUYGG8FE50U7H7J" localSheetId="7" hidden="1">#REF!</definedName>
    <definedName name="BExY11FH9TXHERUYGG8FE50U7H7J" localSheetId="9" hidden="1">#REF!</definedName>
    <definedName name="BExY11FH9TXHERUYGG8FE50U7H7J" localSheetId="10" hidden="1">#REF!</definedName>
    <definedName name="BExY11FH9TXHERUYGG8FE50U7H7J" localSheetId="11" hidden="1">#REF!</definedName>
    <definedName name="BExY11FH9TXHERUYGG8FE50U7H7J" hidden="1">#REF!</definedName>
    <definedName name="BExY14VIIZDQ07OMY7WD69P6ZBUX" localSheetId="7" hidden="1">#REF!</definedName>
    <definedName name="BExY14VIIZDQ07OMY7WD69P6ZBUX" localSheetId="9" hidden="1">#REF!</definedName>
    <definedName name="BExY14VIIZDQ07OMY7WD69P6ZBUX" localSheetId="10" hidden="1">#REF!</definedName>
    <definedName name="BExY14VIIZDQ07OMY7WD69P6ZBUX" localSheetId="11" hidden="1">#REF!</definedName>
    <definedName name="BExY14VIIZDQ07OMY7WD69P6ZBUX" hidden="1">#REF!</definedName>
    <definedName name="BExY16O8FRFU2AKAB73SDMHTLF36" localSheetId="7" hidden="1">#REF!</definedName>
    <definedName name="BExY16O8FRFU2AKAB73SDMHTLF36" localSheetId="9" hidden="1">#REF!</definedName>
    <definedName name="BExY16O8FRFU2AKAB73SDMHTLF36" localSheetId="10" hidden="1">#REF!</definedName>
    <definedName name="BExY16O8FRFU2AKAB73SDMHTLF36" localSheetId="11" hidden="1">#REF!</definedName>
    <definedName name="BExY16O8FRFU2AKAB73SDMHTLF36" hidden="1">#REF!</definedName>
    <definedName name="BExY180UKNW5NIAWD6ZUYTFEH8QS" localSheetId="7" hidden="1">#REF!</definedName>
    <definedName name="BExY180UKNW5NIAWD6ZUYTFEH8QS" localSheetId="9" hidden="1">#REF!</definedName>
    <definedName name="BExY180UKNW5NIAWD6ZUYTFEH8QS" localSheetId="10" hidden="1">#REF!</definedName>
    <definedName name="BExY180UKNW5NIAWD6ZUYTFEH8QS" localSheetId="11" hidden="1">#REF!</definedName>
    <definedName name="BExY180UKNW5NIAWD6ZUYTFEH8QS" hidden="1">#REF!</definedName>
    <definedName name="BExY1DPTV4LSY9MEOUGXF8X052NA" localSheetId="7" hidden="1">#REF!</definedName>
    <definedName name="BExY1DPTV4LSY9MEOUGXF8X052NA" localSheetId="9" hidden="1">#REF!</definedName>
    <definedName name="BExY1DPTV4LSY9MEOUGXF8X052NA" localSheetId="10" hidden="1">#REF!</definedName>
    <definedName name="BExY1DPTV4LSY9MEOUGXF8X052NA" localSheetId="11" hidden="1">#REF!</definedName>
    <definedName name="BExY1DPTV4LSY9MEOUGXF8X052NA" hidden="1">#REF!</definedName>
    <definedName name="BExY1GK9ELBEKDD7O6HR6DUO8YGO" localSheetId="7" hidden="1">#REF!</definedName>
    <definedName name="BExY1GK9ELBEKDD7O6HR6DUO8YGO" localSheetId="9" hidden="1">#REF!</definedName>
    <definedName name="BExY1GK9ELBEKDD7O6HR6DUO8YGO" localSheetId="10" hidden="1">#REF!</definedName>
    <definedName name="BExY1GK9ELBEKDD7O6HR6DUO8YGO" localSheetId="11" hidden="1">#REF!</definedName>
    <definedName name="BExY1GK9ELBEKDD7O6HR6DUO8YGO" hidden="1">#REF!</definedName>
    <definedName name="BExY1JK5FLBIKGF4D7K1BMSTT2W7" localSheetId="7" hidden="1">'[17]10.08.5 - 2008 Capital - TDBU'!#REF!</definedName>
    <definedName name="BExY1JK5FLBIKGF4D7K1BMSTT2W7" localSheetId="9" hidden="1">'[17]10.08.5 - 2008 Capital - TDBU'!#REF!</definedName>
    <definedName name="BExY1JK5FLBIKGF4D7K1BMSTT2W7" localSheetId="10" hidden="1">'[17]10.08.5 - 2008 Capital - TDBU'!#REF!</definedName>
    <definedName name="BExY1JK5FLBIKGF4D7K1BMSTT2W7" localSheetId="11" hidden="1">'[17]10.08.5 - 2008 Capital - TDBU'!#REF!</definedName>
    <definedName name="BExY1JK5FLBIKGF4D7K1BMSTT2W7" hidden="1">'[17]10.08.5 - 2008 Capital - TDBU'!#REF!</definedName>
    <definedName name="BExY1JUYIFR0O90W747XIO278VF6" localSheetId="7" hidden="1">#REF!</definedName>
    <definedName name="BExY1JUYIFR0O90W747XIO278VF6" localSheetId="9" hidden="1">#REF!</definedName>
    <definedName name="BExY1JUYIFR0O90W747XIO278VF6" localSheetId="10" hidden="1">#REF!</definedName>
    <definedName name="BExY1JUYIFR0O90W747XIO278VF6" localSheetId="11" hidden="1">#REF!</definedName>
    <definedName name="BExY1JUYIFR0O90W747XIO278VF6" hidden="1">#REF!</definedName>
    <definedName name="BExY1NWOXXFV9GGZ3PX444LZ8TVX" localSheetId="7" hidden="1">#REF!</definedName>
    <definedName name="BExY1NWOXXFV9GGZ3PX444LZ8TVX" localSheetId="9" hidden="1">#REF!</definedName>
    <definedName name="BExY1NWOXXFV9GGZ3PX444LZ8TVX" localSheetId="10" hidden="1">#REF!</definedName>
    <definedName name="BExY1NWOXXFV9GGZ3PX444LZ8TVX" localSheetId="11" hidden="1">#REF!</definedName>
    <definedName name="BExY1NWOXXFV9GGZ3PX444LZ8TVX" hidden="1">#REF!</definedName>
    <definedName name="BExY1R7F5GLGAYZT2TMJYZVT5X8X" localSheetId="7" hidden="1">#REF!</definedName>
    <definedName name="BExY1R7F5GLGAYZT2TMJYZVT5X8X" localSheetId="9" hidden="1">#REF!</definedName>
    <definedName name="BExY1R7F5GLGAYZT2TMJYZVT5X8X" localSheetId="10" hidden="1">#REF!</definedName>
    <definedName name="BExY1R7F5GLGAYZT2TMJYZVT5X8X" localSheetId="11" hidden="1">#REF!</definedName>
    <definedName name="BExY1R7F5GLGAYZT2TMJYZVT5X8X" hidden="1">#REF!</definedName>
    <definedName name="BExY1TR13AYI0HGDYRVNRSR1VPOV" localSheetId="7" hidden="1">#REF!</definedName>
    <definedName name="BExY1TR13AYI0HGDYRVNRSR1VPOV" localSheetId="9" hidden="1">#REF!</definedName>
    <definedName name="BExY1TR13AYI0HGDYRVNRSR1VPOV" localSheetId="10" hidden="1">#REF!</definedName>
    <definedName name="BExY1TR13AYI0HGDYRVNRSR1VPOV" localSheetId="11" hidden="1">#REF!</definedName>
    <definedName name="BExY1TR13AYI0HGDYRVNRSR1VPOV" hidden="1">#REF!</definedName>
    <definedName name="BExY1UCL0RND63LLSM9X5SFRG117" localSheetId="7" hidden="1">#REF!</definedName>
    <definedName name="BExY1UCL0RND63LLSM9X5SFRG117" localSheetId="9" hidden="1">#REF!</definedName>
    <definedName name="BExY1UCL0RND63LLSM9X5SFRG117" localSheetId="10" hidden="1">#REF!</definedName>
    <definedName name="BExY1UCL0RND63LLSM9X5SFRG117" localSheetId="11" hidden="1">#REF!</definedName>
    <definedName name="BExY1UCL0RND63LLSM9X5SFRG117" hidden="1">#REF!</definedName>
    <definedName name="BExY1WAT3937L08HLHIRQHMP2A3H" localSheetId="7" hidden="1">#REF!</definedName>
    <definedName name="BExY1WAT3937L08HLHIRQHMP2A3H" localSheetId="9" hidden="1">#REF!</definedName>
    <definedName name="BExY1WAT3937L08HLHIRQHMP2A3H" localSheetId="10" hidden="1">#REF!</definedName>
    <definedName name="BExY1WAT3937L08HLHIRQHMP2A3H" localSheetId="11" hidden="1">#REF!</definedName>
    <definedName name="BExY1WAT3937L08HLHIRQHMP2A3H" hidden="1">#REF!</definedName>
    <definedName name="BExY1YEBOSLMID7LURP8QB46AI91" localSheetId="7" hidden="1">#REF!</definedName>
    <definedName name="BExY1YEBOSLMID7LURP8QB46AI91" localSheetId="9" hidden="1">#REF!</definedName>
    <definedName name="BExY1YEBOSLMID7LURP8QB46AI91" localSheetId="10" hidden="1">#REF!</definedName>
    <definedName name="BExY1YEBOSLMID7LURP8QB46AI91" localSheetId="11" hidden="1">#REF!</definedName>
    <definedName name="BExY1YEBOSLMID7LURP8QB46AI91" hidden="1">#REF!</definedName>
    <definedName name="BExY29MW53U9H65R6IEGDFI64XHB" localSheetId="7" hidden="1">#REF!</definedName>
    <definedName name="BExY29MW53U9H65R6IEGDFI64XHB" localSheetId="9" hidden="1">#REF!</definedName>
    <definedName name="BExY29MW53U9H65R6IEGDFI64XHB" localSheetId="10" hidden="1">#REF!</definedName>
    <definedName name="BExY29MW53U9H65R6IEGDFI64XHB" localSheetId="11" hidden="1">#REF!</definedName>
    <definedName name="BExY29MW53U9H65R6IEGDFI64XHB" hidden="1">#REF!</definedName>
    <definedName name="BExY2FS4LFX9OHOTQT7SJ2PXAC25" localSheetId="7" hidden="1">#REF!</definedName>
    <definedName name="BExY2FS4LFX9OHOTQT7SJ2PXAC25" localSheetId="9" hidden="1">#REF!</definedName>
    <definedName name="BExY2FS4LFX9OHOTQT7SJ2PXAC25" localSheetId="10" hidden="1">#REF!</definedName>
    <definedName name="BExY2FS4LFX9OHOTQT7SJ2PXAC25" localSheetId="11" hidden="1">#REF!</definedName>
    <definedName name="BExY2FS4LFX9OHOTQT7SJ2PXAC25" hidden="1">#REF!</definedName>
    <definedName name="BExY2GDPCZPVU0IQ6IJIB1YQQRQ6" localSheetId="7" hidden="1">#REF!</definedName>
    <definedName name="BExY2GDPCZPVU0IQ6IJIB1YQQRQ6" localSheetId="9" hidden="1">#REF!</definedName>
    <definedName name="BExY2GDPCZPVU0IQ6IJIB1YQQRQ6" localSheetId="10" hidden="1">#REF!</definedName>
    <definedName name="BExY2GDPCZPVU0IQ6IJIB1YQQRQ6" localSheetId="11" hidden="1">#REF!</definedName>
    <definedName name="BExY2GDPCZPVU0IQ6IJIB1YQQRQ6" hidden="1">#REF!</definedName>
    <definedName name="BExY2GTSZ3VA9TXLY7KW1LIAKJ61" localSheetId="7" hidden="1">#REF!</definedName>
    <definedName name="BExY2GTSZ3VA9TXLY7KW1LIAKJ61" localSheetId="9" hidden="1">#REF!</definedName>
    <definedName name="BExY2GTSZ3VA9TXLY7KW1LIAKJ61" localSheetId="10" hidden="1">#REF!</definedName>
    <definedName name="BExY2GTSZ3VA9TXLY7KW1LIAKJ61" localSheetId="11" hidden="1">#REF!</definedName>
    <definedName name="BExY2GTSZ3VA9TXLY7KW1LIAKJ61" hidden="1">#REF!</definedName>
    <definedName name="BExY2H4LV4INLFET24XNE1FUGSXP" localSheetId="7" hidden="1">#REF!</definedName>
    <definedName name="BExY2H4LV4INLFET24XNE1FUGSXP" localSheetId="9" hidden="1">#REF!</definedName>
    <definedName name="BExY2H4LV4INLFET24XNE1FUGSXP" localSheetId="10" hidden="1">#REF!</definedName>
    <definedName name="BExY2H4LV4INLFET24XNE1FUGSXP" localSheetId="11" hidden="1">#REF!</definedName>
    <definedName name="BExY2H4LV4INLFET24XNE1FUGSXP" hidden="1">#REF!</definedName>
    <definedName name="BExY2IXBR1SGYZH08T7QHKEFS8HA" localSheetId="7" hidden="1">#REF!</definedName>
    <definedName name="BExY2IXBR1SGYZH08T7QHKEFS8HA" localSheetId="9" hidden="1">#REF!</definedName>
    <definedName name="BExY2IXBR1SGYZH08T7QHKEFS8HA" localSheetId="10" hidden="1">#REF!</definedName>
    <definedName name="BExY2IXBR1SGYZH08T7QHKEFS8HA" localSheetId="11" hidden="1">#REF!</definedName>
    <definedName name="BExY2IXBR1SGYZH08T7QHKEFS8HA" hidden="1">#REF!</definedName>
    <definedName name="BExY2P7Y7WK5R8PQWMWRW9V4TL58" localSheetId="7" hidden="1">#REF!</definedName>
    <definedName name="BExY2P7Y7WK5R8PQWMWRW9V4TL58" localSheetId="9" hidden="1">#REF!</definedName>
    <definedName name="BExY2P7Y7WK5R8PQWMWRW9V4TL58" localSheetId="10" hidden="1">#REF!</definedName>
    <definedName name="BExY2P7Y7WK5R8PQWMWRW9V4TL58" localSheetId="11" hidden="1">#REF!</definedName>
    <definedName name="BExY2P7Y7WK5R8PQWMWRW9V4TL58" hidden="1">#REF!</definedName>
    <definedName name="BExY2Q4B5FUDA5VU4VRUHX327QN0" localSheetId="7" hidden="1">#REF!</definedName>
    <definedName name="BExY2Q4B5FUDA5VU4VRUHX327QN0" localSheetId="9" hidden="1">#REF!</definedName>
    <definedName name="BExY2Q4B5FUDA5VU4VRUHX327QN0" localSheetId="10" hidden="1">#REF!</definedName>
    <definedName name="BExY2Q4B5FUDA5VU4VRUHX327QN0" localSheetId="11" hidden="1">#REF!</definedName>
    <definedName name="BExY2Q4B5FUDA5VU4VRUHX327QN0" hidden="1">#REF!</definedName>
    <definedName name="BExY2UWXID9H1ZZT216IJ2W3T4R5" localSheetId="7" hidden="1">#REF!</definedName>
    <definedName name="BExY2UWXID9H1ZZT216IJ2W3T4R5" localSheetId="9" hidden="1">#REF!</definedName>
    <definedName name="BExY2UWXID9H1ZZT216IJ2W3T4R5" localSheetId="10" hidden="1">#REF!</definedName>
    <definedName name="BExY2UWXID9H1ZZT216IJ2W3T4R5" localSheetId="11" hidden="1">#REF!</definedName>
    <definedName name="BExY2UWXID9H1ZZT216IJ2W3T4R5" hidden="1">#REF!</definedName>
    <definedName name="BExY3BEDJM4RQA202MJY8RJM0FGU" localSheetId="7" hidden="1">#REF!</definedName>
    <definedName name="BExY3BEDJM4RQA202MJY8RJM0FGU" localSheetId="9" hidden="1">#REF!</definedName>
    <definedName name="BExY3BEDJM4RQA202MJY8RJM0FGU" localSheetId="10" hidden="1">#REF!</definedName>
    <definedName name="BExY3BEDJM4RQA202MJY8RJM0FGU" localSheetId="11" hidden="1">#REF!</definedName>
    <definedName name="BExY3BEDJM4RQA202MJY8RJM0FGU" hidden="1">#REF!</definedName>
    <definedName name="BExY3HOSK7YI364K15OX70AVR6F1" localSheetId="7" hidden="1">#REF!</definedName>
    <definedName name="BExY3HOSK7YI364K15OX70AVR6F1" localSheetId="9" hidden="1">#REF!</definedName>
    <definedName name="BExY3HOSK7YI364K15OX70AVR6F1" localSheetId="10" hidden="1">#REF!</definedName>
    <definedName name="BExY3HOSK7YI364K15OX70AVR6F1" localSheetId="11" hidden="1">#REF!</definedName>
    <definedName name="BExY3HOSK7YI364K15OX70AVR6F1" hidden="1">#REF!</definedName>
    <definedName name="BExY3T89AUR83SOAZZ3OMDEJDQ39" localSheetId="7" hidden="1">#REF!</definedName>
    <definedName name="BExY3T89AUR83SOAZZ3OMDEJDQ39" localSheetId="9" hidden="1">#REF!</definedName>
    <definedName name="BExY3T89AUR83SOAZZ3OMDEJDQ39" localSheetId="10" hidden="1">#REF!</definedName>
    <definedName name="BExY3T89AUR83SOAZZ3OMDEJDQ39" localSheetId="11" hidden="1">#REF!</definedName>
    <definedName name="BExY3T89AUR83SOAZZ3OMDEJDQ39" hidden="1">#REF!</definedName>
    <definedName name="BExY40KOAK8UPA3XIKC6WE4OLQAL" localSheetId="7" hidden="1">#REF!</definedName>
    <definedName name="BExY40KOAK8UPA3XIKC6WE4OLQAL" localSheetId="9" hidden="1">#REF!</definedName>
    <definedName name="BExY40KOAK8UPA3XIKC6WE4OLQAL" localSheetId="10" hidden="1">#REF!</definedName>
    <definedName name="BExY40KOAK8UPA3XIKC6WE4OLQAL" localSheetId="11" hidden="1">#REF!</definedName>
    <definedName name="BExY40KOAK8UPA3XIKC6WE4OLQAL" hidden="1">#REF!</definedName>
    <definedName name="BExY4MG771JQ84EMIVB6HQGGHZY7" localSheetId="7" hidden="1">#REF!</definedName>
    <definedName name="BExY4MG771JQ84EMIVB6HQGGHZY7" localSheetId="9" hidden="1">#REF!</definedName>
    <definedName name="BExY4MG771JQ84EMIVB6HQGGHZY7" localSheetId="10" hidden="1">#REF!</definedName>
    <definedName name="BExY4MG771JQ84EMIVB6HQGGHZY7" localSheetId="11" hidden="1">#REF!</definedName>
    <definedName name="BExY4MG771JQ84EMIVB6HQGGHZY7" hidden="1">#REF!</definedName>
    <definedName name="BExY4PWCSFB8P3J3TBQB2MD67263" localSheetId="7" hidden="1">#REF!</definedName>
    <definedName name="BExY4PWCSFB8P3J3TBQB2MD67263" localSheetId="9" hidden="1">#REF!</definedName>
    <definedName name="BExY4PWCSFB8P3J3TBQB2MD67263" localSheetId="10" hidden="1">#REF!</definedName>
    <definedName name="BExY4PWCSFB8P3J3TBQB2MD67263" localSheetId="11" hidden="1">#REF!</definedName>
    <definedName name="BExY4PWCSFB8P3J3TBQB2MD67263" hidden="1">#REF!</definedName>
    <definedName name="BExY4RZVZXZ35OZVEXTSWVVGE8XF" localSheetId="7" hidden="1">#REF!</definedName>
    <definedName name="BExY4RZVZXZ35OZVEXTSWVVGE8XF" localSheetId="9" hidden="1">#REF!</definedName>
    <definedName name="BExY4RZVZXZ35OZVEXTSWVVGE8XF" localSheetId="10" hidden="1">#REF!</definedName>
    <definedName name="BExY4RZVZXZ35OZVEXTSWVVGE8XF" localSheetId="11" hidden="1">#REF!</definedName>
    <definedName name="BExY4RZVZXZ35OZVEXTSWVVGE8XF" hidden="1">#REF!</definedName>
    <definedName name="BExY4RZW3KK11JLYBA4DWZ92M6LQ" localSheetId="7" hidden="1">#REF!</definedName>
    <definedName name="BExY4RZW3KK11JLYBA4DWZ92M6LQ" localSheetId="9" hidden="1">#REF!</definedName>
    <definedName name="BExY4RZW3KK11JLYBA4DWZ92M6LQ" localSheetId="10" hidden="1">#REF!</definedName>
    <definedName name="BExY4RZW3KK11JLYBA4DWZ92M6LQ" localSheetId="11" hidden="1">#REF!</definedName>
    <definedName name="BExY4RZW3KK11JLYBA4DWZ92M6LQ" hidden="1">#REF!</definedName>
    <definedName name="BExY4XOVTTNVZ577RLIEC7NZQFIX" localSheetId="7" hidden="1">#REF!</definedName>
    <definedName name="BExY4XOVTTNVZ577RLIEC7NZQFIX" localSheetId="9" hidden="1">#REF!</definedName>
    <definedName name="BExY4XOVTTNVZ577RLIEC7NZQFIX" localSheetId="10" hidden="1">#REF!</definedName>
    <definedName name="BExY4XOVTTNVZ577RLIEC7NZQFIX" localSheetId="11" hidden="1">#REF!</definedName>
    <definedName name="BExY4XOVTTNVZ577RLIEC7NZQFIX" hidden="1">#REF!</definedName>
    <definedName name="BExY50JAF5CG01GTHAUS7I4ZLUDC" localSheetId="7" hidden="1">#REF!</definedName>
    <definedName name="BExY50JAF5CG01GTHAUS7I4ZLUDC" localSheetId="9" hidden="1">#REF!</definedName>
    <definedName name="BExY50JAF5CG01GTHAUS7I4ZLUDC" localSheetId="10" hidden="1">#REF!</definedName>
    <definedName name="BExY50JAF5CG01GTHAUS7I4ZLUDC" localSheetId="11" hidden="1">#REF!</definedName>
    <definedName name="BExY50JAF5CG01GTHAUS7I4ZLUDC" hidden="1">#REF!</definedName>
    <definedName name="BExY53J6XUX9MQ87V5K1PHGLA5OZ" localSheetId="7" hidden="1">#REF!</definedName>
    <definedName name="BExY53J6XUX9MQ87V5K1PHGLA5OZ" localSheetId="9" hidden="1">#REF!</definedName>
    <definedName name="BExY53J6XUX9MQ87V5K1PHGLA5OZ" localSheetId="10" hidden="1">#REF!</definedName>
    <definedName name="BExY53J6XUX9MQ87V5K1PHGLA5OZ" localSheetId="11" hidden="1">#REF!</definedName>
    <definedName name="BExY53J6XUX9MQ87V5K1PHGLA5OZ" hidden="1">#REF!</definedName>
    <definedName name="BExY53J7EXFEOFTRNAHLK7IH3ACB" localSheetId="7" hidden="1">#REF!</definedName>
    <definedName name="BExY53J7EXFEOFTRNAHLK7IH3ACB" localSheetId="9" hidden="1">#REF!</definedName>
    <definedName name="BExY53J7EXFEOFTRNAHLK7IH3ACB" localSheetId="10" hidden="1">#REF!</definedName>
    <definedName name="BExY53J7EXFEOFTRNAHLK7IH3ACB" localSheetId="11" hidden="1">#REF!</definedName>
    <definedName name="BExY53J7EXFEOFTRNAHLK7IH3ACB" hidden="1">#REF!</definedName>
    <definedName name="BExY5515SJTJS3VM80M3YYR0WF37" localSheetId="7" hidden="1">#REF!</definedName>
    <definedName name="BExY5515SJTJS3VM80M3YYR0WF37" localSheetId="9" hidden="1">#REF!</definedName>
    <definedName name="BExY5515SJTJS3VM80M3YYR0WF37" localSheetId="10" hidden="1">#REF!</definedName>
    <definedName name="BExY5515SJTJS3VM80M3YYR0WF37" localSheetId="11" hidden="1">#REF!</definedName>
    <definedName name="BExY5515SJTJS3VM80M3YYR0WF37" hidden="1">#REF!</definedName>
    <definedName name="BExY5515WE39FQ3EG5QHG67V9C0O" localSheetId="7" hidden="1">#REF!</definedName>
    <definedName name="BExY5515WE39FQ3EG5QHG67V9C0O" localSheetId="9" hidden="1">#REF!</definedName>
    <definedName name="BExY5515WE39FQ3EG5QHG67V9C0O" localSheetId="10" hidden="1">#REF!</definedName>
    <definedName name="BExY5515WE39FQ3EG5QHG67V9C0O" localSheetId="11" hidden="1">#REF!</definedName>
    <definedName name="BExY5515WE39FQ3EG5QHG67V9C0O" hidden="1">#REF!</definedName>
    <definedName name="BExY5986WNAD8NFCPXC9TVLBU4FG" localSheetId="7" hidden="1">#REF!</definedName>
    <definedName name="BExY5986WNAD8NFCPXC9TVLBU4FG" localSheetId="9" hidden="1">#REF!</definedName>
    <definedName name="BExY5986WNAD8NFCPXC9TVLBU4FG" localSheetId="10" hidden="1">#REF!</definedName>
    <definedName name="BExY5986WNAD8NFCPXC9TVLBU4FG" localSheetId="11" hidden="1">#REF!</definedName>
    <definedName name="BExY5986WNAD8NFCPXC9TVLBU4FG" hidden="1">#REF!</definedName>
    <definedName name="BExY5DF9MS25IFNWGJ1YAS5MDN8R" localSheetId="7" hidden="1">#REF!</definedName>
    <definedName name="BExY5DF9MS25IFNWGJ1YAS5MDN8R" localSheetId="9" hidden="1">#REF!</definedName>
    <definedName name="BExY5DF9MS25IFNWGJ1YAS5MDN8R" localSheetId="10" hidden="1">#REF!</definedName>
    <definedName name="BExY5DF9MS25IFNWGJ1YAS5MDN8R" localSheetId="11" hidden="1">#REF!</definedName>
    <definedName name="BExY5DF9MS25IFNWGJ1YAS5MDN8R" hidden="1">#REF!</definedName>
    <definedName name="BExY5ERVGL3UM2MGT8LJ0XPKTZEK" localSheetId="7" hidden="1">#REF!</definedName>
    <definedName name="BExY5ERVGL3UM2MGT8LJ0XPKTZEK" localSheetId="9" hidden="1">#REF!</definedName>
    <definedName name="BExY5ERVGL3UM2MGT8LJ0XPKTZEK" localSheetId="10" hidden="1">#REF!</definedName>
    <definedName name="BExY5ERVGL3UM2MGT8LJ0XPKTZEK" localSheetId="11" hidden="1">#REF!</definedName>
    <definedName name="BExY5ERVGL3UM2MGT8LJ0XPKTZEK" hidden="1">#REF!</definedName>
    <definedName name="BExY5EX6NJFK8W754ZVZDN5DS04K" localSheetId="7" hidden="1">#REF!</definedName>
    <definedName name="BExY5EX6NJFK8W754ZVZDN5DS04K" localSheetId="9" hidden="1">#REF!</definedName>
    <definedName name="BExY5EX6NJFK8W754ZVZDN5DS04K" localSheetId="10" hidden="1">#REF!</definedName>
    <definedName name="BExY5EX6NJFK8W754ZVZDN5DS04K" localSheetId="11" hidden="1">#REF!</definedName>
    <definedName name="BExY5EX6NJFK8W754ZVZDN5DS04K" hidden="1">#REF!</definedName>
    <definedName name="BExY5S3XD1NJT109CV54IFOHVLQ6" localSheetId="7" hidden="1">#REF!</definedName>
    <definedName name="BExY5S3XD1NJT109CV54IFOHVLQ6" localSheetId="9" hidden="1">#REF!</definedName>
    <definedName name="BExY5S3XD1NJT109CV54IFOHVLQ6" localSheetId="10" hidden="1">#REF!</definedName>
    <definedName name="BExY5S3XD1NJT109CV54IFOHVLQ6" localSheetId="11" hidden="1">#REF!</definedName>
    <definedName name="BExY5S3XD1NJT109CV54IFOHVLQ6" hidden="1">#REF!</definedName>
    <definedName name="BExY5TB2VAI3GHKCPXMCVIOM8B8W" localSheetId="7" hidden="1">#REF!</definedName>
    <definedName name="BExY5TB2VAI3GHKCPXMCVIOM8B8W" localSheetId="9" hidden="1">#REF!</definedName>
    <definedName name="BExY5TB2VAI3GHKCPXMCVIOM8B8W" localSheetId="10" hidden="1">#REF!</definedName>
    <definedName name="BExY5TB2VAI3GHKCPXMCVIOM8B8W" localSheetId="11" hidden="1">#REF!</definedName>
    <definedName name="BExY5TB2VAI3GHKCPXMCVIOM8B8W" hidden="1">#REF!</definedName>
    <definedName name="BExY6KVS1MMZ2R34PGEFR2BMTU9W" localSheetId="7" hidden="1">#REF!</definedName>
    <definedName name="BExY6KVS1MMZ2R34PGEFR2BMTU9W" localSheetId="9" hidden="1">#REF!</definedName>
    <definedName name="BExY6KVS1MMZ2R34PGEFR2BMTU9W" localSheetId="10" hidden="1">#REF!</definedName>
    <definedName name="BExY6KVS1MMZ2R34PGEFR2BMTU9W" localSheetId="11" hidden="1">#REF!</definedName>
    <definedName name="BExY6KVS1MMZ2R34PGEFR2BMTU9W" hidden="1">#REF!</definedName>
    <definedName name="BExY6Q9YY7LW745GP7CYOGGSPHGE" localSheetId="7" hidden="1">#REF!</definedName>
    <definedName name="BExY6Q9YY7LW745GP7CYOGGSPHGE" localSheetId="9" hidden="1">#REF!</definedName>
    <definedName name="BExY6Q9YY7LW745GP7CYOGGSPHGE" localSheetId="10" hidden="1">#REF!</definedName>
    <definedName name="BExY6Q9YY7LW745GP7CYOGGSPHGE" localSheetId="11" hidden="1">#REF!</definedName>
    <definedName name="BExY6Q9YY7LW745GP7CYOGGSPHGE" hidden="1">#REF!</definedName>
    <definedName name="BExZIA3C8LKJTEH3MKQ57KJH5TA2" localSheetId="7" hidden="1">#REF!</definedName>
    <definedName name="BExZIA3C8LKJTEH3MKQ57KJH5TA2" localSheetId="9" hidden="1">#REF!</definedName>
    <definedName name="BExZIA3C8LKJTEH3MKQ57KJH5TA2" localSheetId="10" hidden="1">#REF!</definedName>
    <definedName name="BExZIA3C8LKJTEH3MKQ57KJH5TA2" localSheetId="11" hidden="1">#REF!</definedName>
    <definedName name="BExZIA3C8LKJTEH3MKQ57KJH5TA2" hidden="1">#REF!</definedName>
    <definedName name="BExZIIHH3QNQE3GFMHEE4UMHY6WQ" localSheetId="7" hidden="1">#REF!</definedName>
    <definedName name="BExZIIHH3QNQE3GFMHEE4UMHY6WQ" localSheetId="9" hidden="1">#REF!</definedName>
    <definedName name="BExZIIHH3QNQE3GFMHEE4UMHY6WQ" localSheetId="10" hidden="1">#REF!</definedName>
    <definedName name="BExZIIHH3QNQE3GFMHEE4UMHY6WQ" localSheetId="11" hidden="1">#REF!</definedName>
    <definedName name="BExZIIHH3QNQE3GFMHEE4UMHY6WQ" hidden="1">#REF!</definedName>
    <definedName name="BExZIRH59XWU9D7KAUQ3N5FQ6ZQU" localSheetId="7" hidden="1">#REF!</definedName>
    <definedName name="BExZIRH59XWU9D7KAUQ3N5FQ6ZQU" localSheetId="9" hidden="1">#REF!</definedName>
    <definedName name="BExZIRH59XWU9D7KAUQ3N5FQ6ZQU" localSheetId="10" hidden="1">#REF!</definedName>
    <definedName name="BExZIRH59XWU9D7KAUQ3N5FQ6ZQU" localSheetId="11" hidden="1">#REF!</definedName>
    <definedName name="BExZIRH59XWU9D7KAUQ3N5FQ6ZQU" hidden="1">#REF!</definedName>
    <definedName name="BExZIYO22G5UXOB42GDLYGVRJ6U7" localSheetId="7" hidden="1">#REF!</definedName>
    <definedName name="BExZIYO22G5UXOB42GDLYGVRJ6U7" localSheetId="9" hidden="1">#REF!</definedName>
    <definedName name="BExZIYO22G5UXOB42GDLYGVRJ6U7" localSheetId="10" hidden="1">#REF!</definedName>
    <definedName name="BExZIYO22G5UXOB42GDLYGVRJ6U7" localSheetId="11" hidden="1">#REF!</definedName>
    <definedName name="BExZIYO22G5UXOB42GDLYGVRJ6U7" hidden="1">#REF!</definedName>
    <definedName name="BExZJ7I9T8XU4MZRKJ1VVU76V2LZ" localSheetId="7" hidden="1">#REF!</definedName>
    <definedName name="BExZJ7I9T8XU4MZRKJ1VVU76V2LZ" localSheetId="9" hidden="1">#REF!</definedName>
    <definedName name="BExZJ7I9T8XU4MZRKJ1VVU76V2LZ" localSheetId="10" hidden="1">#REF!</definedName>
    <definedName name="BExZJ7I9T8XU4MZRKJ1VVU76V2LZ" localSheetId="11" hidden="1">#REF!</definedName>
    <definedName name="BExZJ7I9T8XU4MZRKJ1VVU76V2LZ" hidden="1">#REF!</definedName>
    <definedName name="BExZJCWI93DAGB0LYD3D3RXA5T1X" localSheetId="7" hidden="1">#REF!</definedName>
    <definedName name="BExZJCWI93DAGB0LYD3D3RXA5T1X" localSheetId="9" hidden="1">#REF!</definedName>
    <definedName name="BExZJCWI93DAGB0LYD3D3RXA5T1X" localSheetId="10" hidden="1">#REF!</definedName>
    <definedName name="BExZJCWI93DAGB0LYD3D3RXA5T1X" localSheetId="11" hidden="1">#REF!</definedName>
    <definedName name="BExZJCWI93DAGB0LYD3D3RXA5T1X" hidden="1">#REF!</definedName>
    <definedName name="BExZJG77BNPTTXPHBDO6JVBP267V" localSheetId="7" hidden="1">#REF!</definedName>
    <definedName name="BExZJG77BNPTTXPHBDO6JVBP267V" localSheetId="9" hidden="1">#REF!</definedName>
    <definedName name="BExZJG77BNPTTXPHBDO6JVBP267V" localSheetId="10" hidden="1">#REF!</definedName>
    <definedName name="BExZJG77BNPTTXPHBDO6JVBP267V" localSheetId="11" hidden="1">#REF!</definedName>
    <definedName name="BExZJG77BNPTTXPHBDO6JVBP267V" hidden="1">#REF!</definedName>
    <definedName name="BExZJMY170JCUU1RWASNZ1HJPRTA" localSheetId="7" hidden="1">#REF!</definedName>
    <definedName name="BExZJMY170JCUU1RWASNZ1HJPRTA" localSheetId="9" hidden="1">#REF!</definedName>
    <definedName name="BExZJMY170JCUU1RWASNZ1HJPRTA" localSheetId="10" hidden="1">#REF!</definedName>
    <definedName name="BExZJMY170JCUU1RWASNZ1HJPRTA" localSheetId="11" hidden="1">#REF!</definedName>
    <definedName name="BExZJMY170JCUU1RWASNZ1HJPRTA" hidden="1">#REF!</definedName>
    <definedName name="BExZJOQR77H0P4SUKVYACDCFBBXO" localSheetId="7" hidden="1">#REF!</definedName>
    <definedName name="BExZJOQR77H0P4SUKVYACDCFBBXO" localSheetId="9" hidden="1">#REF!</definedName>
    <definedName name="BExZJOQR77H0P4SUKVYACDCFBBXO" localSheetId="10" hidden="1">#REF!</definedName>
    <definedName name="BExZJOQR77H0P4SUKVYACDCFBBXO" localSheetId="11" hidden="1">#REF!</definedName>
    <definedName name="BExZJOQR77H0P4SUKVYACDCFBBXO" hidden="1">#REF!</definedName>
    <definedName name="BExZJS6RG34ODDY9HMZ0O34MEMSB" localSheetId="7" hidden="1">#REF!</definedName>
    <definedName name="BExZJS6RG34ODDY9HMZ0O34MEMSB" localSheetId="9" hidden="1">#REF!</definedName>
    <definedName name="BExZJS6RG34ODDY9HMZ0O34MEMSB" localSheetId="10" hidden="1">#REF!</definedName>
    <definedName name="BExZJS6RG34ODDY9HMZ0O34MEMSB" localSheetId="11" hidden="1">#REF!</definedName>
    <definedName name="BExZJS6RG34ODDY9HMZ0O34MEMSB" hidden="1">#REF!</definedName>
    <definedName name="BExZJTOQ0YP3Z6MU1Z3EQPWCQJAV" localSheetId="7" hidden="1">#REF!</definedName>
    <definedName name="BExZJTOQ0YP3Z6MU1Z3EQPWCQJAV" localSheetId="9" hidden="1">#REF!</definedName>
    <definedName name="BExZJTOQ0YP3Z6MU1Z3EQPWCQJAV" localSheetId="10" hidden="1">#REF!</definedName>
    <definedName name="BExZJTOQ0YP3Z6MU1Z3EQPWCQJAV" localSheetId="11" hidden="1">#REF!</definedName>
    <definedName name="BExZJTOQ0YP3Z6MU1Z3EQPWCQJAV" hidden="1">#REF!</definedName>
    <definedName name="BExZJXA66GVI2J3KFTXHYHM2MLFQ" localSheetId="7" hidden="1">#REF!</definedName>
    <definedName name="BExZJXA66GVI2J3KFTXHYHM2MLFQ" localSheetId="9" hidden="1">#REF!</definedName>
    <definedName name="BExZJXA66GVI2J3KFTXHYHM2MLFQ" localSheetId="10" hidden="1">#REF!</definedName>
    <definedName name="BExZJXA66GVI2J3KFTXHYHM2MLFQ" localSheetId="11" hidden="1">#REF!</definedName>
    <definedName name="BExZJXA66GVI2J3KFTXHYHM2MLFQ" hidden="1">#REF!</definedName>
    <definedName name="BExZK0FLA198EJ94QHWX96XGLB95" localSheetId="7" hidden="1">#REF!</definedName>
    <definedName name="BExZK0FLA198EJ94QHWX96XGLB95" localSheetId="9" hidden="1">#REF!</definedName>
    <definedName name="BExZK0FLA198EJ94QHWX96XGLB95" localSheetId="10" hidden="1">#REF!</definedName>
    <definedName name="BExZK0FLA198EJ94QHWX96XGLB95" localSheetId="11" hidden="1">#REF!</definedName>
    <definedName name="BExZK0FLA198EJ94QHWX96XGLB95" hidden="1">#REF!</definedName>
    <definedName name="BExZK28BCCZCJGD4172FUNAGUC1I" localSheetId="7" hidden="1">#REF!</definedName>
    <definedName name="BExZK28BCCZCJGD4172FUNAGUC1I" localSheetId="9" hidden="1">#REF!</definedName>
    <definedName name="BExZK28BCCZCJGD4172FUNAGUC1I" localSheetId="10" hidden="1">#REF!</definedName>
    <definedName name="BExZK28BCCZCJGD4172FUNAGUC1I" localSheetId="11" hidden="1">#REF!</definedName>
    <definedName name="BExZK28BCCZCJGD4172FUNAGUC1I" hidden="1">#REF!</definedName>
    <definedName name="BExZK34NR4BAD7HJAP7SQ926UQP3" localSheetId="7" hidden="1">#REF!</definedName>
    <definedName name="BExZK34NR4BAD7HJAP7SQ926UQP3" localSheetId="9" hidden="1">#REF!</definedName>
    <definedName name="BExZK34NR4BAD7HJAP7SQ926UQP3" localSheetId="10" hidden="1">#REF!</definedName>
    <definedName name="BExZK34NR4BAD7HJAP7SQ926UQP3" localSheetId="11" hidden="1">#REF!</definedName>
    <definedName name="BExZK34NR4BAD7HJAP7SQ926UQP3" hidden="1">#REF!</definedName>
    <definedName name="BExZK3FGPHH5H771U7D5XY7XBS6E" localSheetId="7" hidden="1">#REF!</definedName>
    <definedName name="BExZK3FGPHH5H771U7D5XY7XBS6E" localSheetId="9" hidden="1">#REF!</definedName>
    <definedName name="BExZK3FGPHH5H771U7D5XY7XBS6E" localSheetId="10" hidden="1">#REF!</definedName>
    <definedName name="BExZK3FGPHH5H771U7D5XY7XBS6E" localSheetId="11" hidden="1">#REF!</definedName>
    <definedName name="BExZK3FGPHH5H771U7D5XY7XBS6E" hidden="1">#REF!</definedName>
    <definedName name="BExZKG5XNKFLT5VIJGTGN1KRY9M1" localSheetId="7" hidden="1">#REF!</definedName>
    <definedName name="BExZKG5XNKFLT5VIJGTGN1KRY9M1" localSheetId="9" hidden="1">#REF!</definedName>
    <definedName name="BExZKG5XNKFLT5VIJGTGN1KRY9M1" localSheetId="10" hidden="1">#REF!</definedName>
    <definedName name="BExZKG5XNKFLT5VIJGTGN1KRY9M1" localSheetId="11" hidden="1">#REF!</definedName>
    <definedName name="BExZKG5XNKFLT5VIJGTGN1KRY9M1" hidden="1">#REF!</definedName>
    <definedName name="BExZKHYORG3O8C772XPFHM1N8T80" localSheetId="7" hidden="1">#REF!</definedName>
    <definedName name="BExZKHYORG3O8C772XPFHM1N8T80" localSheetId="9" hidden="1">#REF!</definedName>
    <definedName name="BExZKHYORG3O8C772XPFHM1N8T80" localSheetId="10" hidden="1">#REF!</definedName>
    <definedName name="BExZKHYORG3O8C772XPFHM1N8T80" localSheetId="11" hidden="1">#REF!</definedName>
    <definedName name="BExZKHYORG3O8C772XPFHM1N8T80" hidden="1">#REF!</definedName>
    <definedName name="BExZKJRF2IRR57DG9CLC7MSHWNNN" localSheetId="7" hidden="1">#REF!</definedName>
    <definedName name="BExZKJRF2IRR57DG9CLC7MSHWNNN" localSheetId="9" hidden="1">#REF!</definedName>
    <definedName name="BExZKJRF2IRR57DG9CLC7MSHWNNN" localSheetId="10" hidden="1">#REF!</definedName>
    <definedName name="BExZKJRF2IRR57DG9CLC7MSHWNNN" localSheetId="11" hidden="1">#REF!</definedName>
    <definedName name="BExZKJRF2IRR57DG9CLC7MSHWNNN" hidden="1">#REF!</definedName>
    <definedName name="BExZKV5GYXO0X760SBD9TWTIQHGI" localSheetId="7" hidden="1">#REF!</definedName>
    <definedName name="BExZKV5GYXO0X760SBD9TWTIQHGI" localSheetId="9" hidden="1">#REF!</definedName>
    <definedName name="BExZKV5GYXO0X760SBD9TWTIQHGI" localSheetId="10" hidden="1">#REF!</definedName>
    <definedName name="BExZKV5GYXO0X760SBD9TWTIQHGI" localSheetId="11" hidden="1">#REF!</definedName>
    <definedName name="BExZKV5GYXO0X760SBD9TWTIQHGI" hidden="1">#REF!</definedName>
    <definedName name="BExZKXUJFT2AT6IX3VNR84WD8J6O" localSheetId="7" hidden="1">#REF!</definedName>
    <definedName name="BExZKXUJFT2AT6IX3VNR84WD8J6O" localSheetId="9" hidden="1">#REF!</definedName>
    <definedName name="BExZKXUJFT2AT6IX3VNR84WD8J6O" localSheetId="10" hidden="1">#REF!</definedName>
    <definedName name="BExZKXUJFT2AT6IX3VNR84WD8J6O" localSheetId="11" hidden="1">#REF!</definedName>
    <definedName name="BExZKXUJFT2AT6IX3VNR84WD8J6O" hidden="1">#REF!</definedName>
    <definedName name="BExZL6E4YVXRUN7ZGF2BIGIXFR8K" localSheetId="7" hidden="1">#REF!</definedName>
    <definedName name="BExZL6E4YVXRUN7ZGF2BIGIXFR8K" localSheetId="9" hidden="1">#REF!</definedName>
    <definedName name="BExZL6E4YVXRUN7ZGF2BIGIXFR8K" localSheetId="10" hidden="1">#REF!</definedName>
    <definedName name="BExZL6E4YVXRUN7ZGF2BIGIXFR8K" localSheetId="11" hidden="1">#REF!</definedName>
    <definedName name="BExZL6E4YVXRUN7ZGF2BIGIXFR8K" hidden="1">#REF!</definedName>
    <definedName name="BExZLE6HTP4MI0C7JZBPGDRFSQHY" localSheetId="7" hidden="1">#REF!</definedName>
    <definedName name="BExZLE6HTP4MI0C7JZBPGDRFSQHY" localSheetId="9" hidden="1">#REF!</definedName>
    <definedName name="BExZLE6HTP4MI0C7JZBPGDRFSQHY" localSheetId="10" hidden="1">#REF!</definedName>
    <definedName name="BExZLE6HTP4MI0C7JZBPGDRFSQHY" localSheetId="11" hidden="1">#REF!</definedName>
    <definedName name="BExZLE6HTP4MI0C7JZBPGDRFSQHY" hidden="1">#REF!</definedName>
    <definedName name="BExZLGVLMKTPFXG42QYT0PO81G7F" localSheetId="7" hidden="1">#REF!</definedName>
    <definedName name="BExZLGVLMKTPFXG42QYT0PO81G7F" localSheetId="9" hidden="1">#REF!</definedName>
    <definedName name="BExZLGVLMKTPFXG42QYT0PO81G7F" localSheetId="10" hidden="1">#REF!</definedName>
    <definedName name="BExZLGVLMKTPFXG42QYT0PO81G7F" localSheetId="11" hidden="1">#REF!</definedName>
    <definedName name="BExZLGVLMKTPFXG42QYT0PO81G7F" hidden="1">#REF!</definedName>
    <definedName name="BExZLKMK7LRK14S09WLMH7MXSQXM" localSheetId="7" hidden="1">#REF!</definedName>
    <definedName name="BExZLKMK7LRK14S09WLMH7MXSQXM" localSheetId="9" hidden="1">#REF!</definedName>
    <definedName name="BExZLKMK7LRK14S09WLMH7MXSQXM" localSheetId="10" hidden="1">#REF!</definedName>
    <definedName name="BExZLKMK7LRK14S09WLMH7MXSQXM" localSheetId="11" hidden="1">#REF!</definedName>
    <definedName name="BExZLKMK7LRK14S09WLMH7MXSQXM" hidden="1">#REF!</definedName>
    <definedName name="BExZM7JVLG0W8EG5RBU915U3SKBY" localSheetId="7" hidden="1">#REF!</definedName>
    <definedName name="BExZM7JVLG0W8EG5RBU915U3SKBY" localSheetId="9" hidden="1">#REF!</definedName>
    <definedName name="BExZM7JVLG0W8EG5RBU915U3SKBY" localSheetId="10" hidden="1">#REF!</definedName>
    <definedName name="BExZM7JVLG0W8EG5RBU915U3SKBY" localSheetId="11" hidden="1">#REF!</definedName>
    <definedName name="BExZM7JVLG0W8EG5RBU915U3SKBY" hidden="1">#REF!</definedName>
    <definedName name="BExZM85FOVUFF110XMQ9O2ODSJUK" localSheetId="7" hidden="1">#REF!</definedName>
    <definedName name="BExZM85FOVUFF110XMQ9O2ODSJUK" localSheetId="9" hidden="1">#REF!</definedName>
    <definedName name="BExZM85FOVUFF110XMQ9O2ODSJUK" localSheetId="10" hidden="1">#REF!</definedName>
    <definedName name="BExZM85FOVUFF110XMQ9O2ODSJUK" localSheetId="11" hidden="1">#REF!</definedName>
    <definedName name="BExZM85FOVUFF110XMQ9O2ODSJUK" hidden="1">#REF!</definedName>
    <definedName name="BExZMF1MMTZ1TA14PZ8ASSU2CBSP" localSheetId="7" hidden="1">#REF!</definedName>
    <definedName name="BExZMF1MMTZ1TA14PZ8ASSU2CBSP" localSheetId="9" hidden="1">#REF!</definedName>
    <definedName name="BExZMF1MMTZ1TA14PZ8ASSU2CBSP" localSheetId="10" hidden="1">#REF!</definedName>
    <definedName name="BExZMF1MMTZ1TA14PZ8ASSU2CBSP" localSheetId="11" hidden="1">#REF!</definedName>
    <definedName name="BExZMF1MMTZ1TA14PZ8ASSU2CBSP" hidden="1">#REF!</definedName>
    <definedName name="BExZMKL5YQZD7F0FUCSVFGLPFK52" localSheetId="7" hidden="1">#REF!</definedName>
    <definedName name="BExZMKL5YQZD7F0FUCSVFGLPFK52" localSheetId="9" hidden="1">#REF!</definedName>
    <definedName name="BExZMKL5YQZD7F0FUCSVFGLPFK52" localSheetId="10" hidden="1">#REF!</definedName>
    <definedName name="BExZMKL5YQZD7F0FUCSVFGLPFK52" localSheetId="11" hidden="1">#REF!</definedName>
    <definedName name="BExZMKL5YQZD7F0FUCSVFGLPFK52" hidden="1">#REF!</definedName>
    <definedName name="BExZMOC3VNZALJM71X2T6FV91GTB" localSheetId="7" hidden="1">#REF!</definedName>
    <definedName name="BExZMOC3VNZALJM71X2T6FV91GTB" localSheetId="9" hidden="1">#REF!</definedName>
    <definedName name="BExZMOC3VNZALJM71X2T6FV91GTB" localSheetId="10" hidden="1">#REF!</definedName>
    <definedName name="BExZMOC3VNZALJM71X2T6FV91GTB" localSheetId="11" hidden="1">#REF!</definedName>
    <definedName name="BExZMOC3VNZALJM71X2T6FV91GTB" hidden="1">#REF!</definedName>
    <definedName name="BExZMRC0GXPSO9JOPK8FEZBDS80M" localSheetId="7" hidden="1">#REF!</definedName>
    <definedName name="BExZMRC0GXPSO9JOPK8FEZBDS80M" localSheetId="9" hidden="1">#REF!</definedName>
    <definedName name="BExZMRC0GXPSO9JOPK8FEZBDS80M" localSheetId="10" hidden="1">#REF!</definedName>
    <definedName name="BExZMRC0GXPSO9JOPK8FEZBDS80M" localSheetId="11" hidden="1">#REF!</definedName>
    <definedName name="BExZMRC0GXPSO9JOPK8FEZBDS80M" hidden="1">#REF!</definedName>
    <definedName name="BExZMVJ0ODX05Q2E8C4IZVAY7RGU" localSheetId="7" hidden="1">#REF!</definedName>
    <definedName name="BExZMVJ0ODX05Q2E8C4IZVAY7RGU" localSheetId="9" hidden="1">#REF!</definedName>
    <definedName name="BExZMVJ0ODX05Q2E8C4IZVAY7RGU" localSheetId="10" hidden="1">#REF!</definedName>
    <definedName name="BExZMVJ0ODX05Q2E8C4IZVAY7RGU" localSheetId="11" hidden="1">#REF!</definedName>
    <definedName name="BExZMVJ0ODX05Q2E8C4IZVAY7RGU" hidden="1">#REF!</definedName>
    <definedName name="BExZMXH39OB0I43XEL3K11U3G9PM" localSheetId="7" hidden="1">#REF!</definedName>
    <definedName name="BExZMXH39OB0I43XEL3K11U3G9PM" localSheetId="9" hidden="1">#REF!</definedName>
    <definedName name="BExZMXH39OB0I43XEL3K11U3G9PM" localSheetId="10" hidden="1">#REF!</definedName>
    <definedName name="BExZMXH39OB0I43XEL3K11U3G9PM" localSheetId="11" hidden="1">#REF!</definedName>
    <definedName name="BExZMXH39OB0I43XEL3K11U3G9PM" hidden="1">#REF!</definedName>
    <definedName name="BExZMZQ3RBKDHT5GLFNLS52OSJA0" localSheetId="7" hidden="1">#REF!</definedName>
    <definedName name="BExZMZQ3RBKDHT5GLFNLS52OSJA0" localSheetId="9" hidden="1">#REF!</definedName>
    <definedName name="BExZMZQ3RBKDHT5GLFNLS52OSJA0" localSheetId="10" hidden="1">#REF!</definedName>
    <definedName name="BExZMZQ3RBKDHT5GLFNLS52OSJA0" localSheetId="11" hidden="1">#REF!</definedName>
    <definedName name="BExZMZQ3RBKDHT5GLFNLS52OSJA0" hidden="1">#REF!</definedName>
    <definedName name="BExZN0MHIAUPB6G7US083VNAPOUO" localSheetId="7" hidden="1">#REF!</definedName>
    <definedName name="BExZN0MHIAUPB6G7US083VNAPOUO" localSheetId="9" hidden="1">#REF!</definedName>
    <definedName name="BExZN0MHIAUPB6G7US083VNAPOUO" localSheetId="10" hidden="1">#REF!</definedName>
    <definedName name="BExZN0MHIAUPB6G7US083VNAPOUO" localSheetId="11" hidden="1">#REF!</definedName>
    <definedName name="BExZN0MHIAUPB6G7US083VNAPOUO" hidden="1">#REF!</definedName>
    <definedName name="BExZN2F7Y2J2L2LN5WZRG949MS4A" localSheetId="7" hidden="1">#REF!</definedName>
    <definedName name="BExZN2F7Y2J2L2LN5WZRG949MS4A" localSheetId="9" hidden="1">#REF!</definedName>
    <definedName name="BExZN2F7Y2J2L2LN5WZRG949MS4A" localSheetId="10" hidden="1">#REF!</definedName>
    <definedName name="BExZN2F7Y2J2L2LN5WZRG949MS4A" localSheetId="11" hidden="1">#REF!</definedName>
    <definedName name="BExZN2F7Y2J2L2LN5WZRG949MS4A" hidden="1">#REF!</definedName>
    <definedName name="BExZN4TJVUGCFWL2CS28R36HN7S6" localSheetId="7" hidden="1">#REF!</definedName>
    <definedName name="BExZN4TJVUGCFWL2CS28R36HN7S6" localSheetId="9" hidden="1">#REF!</definedName>
    <definedName name="BExZN4TJVUGCFWL2CS28R36HN7S6" localSheetId="10" hidden="1">#REF!</definedName>
    <definedName name="BExZN4TJVUGCFWL2CS28R36HN7S6" localSheetId="11" hidden="1">#REF!</definedName>
    <definedName name="BExZN4TJVUGCFWL2CS28R36HN7S6" hidden="1">#REF!</definedName>
    <definedName name="BExZN6BHBBUIDVNQ8LMA86ZJ8SBU" localSheetId="7" hidden="1">#REF!</definedName>
    <definedName name="BExZN6BHBBUIDVNQ8LMA86ZJ8SBU" localSheetId="9" hidden="1">#REF!</definedName>
    <definedName name="BExZN6BHBBUIDVNQ8LMA86ZJ8SBU" localSheetId="10" hidden="1">#REF!</definedName>
    <definedName name="BExZN6BHBBUIDVNQ8LMA86ZJ8SBU" localSheetId="11" hidden="1">#REF!</definedName>
    <definedName name="BExZN6BHBBUIDVNQ8LMA86ZJ8SBU" hidden="1">#REF!</definedName>
    <definedName name="BExZN847WUWKRYTZWG9TCQZJS3OL" localSheetId="7" hidden="1">#REF!</definedName>
    <definedName name="BExZN847WUWKRYTZWG9TCQZJS3OL" localSheetId="9" hidden="1">#REF!</definedName>
    <definedName name="BExZN847WUWKRYTZWG9TCQZJS3OL" localSheetId="10" hidden="1">#REF!</definedName>
    <definedName name="BExZN847WUWKRYTZWG9TCQZJS3OL" localSheetId="11" hidden="1">#REF!</definedName>
    <definedName name="BExZN847WUWKRYTZWG9TCQZJS3OL" hidden="1">#REF!</definedName>
    <definedName name="BExZNEUW1MNCUTLJ4LWIW18J6TXS" localSheetId="7" hidden="1">#REF!</definedName>
    <definedName name="BExZNEUW1MNCUTLJ4LWIW18J6TXS" localSheetId="9" hidden="1">#REF!</definedName>
    <definedName name="BExZNEUW1MNCUTLJ4LWIW18J6TXS" localSheetId="10" hidden="1">#REF!</definedName>
    <definedName name="BExZNEUW1MNCUTLJ4LWIW18J6TXS" localSheetId="11" hidden="1">#REF!</definedName>
    <definedName name="BExZNEUW1MNCUTLJ4LWIW18J6TXS" hidden="1">#REF!</definedName>
    <definedName name="BExZNH3VISFF4NQI11BZDP5IQ7VG" localSheetId="7" hidden="1">#REF!</definedName>
    <definedName name="BExZNH3VISFF4NQI11BZDP5IQ7VG" localSheetId="9" hidden="1">#REF!</definedName>
    <definedName name="BExZNH3VISFF4NQI11BZDP5IQ7VG" localSheetId="10" hidden="1">#REF!</definedName>
    <definedName name="BExZNH3VISFF4NQI11BZDP5IQ7VG" localSheetId="11" hidden="1">#REF!</definedName>
    <definedName name="BExZNH3VISFF4NQI11BZDP5IQ7VG" hidden="1">#REF!</definedName>
    <definedName name="BExZNILV5N9PBKDZLALQEXXPJ2GZ" localSheetId="7" hidden="1">#REF!</definedName>
    <definedName name="BExZNILV5N9PBKDZLALQEXXPJ2GZ" localSheetId="9" hidden="1">#REF!</definedName>
    <definedName name="BExZNILV5N9PBKDZLALQEXXPJ2GZ" localSheetId="10" hidden="1">#REF!</definedName>
    <definedName name="BExZNILV5N9PBKDZLALQEXXPJ2GZ" localSheetId="11" hidden="1">#REF!</definedName>
    <definedName name="BExZNILV5N9PBKDZLALQEXXPJ2GZ" hidden="1">#REF!</definedName>
    <definedName name="BExZNJYCFYVMAOI62GB2BABK1ELE" localSheetId="7" hidden="1">#REF!</definedName>
    <definedName name="BExZNJYCFYVMAOI62GB2BABK1ELE" localSheetId="9" hidden="1">#REF!</definedName>
    <definedName name="BExZNJYCFYVMAOI62GB2BABK1ELE" localSheetId="10" hidden="1">#REF!</definedName>
    <definedName name="BExZNJYCFYVMAOI62GB2BABK1ELE" localSheetId="11" hidden="1">#REF!</definedName>
    <definedName name="BExZNJYCFYVMAOI62GB2BABK1ELE" hidden="1">#REF!</definedName>
    <definedName name="BExZNSCGGDV6CW77IZLFGQGTQJ5Q" localSheetId="7" hidden="1">#REF!</definedName>
    <definedName name="BExZNSCGGDV6CW77IZLFGQGTQJ5Q" localSheetId="9" hidden="1">#REF!</definedName>
    <definedName name="BExZNSCGGDV6CW77IZLFGQGTQJ5Q" localSheetId="10" hidden="1">#REF!</definedName>
    <definedName name="BExZNSCGGDV6CW77IZLFGQGTQJ5Q" localSheetId="11" hidden="1">#REF!</definedName>
    <definedName name="BExZNSCGGDV6CW77IZLFGQGTQJ5Q" hidden="1">#REF!</definedName>
    <definedName name="BExZNV707LIU6Z5H6QI6H67LHTI1" localSheetId="7" hidden="1">#REF!</definedName>
    <definedName name="BExZNV707LIU6Z5H6QI6H67LHTI1" localSheetId="9" hidden="1">#REF!</definedName>
    <definedName name="BExZNV707LIU6Z5H6QI6H67LHTI1" localSheetId="10" hidden="1">#REF!</definedName>
    <definedName name="BExZNV707LIU6Z5H6QI6H67LHTI1" localSheetId="11" hidden="1">#REF!</definedName>
    <definedName name="BExZNV707LIU6Z5H6QI6H67LHTI1" hidden="1">#REF!</definedName>
    <definedName name="BExZNVCBKB930QQ9QW7KSGOZ0V1M" localSheetId="7" hidden="1">#REF!</definedName>
    <definedName name="BExZNVCBKB930QQ9QW7KSGOZ0V1M" localSheetId="9" hidden="1">#REF!</definedName>
    <definedName name="BExZNVCBKB930QQ9QW7KSGOZ0V1M" localSheetId="10" hidden="1">#REF!</definedName>
    <definedName name="BExZNVCBKB930QQ9QW7KSGOZ0V1M" localSheetId="11" hidden="1">#REF!</definedName>
    <definedName name="BExZNVCBKB930QQ9QW7KSGOZ0V1M" hidden="1">#REF!</definedName>
    <definedName name="BExZNW8QJ18X0RSGFDWAE9ZSDX39" localSheetId="7" hidden="1">#REF!</definedName>
    <definedName name="BExZNW8QJ18X0RSGFDWAE9ZSDX39" localSheetId="9" hidden="1">#REF!</definedName>
    <definedName name="BExZNW8QJ18X0RSGFDWAE9ZSDX39" localSheetId="10" hidden="1">#REF!</definedName>
    <definedName name="BExZNW8QJ18X0RSGFDWAE9ZSDX39" localSheetId="11" hidden="1">#REF!</definedName>
    <definedName name="BExZNW8QJ18X0RSGFDWAE9ZSDX39" hidden="1">#REF!</definedName>
    <definedName name="BExZNZDWRS6Q40L8OCWFEIVI0A1O" localSheetId="7" hidden="1">#REF!</definedName>
    <definedName name="BExZNZDWRS6Q40L8OCWFEIVI0A1O" localSheetId="9" hidden="1">#REF!</definedName>
    <definedName name="BExZNZDWRS6Q40L8OCWFEIVI0A1O" localSheetId="10" hidden="1">#REF!</definedName>
    <definedName name="BExZNZDWRS6Q40L8OCWFEIVI0A1O" localSheetId="11" hidden="1">#REF!</definedName>
    <definedName name="BExZNZDWRS6Q40L8OCWFEIVI0A1O" hidden="1">#REF!</definedName>
    <definedName name="BExZOBO9NYLGVJQ31LVQ9XS2ZT4N" localSheetId="7" hidden="1">#REF!</definedName>
    <definedName name="BExZOBO9NYLGVJQ31LVQ9XS2ZT4N" localSheetId="9" hidden="1">#REF!</definedName>
    <definedName name="BExZOBO9NYLGVJQ31LVQ9XS2ZT4N" localSheetId="10" hidden="1">#REF!</definedName>
    <definedName name="BExZOBO9NYLGVJQ31LVQ9XS2ZT4N" localSheetId="11" hidden="1">#REF!</definedName>
    <definedName name="BExZOBO9NYLGVJQ31LVQ9XS2ZT4N" hidden="1">#REF!</definedName>
    <definedName name="BExZOETNB1CJ3Y2RKLI1ZK0S8Z6H" localSheetId="7" hidden="1">#REF!</definedName>
    <definedName name="BExZOETNB1CJ3Y2RKLI1ZK0S8Z6H" localSheetId="9" hidden="1">#REF!</definedName>
    <definedName name="BExZOETNB1CJ3Y2RKLI1ZK0S8Z6H" localSheetId="10" hidden="1">#REF!</definedName>
    <definedName name="BExZOETNB1CJ3Y2RKLI1ZK0S8Z6H" localSheetId="11" hidden="1">#REF!</definedName>
    <definedName name="BExZOETNB1CJ3Y2RKLI1ZK0S8Z6H" hidden="1">#REF!</definedName>
    <definedName name="BExZOF9R1MU69L6PO5PC7TBTE9G9" localSheetId="7" hidden="1">#REF!</definedName>
    <definedName name="BExZOF9R1MU69L6PO5PC7TBTE9G9" localSheetId="9" hidden="1">#REF!</definedName>
    <definedName name="BExZOF9R1MU69L6PO5PC7TBTE9G9" localSheetId="10" hidden="1">#REF!</definedName>
    <definedName name="BExZOF9R1MU69L6PO5PC7TBTE9G9" localSheetId="11" hidden="1">#REF!</definedName>
    <definedName name="BExZOF9R1MU69L6PO5PC7TBTE9G9" hidden="1">#REF!</definedName>
    <definedName name="BExZOL9K1RUXBTLZ6FJ65BIE9G5R" localSheetId="7" hidden="1">#REF!</definedName>
    <definedName name="BExZOL9K1RUXBTLZ6FJ65BIE9G5R" localSheetId="9" hidden="1">#REF!</definedName>
    <definedName name="BExZOL9K1RUXBTLZ6FJ65BIE9G5R" localSheetId="10" hidden="1">#REF!</definedName>
    <definedName name="BExZOL9K1RUXBTLZ6FJ65BIE9G5R" localSheetId="11" hidden="1">#REF!</definedName>
    <definedName name="BExZOL9K1RUXBTLZ6FJ65BIE9G5R" hidden="1">#REF!</definedName>
    <definedName name="BExZOREMVSK4E5VSWM838KHUB8AI" localSheetId="7" hidden="1">#REF!</definedName>
    <definedName name="BExZOREMVSK4E5VSWM838KHUB8AI" localSheetId="9" hidden="1">#REF!</definedName>
    <definedName name="BExZOREMVSK4E5VSWM838KHUB8AI" localSheetId="10" hidden="1">#REF!</definedName>
    <definedName name="BExZOREMVSK4E5VSWM838KHUB8AI" localSheetId="11" hidden="1">#REF!</definedName>
    <definedName name="BExZOREMVSK4E5VSWM838KHUB8AI" hidden="1">#REF!</definedName>
    <definedName name="BExZOVR745T5P1KS9NV2PXZPZVRG" localSheetId="7" hidden="1">#REF!</definedName>
    <definedName name="BExZOVR745T5P1KS9NV2PXZPZVRG" localSheetId="9" hidden="1">#REF!</definedName>
    <definedName name="BExZOVR745T5P1KS9NV2PXZPZVRG" localSheetId="10" hidden="1">#REF!</definedName>
    <definedName name="BExZOVR745T5P1KS9NV2PXZPZVRG" localSheetId="11" hidden="1">#REF!</definedName>
    <definedName name="BExZOVR745T5P1KS9NV2PXZPZVRG" hidden="1">#REF!</definedName>
    <definedName name="BExZOZSWGLSY2XYVRIS6VSNJDSGD" localSheetId="7" hidden="1">#REF!</definedName>
    <definedName name="BExZOZSWGLSY2XYVRIS6VSNJDSGD" localSheetId="9" hidden="1">#REF!</definedName>
    <definedName name="BExZOZSWGLSY2XYVRIS6VSNJDSGD" localSheetId="10" hidden="1">#REF!</definedName>
    <definedName name="BExZOZSWGLSY2XYVRIS6VSNJDSGD" localSheetId="11" hidden="1">#REF!</definedName>
    <definedName name="BExZOZSWGLSY2XYVRIS6VSNJDSGD" hidden="1">#REF!</definedName>
    <definedName name="BExZP7AIJKLM6C6CSUIIFAHFBNX2" localSheetId="7" hidden="1">#REF!</definedName>
    <definedName name="BExZP7AIJKLM6C6CSUIIFAHFBNX2" localSheetId="9" hidden="1">#REF!</definedName>
    <definedName name="BExZP7AIJKLM6C6CSUIIFAHFBNX2" localSheetId="10" hidden="1">#REF!</definedName>
    <definedName name="BExZP7AIJKLM6C6CSUIIFAHFBNX2" localSheetId="11" hidden="1">#REF!</definedName>
    <definedName name="BExZP7AIJKLM6C6CSUIIFAHFBNX2" hidden="1">#REF!</definedName>
    <definedName name="BExZPQ0XY507N8FJMVPKCTK8HC9H" localSheetId="7" hidden="1">#REF!</definedName>
    <definedName name="BExZPQ0XY507N8FJMVPKCTK8HC9H" localSheetId="9" hidden="1">#REF!</definedName>
    <definedName name="BExZPQ0XY507N8FJMVPKCTK8HC9H" localSheetId="10" hidden="1">#REF!</definedName>
    <definedName name="BExZPQ0XY507N8FJMVPKCTK8HC9H" localSheetId="11" hidden="1">#REF!</definedName>
    <definedName name="BExZPQ0XY507N8FJMVPKCTK8HC9H" hidden="1">#REF!</definedName>
    <definedName name="BExZPT0UWFAUYM11ETBX54NBI1PD" localSheetId="7" hidden="1">#REF!</definedName>
    <definedName name="BExZPT0UWFAUYM11ETBX54NBI1PD" localSheetId="9" hidden="1">#REF!</definedName>
    <definedName name="BExZPT0UWFAUYM11ETBX54NBI1PD" localSheetId="10" hidden="1">#REF!</definedName>
    <definedName name="BExZPT0UWFAUYM11ETBX54NBI1PD" localSheetId="11" hidden="1">#REF!</definedName>
    <definedName name="BExZPT0UWFAUYM11ETBX54NBI1PD" hidden="1">#REF!</definedName>
    <definedName name="BExZQ37OVBR25U32CO2YYVPZOMR5" localSheetId="7" hidden="1">#REF!</definedName>
    <definedName name="BExZQ37OVBR25U32CO2YYVPZOMR5" localSheetId="9" hidden="1">#REF!</definedName>
    <definedName name="BExZQ37OVBR25U32CO2YYVPZOMR5" localSheetId="10" hidden="1">#REF!</definedName>
    <definedName name="BExZQ37OVBR25U32CO2YYVPZOMR5" localSheetId="11" hidden="1">#REF!</definedName>
    <definedName name="BExZQ37OVBR25U32CO2YYVPZOMR5" hidden="1">#REF!</definedName>
    <definedName name="BExZQ3IHNAFF2HI20IH754T349LH" localSheetId="7" hidden="1">#REF!</definedName>
    <definedName name="BExZQ3IHNAFF2HI20IH754T349LH" localSheetId="9" hidden="1">#REF!</definedName>
    <definedName name="BExZQ3IHNAFF2HI20IH754T349LH" localSheetId="10" hidden="1">#REF!</definedName>
    <definedName name="BExZQ3IHNAFF2HI20IH754T349LH" localSheetId="11" hidden="1">#REF!</definedName>
    <definedName name="BExZQ3IHNAFF2HI20IH754T349LH" hidden="1">#REF!</definedName>
    <definedName name="BExZQ3NT7H06VO0AR48WHZULZB93" localSheetId="7" hidden="1">#REF!</definedName>
    <definedName name="BExZQ3NT7H06VO0AR48WHZULZB93" localSheetId="9" hidden="1">#REF!</definedName>
    <definedName name="BExZQ3NT7H06VO0AR48WHZULZB93" localSheetId="10" hidden="1">#REF!</definedName>
    <definedName name="BExZQ3NT7H06VO0AR48WHZULZB93" localSheetId="11" hidden="1">#REF!</definedName>
    <definedName name="BExZQ3NT7H06VO0AR48WHZULZB93" hidden="1">#REF!</definedName>
    <definedName name="BExZQ7PJU07SEJMDX18U9YVDC2GU" localSheetId="7" hidden="1">#REF!</definedName>
    <definedName name="BExZQ7PJU07SEJMDX18U9YVDC2GU" localSheetId="9" hidden="1">#REF!</definedName>
    <definedName name="BExZQ7PJU07SEJMDX18U9YVDC2GU" localSheetId="10" hidden="1">#REF!</definedName>
    <definedName name="BExZQ7PJU07SEJMDX18U9YVDC2GU" localSheetId="11" hidden="1">#REF!</definedName>
    <definedName name="BExZQ7PJU07SEJMDX18U9YVDC2GU" hidden="1">#REF!</definedName>
    <definedName name="BExZQIHTGHK7OOI2Y2PN3JYBY82I" localSheetId="7" hidden="1">#REF!</definedName>
    <definedName name="BExZQIHTGHK7OOI2Y2PN3JYBY82I" localSheetId="9" hidden="1">#REF!</definedName>
    <definedName name="BExZQIHTGHK7OOI2Y2PN3JYBY82I" localSheetId="10" hidden="1">#REF!</definedName>
    <definedName name="BExZQIHTGHK7OOI2Y2PN3JYBY82I" localSheetId="11" hidden="1">#REF!</definedName>
    <definedName name="BExZQIHTGHK7OOI2Y2PN3JYBY82I" hidden="1">#REF!</definedName>
    <definedName name="BExZQJJMGU5MHQOILGXGJPAQI5XI" localSheetId="7" hidden="1">#REF!</definedName>
    <definedName name="BExZQJJMGU5MHQOILGXGJPAQI5XI" localSheetId="9" hidden="1">#REF!</definedName>
    <definedName name="BExZQJJMGU5MHQOILGXGJPAQI5XI" localSheetId="10" hidden="1">#REF!</definedName>
    <definedName name="BExZQJJMGU5MHQOILGXGJPAQI5XI" localSheetId="11" hidden="1">#REF!</definedName>
    <definedName name="BExZQJJMGU5MHQOILGXGJPAQI5XI" hidden="1">#REF!</definedName>
    <definedName name="BExZQNQOI080YO1ADHPJGCG9R63F" localSheetId="7" hidden="1">#REF!</definedName>
    <definedName name="BExZQNQOI080YO1ADHPJGCG9R63F" localSheetId="9" hidden="1">#REF!</definedName>
    <definedName name="BExZQNQOI080YO1ADHPJGCG9R63F" localSheetId="10" hidden="1">#REF!</definedName>
    <definedName name="BExZQNQOI080YO1ADHPJGCG9R63F" localSheetId="11" hidden="1">#REF!</definedName>
    <definedName name="BExZQNQOI080YO1ADHPJGCG9R63F" hidden="1">#REF!</definedName>
    <definedName name="BExZQXBYEBN28QUH1KOVW6KKA5UM" localSheetId="7" hidden="1">#REF!</definedName>
    <definedName name="BExZQXBYEBN28QUH1KOVW6KKA5UM" localSheetId="9" hidden="1">#REF!</definedName>
    <definedName name="BExZQXBYEBN28QUH1KOVW6KKA5UM" localSheetId="10" hidden="1">#REF!</definedName>
    <definedName name="BExZQXBYEBN28QUH1KOVW6KKA5UM" localSheetId="11" hidden="1">#REF!</definedName>
    <definedName name="BExZQXBYEBN28QUH1KOVW6KKA5UM" hidden="1">#REF!</definedName>
    <definedName name="BExZQZKT146WEN8FTVZ7Y5TSB8L5" localSheetId="7" hidden="1">#REF!</definedName>
    <definedName name="BExZQZKT146WEN8FTVZ7Y5TSB8L5" localSheetId="9" hidden="1">#REF!</definedName>
    <definedName name="BExZQZKT146WEN8FTVZ7Y5TSB8L5" localSheetId="10" hidden="1">#REF!</definedName>
    <definedName name="BExZQZKT146WEN8FTVZ7Y5TSB8L5" localSheetId="11" hidden="1">#REF!</definedName>
    <definedName name="BExZQZKT146WEN8FTVZ7Y5TSB8L5" hidden="1">#REF!</definedName>
    <definedName name="BExZR12Y982N9EKLLP7Z52WQHXXF" localSheetId="7" hidden="1">#REF!</definedName>
    <definedName name="BExZR12Y982N9EKLLP7Z52WQHXXF" localSheetId="9" hidden="1">#REF!</definedName>
    <definedName name="BExZR12Y982N9EKLLP7Z52WQHXXF" localSheetId="10" hidden="1">#REF!</definedName>
    <definedName name="BExZR12Y982N9EKLLP7Z52WQHXXF" localSheetId="11" hidden="1">#REF!</definedName>
    <definedName name="BExZR12Y982N9EKLLP7Z52WQHXXF" hidden="1">#REF!</definedName>
    <definedName name="BExZR485AKBH93YZ08CMUC3WROED" localSheetId="7" hidden="1">#REF!</definedName>
    <definedName name="BExZR485AKBH93YZ08CMUC3WROED" localSheetId="9" hidden="1">#REF!</definedName>
    <definedName name="BExZR485AKBH93YZ08CMUC3WROED" localSheetId="10" hidden="1">#REF!</definedName>
    <definedName name="BExZR485AKBH93YZ08CMUC3WROED" localSheetId="11" hidden="1">#REF!</definedName>
    <definedName name="BExZR485AKBH93YZ08CMUC3WROED" hidden="1">#REF!</definedName>
    <definedName name="BExZR7TL98P2PPUVGIZYR5873DWW" localSheetId="7" hidden="1">#REF!</definedName>
    <definedName name="BExZR7TL98P2PPUVGIZYR5873DWW" localSheetId="9" hidden="1">#REF!</definedName>
    <definedName name="BExZR7TL98P2PPUVGIZYR5873DWW" localSheetId="10" hidden="1">#REF!</definedName>
    <definedName name="BExZR7TL98P2PPUVGIZYR5873DWW" localSheetId="11" hidden="1">#REF!</definedName>
    <definedName name="BExZR7TL98P2PPUVGIZYR5873DWW" hidden="1">#REF!</definedName>
    <definedName name="BExZRB9M8SJHCJ3R6G6N2FSC8JDL" localSheetId="7" hidden="1">#REF!</definedName>
    <definedName name="BExZRB9M8SJHCJ3R6G6N2FSC8JDL" localSheetId="9" hidden="1">#REF!</definedName>
    <definedName name="BExZRB9M8SJHCJ3R6G6N2FSC8JDL" localSheetId="10" hidden="1">#REF!</definedName>
    <definedName name="BExZRB9M8SJHCJ3R6G6N2FSC8JDL" localSheetId="11" hidden="1">#REF!</definedName>
    <definedName name="BExZRB9M8SJHCJ3R6G6N2FSC8JDL" hidden="1">#REF!</definedName>
    <definedName name="BExZRGD1603X5ACFALUUDKCD7X48" localSheetId="7" hidden="1">#REF!</definedName>
    <definedName name="BExZRGD1603X5ACFALUUDKCD7X48" localSheetId="9" hidden="1">#REF!</definedName>
    <definedName name="BExZRGD1603X5ACFALUUDKCD7X48" localSheetId="10" hidden="1">#REF!</definedName>
    <definedName name="BExZRGD1603X5ACFALUUDKCD7X48" localSheetId="11" hidden="1">#REF!</definedName>
    <definedName name="BExZRGD1603X5ACFALUUDKCD7X48" hidden="1">#REF!</definedName>
    <definedName name="BExZRP1X6UVLN1UOLHH5VF4STP1O" localSheetId="7" hidden="1">#REF!</definedName>
    <definedName name="BExZRP1X6UVLN1UOLHH5VF4STP1O" localSheetId="9" hidden="1">#REF!</definedName>
    <definedName name="BExZRP1X6UVLN1UOLHH5VF4STP1O" localSheetId="10" hidden="1">#REF!</definedName>
    <definedName name="BExZRP1X6UVLN1UOLHH5VF4STP1O" localSheetId="11" hidden="1">#REF!</definedName>
    <definedName name="BExZRP1X6UVLN1UOLHH5VF4STP1O" hidden="1">#REF!</definedName>
    <definedName name="BExZRQ930U6OCYNV00CH5I0Q4LPE" localSheetId="7" hidden="1">#REF!</definedName>
    <definedName name="BExZRQ930U6OCYNV00CH5I0Q4LPE" localSheetId="9" hidden="1">#REF!</definedName>
    <definedName name="BExZRQ930U6OCYNV00CH5I0Q4LPE" localSheetId="10" hidden="1">#REF!</definedName>
    <definedName name="BExZRQ930U6OCYNV00CH5I0Q4LPE" localSheetId="11" hidden="1">#REF!</definedName>
    <definedName name="BExZRQ930U6OCYNV00CH5I0Q4LPE" hidden="1">#REF!</definedName>
    <definedName name="BExZRVSS7LVKUWW3VM61WKHK4M49" localSheetId="7" hidden="1">#REF!</definedName>
    <definedName name="BExZRVSS7LVKUWW3VM61WKHK4M49" localSheetId="9" hidden="1">#REF!</definedName>
    <definedName name="BExZRVSS7LVKUWW3VM61WKHK4M49" localSheetId="10" hidden="1">#REF!</definedName>
    <definedName name="BExZRVSS7LVKUWW3VM61WKHK4M49" localSheetId="11" hidden="1">#REF!</definedName>
    <definedName name="BExZRVSS7LVKUWW3VM61WKHK4M49" hidden="1">#REF!</definedName>
    <definedName name="BExZRW8W514W8OZ72YBONYJ64GXF" localSheetId="7" hidden="1">#REF!</definedName>
    <definedName name="BExZRW8W514W8OZ72YBONYJ64GXF" localSheetId="9" hidden="1">#REF!</definedName>
    <definedName name="BExZRW8W514W8OZ72YBONYJ64GXF" localSheetId="10" hidden="1">#REF!</definedName>
    <definedName name="BExZRW8W514W8OZ72YBONYJ64GXF" localSheetId="11" hidden="1">#REF!</definedName>
    <definedName name="BExZRW8W514W8OZ72YBONYJ64GXF" hidden="1">#REF!</definedName>
    <definedName name="BExZRWJP2BUVFJPO8U8ATQEP0LZU" localSheetId="7" hidden="1">#REF!</definedName>
    <definedName name="BExZRWJP2BUVFJPO8U8ATQEP0LZU" localSheetId="9" hidden="1">#REF!</definedName>
    <definedName name="BExZRWJP2BUVFJPO8U8ATQEP0LZU" localSheetId="10" hidden="1">#REF!</definedName>
    <definedName name="BExZRWJP2BUVFJPO8U8ATQEP0LZU" localSheetId="11" hidden="1">#REF!</definedName>
    <definedName name="BExZRWJP2BUVFJPO8U8ATQEP0LZU" hidden="1">#REF!</definedName>
    <definedName name="BExZRXAKDKQ1K9GZ7R5F89HTIP5Y" localSheetId="7" hidden="1">'[17]10.08.5 - 2008 Capital - TDBU'!#REF!</definedName>
    <definedName name="BExZRXAKDKQ1K9GZ7R5F89HTIP5Y" localSheetId="9" hidden="1">'[17]10.08.5 - 2008 Capital - TDBU'!#REF!</definedName>
    <definedName name="BExZRXAKDKQ1K9GZ7R5F89HTIP5Y" localSheetId="10" hidden="1">'[17]10.08.5 - 2008 Capital - TDBU'!#REF!</definedName>
    <definedName name="BExZRXAKDKQ1K9GZ7R5F89HTIP5Y" localSheetId="11" hidden="1">'[17]10.08.5 - 2008 Capital - TDBU'!#REF!</definedName>
    <definedName name="BExZRXAKDKQ1K9GZ7R5F89HTIP5Y" hidden="1">'[17]10.08.5 - 2008 Capital - TDBU'!#REF!</definedName>
    <definedName name="BExZS2OY9JTSSP01ZQ6V2T2LO5R9" localSheetId="7" hidden="1">#REF!</definedName>
    <definedName name="BExZS2OY9JTSSP01ZQ6V2T2LO5R9" localSheetId="9" hidden="1">#REF!</definedName>
    <definedName name="BExZS2OY9JTSSP01ZQ6V2T2LO5R9" localSheetId="10" hidden="1">#REF!</definedName>
    <definedName name="BExZS2OY9JTSSP01ZQ6V2T2LO5R9" localSheetId="11" hidden="1">#REF!</definedName>
    <definedName name="BExZS2OY9JTSSP01ZQ6V2T2LO5R9" hidden="1">#REF!</definedName>
    <definedName name="BExZSI9USDLZAN8LI8M4YYQL24GZ" localSheetId="7" hidden="1">#REF!</definedName>
    <definedName name="BExZSI9USDLZAN8LI8M4YYQL24GZ" localSheetId="9" hidden="1">#REF!</definedName>
    <definedName name="BExZSI9USDLZAN8LI8M4YYQL24GZ" localSheetId="10" hidden="1">#REF!</definedName>
    <definedName name="BExZSI9USDLZAN8LI8M4YYQL24GZ" localSheetId="11" hidden="1">#REF!</definedName>
    <definedName name="BExZSI9USDLZAN8LI8M4YYQL24GZ" hidden="1">#REF!</definedName>
    <definedName name="BExZSM0TL3458X254CZLZZ3GBCNQ" localSheetId="7" hidden="1">#REF!</definedName>
    <definedName name="BExZSM0TL3458X254CZLZZ3GBCNQ" localSheetId="9" hidden="1">#REF!</definedName>
    <definedName name="BExZSM0TL3458X254CZLZZ3GBCNQ" localSheetId="10" hidden="1">#REF!</definedName>
    <definedName name="BExZSM0TL3458X254CZLZZ3GBCNQ" localSheetId="11" hidden="1">#REF!</definedName>
    <definedName name="BExZSM0TL3458X254CZLZZ3GBCNQ" hidden="1">#REF!</definedName>
    <definedName name="BExZSPX0YNISGS8SVTI69D6NC4IM" localSheetId="7" hidden="1">#REF!</definedName>
    <definedName name="BExZSPX0YNISGS8SVTI69D6NC4IM" localSheetId="9" hidden="1">#REF!</definedName>
    <definedName name="BExZSPX0YNISGS8SVTI69D6NC4IM" localSheetId="10" hidden="1">#REF!</definedName>
    <definedName name="BExZSPX0YNISGS8SVTI69D6NC4IM" localSheetId="11" hidden="1">#REF!</definedName>
    <definedName name="BExZSPX0YNISGS8SVTI69D6NC4IM" hidden="1">#REF!</definedName>
    <definedName name="BExZSS0LA2JY4ZLJ1Z5YCMLJJZCH" localSheetId="7" hidden="1">#REF!</definedName>
    <definedName name="BExZSS0LA2JY4ZLJ1Z5YCMLJJZCH" localSheetId="9" hidden="1">#REF!</definedName>
    <definedName name="BExZSS0LA2JY4ZLJ1Z5YCMLJJZCH" localSheetId="10" hidden="1">#REF!</definedName>
    <definedName name="BExZSS0LA2JY4ZLJ1Z5YCMLJJZCH" localSheetId="11" hidden="1">#REF!</definedName>
    <definedName name="BExZSS0LA2JY4ZLJ1Z5YCMLJJZCH" hidden="1">#REF!</definedName>
    <definedName name="BExZTAQV2QVSZY5Y3VCCWUBSBW9P" localSheetId="7" hidden="1">#REF!</definedName>
    <definedName name="BExZTAQV2QVSZY5Y3VCCWUBSBW9P" localSheetId="9" hidden="1">#REF!</definedName>
    <definedName name="BExZTAQV2QVSZY5Y3VCCWUBSBW9P" localSheetId="10" hidden="1">#REF!</definedName>
    <definedName name="BExZTAQV2QVSZY5Y3VCCWUBSBW9P" localSheetId="11" hidden="1">#REF!</definedName>
    <definedName name="BExZTAQV2QVSZY5Y3VCCWUBSBW9P" hidden="1">#REF!</definedName>
    <definedName name="BExZTBN9GZGBJ8KW4A2BZPUYXU1F" localSheetId="7" hidden="1">#REF!</definedName>
    <definedName name="BExZTBN9GZGBJ8KW4A2BZPUYXU1F" localSheetId="9" hidden="1">#REF!</definedName>
    <definedName name="BExZTBN9GZGBJ8KW4A2BZPUYXU1F" localSheetId="10" hidden="1">#REF!</definedName>
    <definedName name="BExZTBN9GZGBJ8KW4A2BZPUYXU1F" localSheetId="11" hidden="1">#REF!</definedName>
    <definedName name="BExZTBN9GZGBJ8KW4A2BZPUYXU1F" hidden="1">#REF!</definedName>
    <definedName name="BExZTHSI2FX56PWRSNX9H5EWTZFO" localSheetId="7" hidden="1">#REF!</definedName>
    <definedName name="BExZTHSI2FX56PWRSNX9H5EWTZFO" localSheetId="9" hidden="1">#REF!</definedName>
    <definedName name="BExZTHSI2FX56PWRSNX9H5EWTZFO" localSheetId="10" hidden="1">#REF!</definedName>
    <definedName name="BExZTHSI2FX56PWRSNX9H5EWTZFO" localSheetId="11" hidden="1">#REF!</definedName>
    <definedName name="BExZTHSI2FX56PWRSNX9H5EWTZFO" hidden="1">#REF!</definedName>
    <definedName name="BExZTI39Q2UFW9SVCC3Q73QVFBU8" localSheetId="7" hidden="1">#REF!</definedName>
    <definedName name="BExZTI39Q2UFW9SVCC3Q73QVFBU8" localSheetId="9" hidden="1">#REF!</definedName>
    <definedName name="BExZTI39Q2UFW9SVCC3Q73QVFBU8" localSheetId="10" hidden="1">#REF!</definedName>
    <definedName name="BExZTI39Q2UFW9SVCC3Q73QVFBU8" localSheetId="11" hidden="1">#REF!</definedName>
    <definedName name="BExZTI39Q2UFW9SVCC3Q73QVFBU8" hidden="1">#REF!</definedName>
    <definedName name="BExZTJL3HVBFY139H6CJHEQCT1EL" localSheetId="7" hidden="1">#REF!</definedName>
    <definedName name="BExZTJL3HVBFY139H6CJHEQCT1EL" localSheetId="9" hidden="1">#REF!</definedName>
    <definedName name="BExZTJL3HVBFY139H6CJHEQCT1EL" localSheetId="10" hidden="1">#REF!</definedName>
    <definedName name="BExZTJL3HVBFY139H6CJHEQCT1EL" localSheetId="11" hidden="1">#REF!</definedName>
    <definedName name="BExZTJL3HVBFY139H6CJHEQCT1EL" hidden="1">#REF!</definedName>
    <definedName name="BExZTLOL8OPABZI453E0KVNA1GJS" localSheetId="7" hidden="1">#REF!</definedName>
    <definedName name="BExZTLOL8OPABZI453E0KVNA1GJS" localSheetId="9" hidden="1">#REF!</definedName>
    <definedName name="BExZTLOL8OPABZI453E0KVNA1GJS" localSheetId="10" hidden="1">#REF!</definedName>
    <definedName name="BExZTLOL8OPABZI453E0KVNA1GJS" localSheetId="11" hidden="1">#REF!</definedName>
    <definedName name="BExZTLOL8OPABZI453E0KVNA1GJS" hidden="1">#REF!</definedName>
    <definedName name="BExZTT6J3X0TOX0ZY6YPLUVMCW9X" localSheetId="7" hidden="1">#REF!</definedName>
    <definedName name="BExZTT6J3X0TOX0ZY6YPLUVMCW9X" localSheetId="9" hidden="1">#REF!</definedName>
    <definedName name="BExZTT6J3X0TOX0ZY6YPLUVMCW9X" localSheetId="10" hidden="1">#REF!</definedName>
    <definedName name="BExZTT6J3X0TOX0ZY6YPLUVMCW9X" localSheetId="11" hidden="1">#REF!</definedName>
    <definedName name="BExZTT6J3X0TOX0ZY6YPLUVMCW9X" hidden="1">#REF!</definedName>
    <definedName name="BExZTW6ECBRA0BBITWBQ8R93RMCL" localSheetId="7" hidden="1">#REF!</definedName>
    <definedName name="BExZTW6ECBRA0BBITWBQ8R93RMCL" localSheetId="9" hidden="1">#REF!</definedName>
    <definedName name="BExZTW6ECBRA0BBITWBQ8R93RMCL" localSheetId="10" hidden="1">#REF!</definedName>
    <definedName name="BExZTW6ECBRA0BBITWBQ8R93RMCL" localSheetId="11" hidden="1">#REF!</definedName>
    <definedName name="BExZTW6ECBRA0BBITWBQ8R93RMCL" hidden="1">#REF!</definedName>
    <definedName name="BExZU2BHYAOKSCBM3C5014ZF6IXS" localSheetId="7" hidden="1">#REF!</definedName>
    <definedName name="BExZU2BHYAOKSCBM3C5014ZF6IXS" localSheetId="9" hidden="1">#REF!</definedName>
    <definedName name="BExZU2BHYAOKSCBM3C5014ZF6IXS" localSheetId="10" hidden="1">#REF!</definedName>
    <definedName name="BExZU2BHYAOKSCBM3C5014ZF6IXS" localSheetId="11" hidden="1">#REF!</definedName>
    <definedName name="BExZU2BHYAOKSCBM3C5014ZF6IXS" hidden="1">#REF!</definedName>
    <definedName name="BExZU2RMJTXOCS0ROPMYPE6WTD87" localSheetId="7" hidden="1">#REF!</definedName>
    <definedName name="BExZU2RMJTXOCS0ROPMYPE6WTD87" localSheetId="9" hidden="1">#REF!</definedName>
    <definedName name="BExZU2RMJTXOCS0ROPMYPE6WTD87" localSheetId="10" hidden="1">#REF!</definedName>
    <definedName name="BExZU2RMJTXOCS0ROPMYPE6WTD87" localSheetId="11" hidden="1">#REF!</definedName>
    <definedName name="BExZU2RMJTXOCS0ROPMYPE6WTD87" hidden="1">#REF!</definedName>
    <definedName name="BExZUF7G8FENTJKH9R1XUWXM6CWD" localSheetId="7" hidden="1">#REF!</definedName>
    <definedName name="BExZUF7G8FENTJKH9R1XUWXM6CWD" localSheetId="9" hidden="1">#REF!</definedName>
    <definedName name="BExZUF7G8FENTJKH9R1XUWXM6CWD" localSheetId="10" hidden="1">#REF!</definedName>
    <definedName name="BExZUF7G8FENTJKH9R1XUWXM6CWD" localSheetId="11" hidden="1">#REF!</definedName>
    <definedName name="BExZUF7G8FENTJKH9R1XUWXM6CWD" hidden="1">#REF!</definedName>
    <definedName name="BExZUNARUJBIZ08VCAV3GEVBIR3D" localSheetId="7" hidden="1">#REF!</definedName>
    <definedName name="BExZUNARUJBIZ08VCAV3GEVBIR3D" localSheetId="9" hidden="1">#REF!</definedName>
    <definedName name="BExZUNARUJBIZ08VCAV3GEVBIR3D" localSheetId="10" hidden="1">#REF!</definedName>
    <definedName name="BExZUNARUJBIZ08VCAV3GEVBIR3D" localSheetId="11" hidden="1">#REF!</definedName>
    <definedName name="BExZUNARUJBIZ08VCAV3GEVBIR3D" hidden="1">#REF!</definedName>
    <definedName name="BExZUSZT5496UMBP4LFSLTR1GVEW" localSheetId="7" hidden="1">#REF!</definedName>
    <definedName name="BExZUSZT5496UMBP4LFSLTR1GVEW" localSheetId="9" hidden="1">#REF!</definedName>
    <definedName name="BExZUSZT5496UMBP4LFSLTR1GVEW" localSheetId="10" hidden="1">#REF!</definedName>
    <definedName name="BExZUSZT5496UMBP4LFSLTR1GVEW" localSheetId="11" hidden="1">#REF!</definedName>
    <definedName name="BExZUSZT5496UMBP4LFSLTR1GVEW" hidden="1">#REF!</definedName>
    <definedName name="BExZUT54340I38GVCV79EL116WR0" localSheetId="7" hidden="1">#REF!</definedName>
    <definedName name="BExZUT54340I38GVCV79EL116WR0" localSheetId="9" hidden="1">#REF!</definedName>
    <definedName name="BExZUT54340I38GVCV79EL116WR0" localSheetId="10" hidden="1">#REF!</definedName>
    <definedName name="BExZUT54340I38GVCV79EL116WR0" localSheetId="11" hidden="1">#REF!</definedName>
    <definedName name="BExZUT54340I38GVCV79EL116WR0" hidden="1">#REF!</definedName>
    <definedName name="BExZUYDULCX65H9OZ9JHPBNKF3MI" localSheetId="7" hidden="1">#REF!</definedName>
    <definedName name="BExZUYDULCX65H9OZ9JHPBNKF3MI" localSheetId="9" hidden="1">#REF!</definedName>
    <definedName name="BExZUYDULCX65H9OZ9JHPBNKF3MI" localSheetId="10" hidden="1">#REF!</definedName>
    <definedName name="BExZUYDULCX65H9OZ9JHPBNKF3MI" localSheetId="11" hidden="1">#REF!</definedName>
    <definedName name="BExZUYDULCX65H9OZ9JHPBNKF3MI" hidden="1">#REF!</definedName>
    <definedName name="BExZV0192UZZ9JSP428VREBB1ZDY" localSheetId="7" hidden="1">#REF!</definedName>
    <definedName name="BExZV0192UZZ9JSP428VREBB1ZDY" localSheetId="9" hidden="1">#REF!</definedName>
    <definedName name="BExZV0192UZZ9JSP428VREBB1ZDY" localSheetId="10" hidden="1">#REF!</definedName>
    <definedName name="BExZV0192UZZ9JSP428VREBB1ZDY" localSheetId="11" hidden="1">#REF!</definedName>
    <definedName name="BExZV0192UZZ9JSP428VREBB1ZDY" hidden="1">#REF!</definedName>
    <definedName name="BExZV2QD5ZDK3AGDRULLA7JB46C3" localSheetId="7" hidden="1">#REF!</definedName>
    <definedName name="BExZV2QD5ZDK3AGDRULLA7JB46C3" localSheetId="9" hidden="1">#REF!</definedName>
    <definedName name="BExZV2QD5ZDK3AGDRULLA7JB46C3" localSheetId="10" hidden="1">#REF!</definedName>
    <definedName name="BExZV2QD5ZDK3AGDRULLA7JB46C3" localSheetId="11" hidden="1">#REF!</definedName>
    <definedName name="BExZV2QD5ZDK3AGDRULLA7JB46C3" hidden="1">#REF!</definedName>
    <definedName name="BExZV5FHALJ3O5Z9X9CYXRUGCC6O" localSheetId="7" hidden="1">#REF!</definedName>
    <definedName name="BExZV5FHALJ3O5Z9X9CYXRUGCC6O" localSheetId="9" hidden="1">#REF!</definedName>
    <definedName name="BExZV5FHALJ3O5Z9X9CYXRUGCC6O" localSheetId="10" hidden="1">#REF!</definedName>
    <definedName name="BExZV5FHALJ3O5Z9X9CYXRUGCC6O" localSheetId="11" hidden="1">#REF!</definedName>
    <definedName name="BExZV5FHALJ3O5Z9X9CYXRUGCC6O" hidden="1">#REF!</definedName>
    <definedName name="BExZVBQ29OM0V8XAL3HL0JIM0MMU" localSheetId="7" hidden="1">#REF!</definedName>
    <definedName name="BExZVBQ29OM0V8XAL3HL0JIM0MMU" localSheetId="9" hidden="1">#REF!</definedName>
    <definedName name="BExZVBQ29OM0V8XAL3HL0JIM0MMU" localSheetId="10" hidden="1">#REF!</definedName>
    <definedName name="BExZVBQ29OM0V8XAL3HL0JIM0MMU" localSheetId="11" hidden="1">#REF!</definedName>
    <definedName name="BExZVBQ29OM0V8XAL3HL0JIM0MMU" hidden="1">#REF!</definedName>
    <definedName name="BExZVEPYS6HYXG8RN9GMWZTHDEMK" localSheetId="7" hidden="1">#REF!</definedName>
    <definedName name="BExZVEPYS6HYXG8RN9GMWZTHDEMK" localSheetId="9" hidden="1">#REF!</definedName>
    <definedName name="BExZVEPYS6HYXG8RN9GMWZTHDEMK" localSheetId="10" hidden="1">#REF!</definedName>
    <definedName name="BExZVEPYS6HYXG8RN9GMWZTHDEMK" localSheetId="11" hidden="1">#REF!</definedName>
    <definedName name="BExZVEPYS6HYXG8RN9GMWZTHDEMK" hidden="1">#REF!</definedName>
    <definedName name="BExZVLM4T9ORS4ZWHME46U4Q103C" localSheetId="7" hidden="1">#REF!</definedName>
    <definedName name="BExZVLM4T9ORS4ZWHME46U4Q103C" localSheetId="9" hidden="1">#REF!</definedName>
    <definedName name="BExZVLM4T9ORS4ZWHME46U4Q103C" localSheetId="10" hidden="1">#REF!</definedName>
    <definedName name="BExZVLM4T9ORS4ZWHME46U4Q103C" localSheetId="11" hidden="1">#REF!</definedName>
    <definedName name="BExZVLM4T9ORS4ZWHME46U4Q103C" hidden="1">#REF!</definedName>
    <definedName name="BExZVM7OZWPPRH5YQW50EYMMIW1A" localSheetId="7" hidden="1">#REF!</definedName>
    <definedName name="BExZVM7OZWPPRH5YQW50EYMMIW1A" localSheetId="9" hidden="1">#REF!</definedName>
    <definedName name="BExZVM7OZWPPRH5YQW50EYMMIW1A" localSheetId="10" hidden="1">#REF!</definedName>
    <definedName name="BExZVM7OZWPPRH5YQW50EYMMIW1A" localSheetId="11" hidden="1">#REF!</definedName>
    <definedName name="BExZVM7OZWPPRH5YQW50EYMMIW1A" hidden="1">#REF!</definedName>
    <definedName name="BExZVPYGX2C5OSHMZ6F0KBKZ6B1S" localSheetId="7" hidden="1">#REF!</definedName>
    <definedName name="BExZVPYGX2C5OSHMZ6F0KBKZ6B1S" localSheetId="9" hidden="1">#REF!</definedName>
    <definedName name="BExZVPYGX2C5OSHMZ6F0KBKZ6B1S" localSheetId="10" hidden="1">#REF!</definedName>
    <definedName name="BExZVPYGX2C5OSHMZ6F0KBKZ6B1S" localSheetId="11" hidden="1">#REF!</definedName>
    <definedName name="BExZVPYGX2C5OSHMZ6F0KBKZ6B1S" hidden="1">#REF!</definedName>
    <definedName name="BExZW5UARC8W9AQNLJX2I5WQWS5F" localSheetId="7" hidden="1">#REF!</definedName>
    <definedName name="BExZW5UARC8W9AQNLJX2I5WQWS5F" localSheetId="9" hidden="1">#REF!</definedName>
    <definedName name="BExZW5UARC8W9AQNLJX2I5WQWS5F" localSheetId="10" hidden="1">#REF!</definedName>
    <definedName name="BExZW5UARC8W9AQNLJX2I5WQWS5F" localSheetId="11" hidden="1">#REF!</definedName>
    <definedName name="BExZW5UARC8W9AQNLJX2I5WQWS5F" hidden="1">#REF!</definedName>
    <definedName name="BExZW7HRGN6A9YS41KI2B2UUMJ7X" localSheetId="7" hidden="1">#REF!</definedName>
    <definedName name="BExZW7HRGN6A9YS41KI2B2UUMJ7X" localSheetId="9" hidden="1">#REF!</definedName>
    <definedName name="BExZW7HRGN6A9YS41KI2B2UUMJ7X" localSheetId="10" hidden="1">#REF!</definedName>
    <definedName name="BExZW7HRGN6A9YS41KI2B2UUMJ7X" localSheetId="11" hidden="1">#REF!</definedName>
    <definedName name="BExZW7HRGN6A9YS41KI2B2UUMJ7X" hidden="1">#REF!</definedName>
    <definedName name="BExZW8ZPNV43UXGOT98FDNIBQHZY" localSheetId="7" hidden="1">#REF!</definedName>
    <definedName name="BExZW8ZPNV43UXGOT98FDNIBQHZY" localSheetId="9" hidden="1">#REF!</definedName>
    <definedName name="BExZW8ZPNV43UXGOT98FDNIBQHZY" localSheetId="10" hidden="1">#REF!</definedName>
    <definedName name="BExZW8ZPNV43UXGOT98FDNIBQHZY" localSheetId="11" hidden="1">#REF!</definedName>
    <definedName name="BExZW8ZPNV43UXGOT98FDNIBQHZY" hidden="1">#REF!</definedName>
    <definedName name="BExZWKZ5N3RDXU8MZ8HQVYYD8O0F" localSheetId="7" hidden="1">#REF!</definedName>
    <definedName name="BExZWKZ5N3RDXU8MZ8HQVYYD8O0F" localSheetId="9" hidden="1">#REF!</definedName>
    <definedName name="BExZWKZ5N3RDXU8MZ8HQVYYD8O0F" localSheetId="10" hidden="1">#REF!</definedName>
    <definedName name="BExZWKZ5N3RDXU8MZ8HQVYYD8O0F" localSheetId="11" hidden="1">#REF!</definedName>
    <definedName name="BExZWKZ5N3RDXU8MZ8HQVYYD8O0F" hidden="1">#REF!</definedName>
    <definedName name="BExZWSMC9T48W74GFGQCIUJ8ZPP3" localSheetId="7" hidden="1">#REF!</definedName>
    <definedName name="BExZWSMC9T48W74GFGQCIUJ8ZPP3" localSheetId="9" hidden="1">#REF!</definedName>
    <definedName name="BExZWSMC9T48W74GFGQCIUJ8ZPP3" localSheetId="10" hidden="1">#REF!</definedName>
    <definedName name="BExZWSMC9T48W74GFGQCIUJ8ZPP3" localSheetId="11" hidden="1">#REF!</definedName>
    <definedName name="BExZWSMC9T48W74GFGQCIUJ8ZPP3" hidden="1">#REF!</definedName>
    <definedName name="BExZWUF2V4HY3HI8JN9ZVPRWK1H3" localSheetId="7" hidden="1">#REF!</definedName>
    <definedName name="BExZWUF2V4HY3HI8JN9ZVPRWK1H3" localSheetId="9" hidden="1">#REF!</definedName>
    <definedName name="BExZWUF2V4HY3HI8JN9ZVPRWK1H3" localSheetId="10" hidden="1">#REF!</definedName>
    <definedName name="BExZWUF2V4HY3HI8JN9ZVPRWK1H3" localSheetId="11" hidden="1">#REF!</definedName>
    <definedName name="BExZWUF2V4HY3HI8JN9ZVPRWK1H3" hidden="1">#REF!</definedName>
    <definedName name="BExZWX45URTK9KYDJHEXL1OTZ833" localSheetId="7" hidden="1">#REF!</definedName>
    <definedName name="BExZWX45URTK9KYDJHEXL1OTZ833" localSheetId="9" hidden="1">#REF!</definedName>
    <definedName name="BExZWX45URTK9KYDJHEXL1OTZ833" localSheetId="10" hidden="1">#REF!</definedName>
    <definedName name="BExZWX45URTK9KYDJHEXL1OTZ833" localSheetId="11" hidden="1">#REF!</definedName>
    <definedName name="BExZWX45URTK9KYDJHEXL1OTZ833" hidden="1">#REF!</definedName>
    <definedName name="BExZWYRG26HN53ZPZ5ERJKTS6RJ1" localSheetId="7" hidden="1">#REF!</definedName>
    <definedName name="BExZWYRG26HN53ZPZ5ERJKTS6RJ1" localSheetId="9" hidden="1">#REF!</definedName>
    <definedName name="BExZWYRG26HN53ZPZ5ERJKTS6RJ1" localSheetId="10" hidden="1">#REF!</definedName>
    <definedName name="BExZWYRG26HN53ZPZ5ERJKTS6RJ1" localSheetId="11" hidden="1">#REF!</definedName>
    <definedName name="BExZWYRG26HN53ZPZ5ERJKTS6RJ1" hidden="1">#REF!</definedName>
    <definedName name="BExZX0EWQEZO86WDAD9A4EAEZ012" localSheetId="7" hidden="1">#REF!</definedName>
    <definedName name="BExZX0EWQEZO86WDAD9A4EAEZ012" localSheetId="9" hidden="1">#REF!</definedName>
    <definedName name="BExZX0EWQEZO86WDAD9A4EAEZ012" localSheetId="10" hidden="1">#REF!</definedName>
    <definedName name="BExZX0EWQEZO86WDAD9A4EAEZ012" localSheetId="11" hidden="1">#REF!</definedName>
    <definedName name="BExZX0EWQEZO86WDAD9A4EAEZ012" hidden="1">#REF!</definedName>
    <definedName name="BExZX2T6ZT2DZLYSDJJBPVIT5OK2" localSheetId="7" hidden="1">#REF!</definedName>
    <definedName name="BExZX2T6ZT2DZLYSDJJBPVIT5OK2" localSheetId="9" hidden="1">#REF!</definedName>
    <definedName name="BExZX2T6ZT2DZLYSDJJBPVIT5OK2" localSheetId="10" hidden="1">#REF!</definedName>
    <definedName name="BExZX2T6ZT2DZLYSDJJBPVIT5OK2" localSheetId="11" hidden="1">#REF!</definedName>
    <definedName name="BExZX2T6ZT2DZLYSDJJBPVIT5OK2" hidden="1">#REF!</definedName>
    <definedName name="BExZXD01YCC2UKH6829EC0LCWB3B" localSheetId="7" hidden="1">#REF!</definedName>
    <definedName name="BExZXD01YCC2UKH6829EC0LCWB3B" localSheetId="9" hidden="1">#REF!</definedName>
    <definedName name="BExZXD01YCC2UKH6829EC0LCWB3B" localSheetId="10" hidden="1">#REF!</definedName>
    <definedName name="BExZXD01YCC2UKH6829EC0LCWB3B" localSheetId="11" hidden="1">#REF!</definedName>
    <definedName name="BExZXD01YCC2UKH6829EC0LCWB3B" hidden="1">#REF!</definedName>
    <definedName name="BExZXK6UA4ZV3XPC2N2NRSI4ZR6H" localSheetId="7" hidden="1">#REF!</definedName>
    <definedName name="BExZXK6UA4ZV3XPC2N2NRSI4ZR6H" localSheetId="9" hidden="1">#REF!</definedName>
    <definedName name="BExZXK6UA4ZV3XPC2N2NRSI4ZR6H" localSheetId="10" hidden="1">#REF!</definedName>
    <definedName name="BExZXK6UA4ZV3XPC2N2NRSI4ZR6H" localSheetId="11" hidden="1">#REF!</definedName>
    <definedName name="BExZXK6UA4ZV3XPC2N2NRSI4ZR6H" hidden="1">#REF!</definedName>
    <definedName name="BExZXOJDELULNLEH7WG0OYJT0NJ4" localSheetId="7" hidden="1">#REF!</definedName>
    <definedName name="BExZXOJDELULNLEH7WG0OYJT0NJ4" localSheetId="9" hidden="1">#REF!</definedName>
    <definedName name="BExZXOJDELULNLEH7WG0OYJT0NJ4" localSheetId="10" hidden="1">#REF!</definedName>
    <definedName name="BExZXOJDELULNLEH7WG0OYJT0NJ4" localSheetId="11" hidden="1">#REF!</definedName>
    <definedName name="BExZXOJDELULNLEH7WG0OYJT0NJ4" hidden="1">#REF!</definedName>
    <definedName name="BExZXOOTRNUK8LGEAZ8ZCFW9KXQ1" localSheetId="7" hidden="1">#REF!</definedName>
    <definedName name="BExZXOOTRNUK8LGEAZ8ZCFW9KXQ1" localSheetId="9" hidden="1">#REF!</definedName>
    <definedName name="BExZXOOTRNUK8LGEAZ8ZCFW9KXQ1" localSheetId="10" hidden="1">#REF!</definedName>
    <definedName name="BExZXOOTRNUK8LGEAZ8ZCFW9KXQ1" localSheetId="11" hidden="1">#REF!</definedName>
    <definedName name="BExZXOOTRNUK8LGEAZ8ZCFW9KXQ1" hidden="1">#REF!</definedName>
    <definedName name="BExZXT6JOXNKEDU23DKL8XZAJZIH" localSheetId="7" hidden="1">#REF!</definedName>
    <definedName name="BExZXT6JOXNKEDU23DKL8XZAJZIH" localSheetId="9" hidden="1">#REF!</definedName>
    <definedName name="BExZXT6JOXNKEDU23DKL8XZAJZIH" localSheetId="10" hidden="1">#REF!</definedName>
    <definedName name="BExZXT6JOXNKEDU23DKL8XZAJZIH" localSheetId="11" hidden="1">#REF!</definedName>
    <definedName name="BExZXT6JOXNKEDU23DKL8XZAJZIH" hidden="1">#REF!</definedName>
    <definedName name="BExZXUTYW1HWEEZ1LIX4OQWC7HL1" localSheetId="7" hidden="1">#REF!</definedName>
    <definedName name="BExZXUTYW1HWEEZ1LIX4OQWC7HL1" localSheetId="9" hidden="1">#REF!</definedName>
    <definedName name="BExZXUTYW1HWEEZ1LIX4OQWC7HL1" localSheetId="10" hidden="1">#REF!</definedName>
    <definedName name="BExZXUTYW1HWEEZ1LIX4OQWC7HL1" localSheetId="11" hidden="1">#REF!</definedName>
    <definedName name="BExZXUTYW1HWEEZ1LIX4OQWC7HL1" hidden="1">#REF!</definedName>
    <definedName name="BExZXY4NKQL9QD76YMQJ15U1C2G8" localSheetId="7" hidden="1">#REF!</definedName>
    <definedName name="BExZXY4NKQL9QD76YMQJ15U1C2G8" localSheetId="9" hidden="1">#REF!</definedName>
    <definedName name="BExZXY4NKQL9QD76YMQJ15U1C2G8" localSheetId="10" hidden="1">#REF!</definedName>
    <definedName name="BExZXY4NKQL9QD76YMQJ15U1C2G8" localSheetId="11" hidden="1">#REF!</definedName>
    <definedName name="BExZXY4NKQL9QD76YMQJ15U1C2G8" hidden="1">#REF!</definedName>
    <definedName name="BExZXYQ7U5G08FQGUIGYT14QCBOF" localSheetId="7" hidden="1">#REF!</definedName>
    <definedName name="BExZXYQ7U5G08FQGUIGYT14QCBOF" localSheetId="9" hidden="1">#REF!</definedName>
    <definedName name="BExZXYQ7U5G08FQGUIGYT14QCBOF" localSheetId="10" hidden="1">#REF!</definedName>
    <definedName name="BExZXYQ7U5G08FQGUIGYT14QCBOF" localSheetId="11" hidden="1">#REF!</definedName>
    <definedName name="BExZXYQ7U5G08FQGUIGYT14QCBOF" hidden="1">#REF!</definedName>
    <definedName name="BExZY02V77YJBMODJSWZOYCMPS5X" localSheetId="7" hidden="1">#REF!</definedName>
    <definedName name="BExZY02V77YJBMODJSWZOYCMPS5X" localSheetId="9" hidden="1">#REF!</definedName>
    <definedName name="BExZY02V77YJBMODJSWZOYCMPS5X" localSheetId="10" hidden="1">#REF!</definedName>
    <definedName name="BExZY02V77YJBMODJSWZOYCMPS5X" localSheetId="11" hidden="1">#REF!</definedName>
    <definedName name="BExZY02V77YJBMODJSWZOYCMPS5X" hidden="1">#REF!</definedName>
    <definedName name="BExZY49QRZIR6CA41LFA9LM6EULU" localSheetId="7" hidden="1">#REF!</definedName>
    <definedName name="BExZY49QRZIR6CA41LFA9LM6EULU" localSheetId="9" hidden="1">#REF!</definedName>
    <definedName name="BExZY49QRZIR6CA41LFA9LM6EULU" localSheetId="10" hidden="1">#REF!</definedName>
    <definedName name="BExZY49QRZIR6CA41LFA9LM6EULU" localSheetId="11" hidden="1">#REF!</definedName>
    <definedName name="BExZY49QRZIR6CA41LFA9LM6EULU" hidden="1">#REF!</definedName>
    <definedName name="BExZYB62GGL1SOZY9U68AATTICHU" localSheetId="7" hidden="1">#REF!</definedName>
    <definedName name="BExZYB62GGL1SOZY9U68AATTICHU" localSheetId="9" hidden="1">#REF!</definedName>
    <definedName name="BExZYB62GGL1SOZY9U68AATTICHU" localSheetId="10" hidden="1">#REF!</definedName>
    <definedName name="BExZYB62GGL1SOZY9U68AATTICHU" localSheetId="11" hidden="1">#REF!</definedName>
    <definedName name="BExZYB62GGL1SOZY9U68AATTICHU" hidden="1">#REF!</definedName>
    <definedName name="BExZYBBCV1AW9XEIT73TO2286ETP" localSheetId="7" hidden="1">#REF!</definedName>
    <definedName name="BExZYBBCV1AW9XEIT73TO2286ETP" localSheetId="9" hidden="1">#REF!</definedName>
    <definedName name="BExZYBBCV1AW9XEIT73TO2286ETP" localSheetId="10" hidden="1">#REF!</definedName>
    <definedName name="BExZYBBCV1AW9XEIT73TO2286ETP" localSheetId="11" hidden="1">#REF!</definedName>
    <definedName name="BExZYBBCV1AW9XEIT73TO2286ETP" hidden="1">#REF!</definedName>
    <definedName name="BExZYF262HRLEVP6L4KINWX6HBYI" localSheetId="7" hidden="1">#REF!</definedName>
    <definedName name="BExZYF262HRLEVP6L4KINWX6HBYI" localSheetId="9" hidden="1">#REF!</definedName>
    <definedName name="BExZYF262HRLEVP6L4KINWX6HBYI" localSheetId="10" hidden="1">#REF!</definedName>
    <definedName name="BExZYF262HRLEVP6L4KINWX6HBYI" localSheetId="11" hidden="1">#REF!</definedName>
    <definedName name="BExZYF262HRLEVP6L4KINWX6HBYI" hidden="1">#REF!</definedName>
    <definedName name="BExZZ2FQA9A8C7CJKMEFQ9VPSLCE" localSheetId="7" hidden="1">#REF!</definedName>
    <definedName name="BExZZ2FQA9A8C7CJKMEFQ9VPSLCE" localSheetId="9" hidden="1">#REF!</definedName>
    <definedName name="BExZZ2FQA9A8C7CJKMEFQ9VPSLCE" localSheetId="10" hidden="1">#REF!</definedName>
    <definedName name="BExZZ2FQA9A8C7CJKMEFQ9VPSLCE" localSheetId="11" hidden="1">#REF!</definedName>
    <definedName name="BExZZ2FQA9A8C7CJKMEFQ9VPSLCE" hidden="1">#REF!</definedName>
    <definedName name="BExZZCHAVHW8C2H649KRGVQ0WVRT" localSheetId="7" hidden="1">#REF!</definedName>
    <definedName name="BExZZCHAVHW8C2H649KRGVQ0WVRT" localSheetId="9" hidden="1">#REF!</definedName>
    <definedName name="BExZZCHAVHW8C2H649KRGVQ0WVRT" localSheetId="10" hidden="1">#REF!</definedName>
    <definedName name="BExZZCHAVHW8C2H649KRGVQ0WVRT" localSheetId="11" hidden="1">#REF!</definedName>
    <definedName name="BExZZCHAVHW8C2H649KRGVQ0WVRT" hidden="1">#REF!</definedName>
    <definedName name="BExZZGIVJRHKETRE8HACEQE30128" localSheetId="7" hidden="1">#REF!</definedName>
    <definedName name="BExZZGIVJRHKETRE8HACEQE30128" localSheetId="9" hidden="1">#REF!</definedName>
    <definedName name="BExZZGIVJRHKETRE8HACEQE30128" localSheetId="10" hidden="1">#REF!</definedName>
    <definedName name="BExZZGIVJRHKETRE8HACEQE30128" localSheetId="11" hidden="1">#REF!</definedName>
    <definedName name="BExZZGIVJRHKETRE8HACEQE30128" hidden="1">#REF!</definedName>
    <definedName name="BExZZTK54OTLF2YB68BHGOS27GEN" localSheetId="7" hidden="1">#REF!</definedName>
    <definedName name="BExZZTK54OTLF2YB68BHGOS27GEN" localSheetId="9" hidden="1">#REF!</definedName>
    <definedName name="BExZZTK54OTLF2YB68BHGOS27GEN" localSheetId="10" hidden="1">#REF!</definedName>
    <definedName name="BExZZTK54OTLF2YB68BHGOS27GEN" localSheetId="11" hidden="1">#REF!</definedName>
    <definedName name="BExZZTK54OTLF2YB68BHGOS27GEN" hidden="1">#REF!</definedName>
    <definedName name="BExZZXB3JQQG4SIZS4MRU6NNW7HI" localSheetId="7" hidden="1">#REF!</definedName>
    <definedName name="BExZZXB3JQQG4SIZS4MRU6NNW7HI" localSheetId="9" hidden="1">#REF!</definedName>
    <definedName name="BExZZXB3JQQG4SIZS4MRU6NNW7HI" localSheetId="10" hidden="1">#REF!</definedName>
    <definedName name="BExZZXB3JQQG4SIZS4MRU6NNW7HI" localSheetId="11" hidden="1">#REF!</definedName>
    <definedName name="BExZZXB3JQQG4SIZS4MRU6NNW7HI" hidden="1">#REF!</definedName>
    <definedName name="BExZZZEMIIFKMLLV4DJKX5TB9R5V" localSheetId="7" hidden="1">#REF!</definedName>
    <definedName name="BExZZZEMIIFKMLLV4DJKX5TB9R5V" localSheetId="9" hidden="1">#REF!</definedName>
    <definedName name="BExZZZEMIIFKMLLV4DJKX5TB9R5V" localSheetId="10" hidden="1">#REF!</definedName>
    <definedName name="BExZZZEMIIFKMLLV4DJKX5TB9R5V" localSheetId="11" hidden="1">#REF!</definedName>
    <definedName name="BExZZZEMIIFKMLLV4DJKX5TB9R5V" hidden="1">#REF!</definedName>
    <definedName name="can" localSheetId="7" hidden="1">{#N/A,#N/A,FALSE,"O&amp;M by processes";#N/A,#N/A,FALSE,"Elec Act vs Bud";#N/A,#N/A,FALSE,"G&amp;A";#N/A,#N/A,FALSE,"BGS";#N/A,#N/A,FALSE,"Res Cost"}</definedName>
    <definedName name="can" localSheetId="9" hidden="1">{#N/A,#N/A,FALSE,"O&amp;M by processes";#N/A,#N/A,FALSE,"Elec Act vs Bud";#N/A,#N/A,FALSE,"G&amp;A";#N/A,#N/A,FALSE,"BGS";#N/A,#N/A,FALSE,"Res Cost"}</definedName>
    <definedName name="can" localSheetId="10" hidden="1">{#N/A,#N/A,FALSE,"O&amp;M by processes";#N/A,#N/A,FALSE,"Elec Act vs Bud";#N/A,#N/A,FALSE,"G&amp;A";#N/A,#N/A,FALSE,"BGS";#N/A,#N/A,FALSE,"Res Cost"}</definedName>
    <definedName name="can" localSheetId="11" hidden="1">{#N/A,#N/A,FALSE,"O&amp;M by processes";#N/A,#N/A,FALSE,"Elec Act vs Bud";#N/A,#N/A,FALSE,"G&amp;A";#N/A,#N/A,FALSE,"BGS";#N/A,#N/A,FALSE,"Res Cost"}</definedName>
    <definedName name="can" hidden="1">{#N/A,#N/A,FALSE,"O&amp;M by processes";#N/A,#N/A,FALSE,"Elec Act vs Bud";#N/A,#N/A,FALSE,"G&amp;A";#N/A,#N/A,FALSE,"BGS";#N/A,#N/A,FALSE,"Res Cost"}</definedName>
    <definedName name="cbcvbcv" localSheetId="7" hidden="1">{#N/A,#N/A,FALSE,"Monthly SAIFI";#N/A,#N/A,FALSE,"Yearly SAIFI";#N/A,#N/A,FALSE,"Monthly CAIDI";#N/A,#N/A,FALSE,"Yearly CAIDI";#N/A,#N/A,FALSE,"Monthly SAIDI";#N/A,#N/A,FALSE,"Yearly SAIDI";#N/A,#N/A,FALSE,"Monthly MAIFI";#N/A,#N/A,FALSE,"Yearly MAIFI";#N/A,#N/A,FALSE,"Monthly Cust &gt;=4 Int"}</definedName>
    <definedName name="cbcvbcv" localSheetId="9" hidden="1">{#N/A,#N/A,FALSE,"Monthly SAIFI";#N/A,#N/A,FALSE,"Yearly SAIFI";#N/A,#N/A,FALSE,"Monthly CAIDI";#N/A,#N/A,FALSE,"Yearly CAIDI";#N/A,#N/A,FALSE,"Monthly SAIDI";#N/A,#N/A,FALSE,"Yearly SAIDI";#N/A,#N/A,FALSE,"Monthly MAIFI";#N/A,#N/A,FALSE,"Yearly MAIFI";#N/A,#N/A,FALSE,"Monthly Cust &gt;=4 Int"}</definedName>
    <definedName name="cbcvbcv" localSheetId="10" hidden="1">{#N/A,#N/A,FALSE,"Monthly SAIFI";#N/A,#N/A,FALSE,"Yearly SAIFI";#N/A,#N/A,FALSE,"Monthly CAIDI";#N/A,#N/A,FALSE,"Yearly CAIDI";#N/A,#N/A,FALSE,"Monthly SAIDI";#N/A,#N/A,FALSE,"Yearly SAIDI";#N/A,#N/A,FALSE,"Monthly MAIFI";#N/A,#N/A,FALSE,"Yearly MAIFI";#N/A,#N/A,FALSE,"Monthly Cust &gt;=4 Int"}</definedName>
    <definedName name="cbcvbcv" localSheetId="11"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WorkbookPriority" localSheetId="12" hidden="1">-250256570</definedName>
    <definedName name="CBWorkbookPriority" hidden="1">-2027624740</definedName>
    <definedName name="ccbbcvbc" localSheetId="7" hidden="1">{#N/A,#N/A,FALSE,"Monthly SAIFI";#N/A,#N/A,FALSE,"Yearly SAIFI";#N/A,#N/A,FALSE,"Monthly CAIDI";#N/A,#N/A,FALSE,"Yearly CAIDI";#N/A,#N/A,FALSE,"Monthly SAIDI";#N/A,#N/A,FALSE,"Yearly SAIDI";#N/A,#N/A,FALSE,"Monthly MAIFI";#N/A,#N/A,FALSE,"Yearly MAIFI";#N/A,#N/A,FALSE,"Monthly Cust &gt;=4 Int"}</definedName>
    <definedName name="ccbbcvbc" localSheetId="9" hidden="1">{#N/A,#N/A,FALSE,"Monthly SAIFI";#N/A,#N/A,FALSE,"Yearly SAIFI";#N/A,#N/A,FALSE,"Monthly CAIDI";#N/A,#N/A,FALSE,"Yearly CAIDI";#N/A,#N/A,FALSE,"Monthly SAIDI";#N/A,#N/A,FALSE,"Yearly SAIDI";#N/A,#N/A,FALSE,"Monthly MAIFI";#N/A,#N/A,FALSE,"Yearly MAIFI";#N/A,#N/A,FALSE,"Monthly Cust &gt;=4 Int"}</definedName>
    <definedName name="ccbbcvbc" localSheetId="10" hidden="1">{#N/A,#N/A,FALSE,"Monthly SAIFI";#N/A,#N/A,FALSE,"Yearly SAIFI";#N/A,#N/A,FALSE,"Monthly CAIDI";#N/A,#N/A,FALSE,"Yearly CAIDI";#N/A,#N/A,FALSE,"Monthly SAIDI";#N/A,#N/A,FALSE,"Yearly SAIDI";#N/A,#N/A,FALSE,"Monthly MAIFI";#N/A,#N/A,FALSE,"Yearly MAIFI";#N/A,#N/A,FALSE,"Monthly Cust &gt;=4 Int"}</definedName>
    <definedName name="ccbbcvbc" localSheetId="11"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c" localSheetId="7" hidden="1">{#N/A,#N/A,FALSE,"O&amp;M by processes";#N/A,#N/A,FALSE,"Elec Act vs Bud";#N/A,#N/A,FALSE,"G&amp;A";#N/A,#N/A,FALSE,"BGS";#N/A,#N/A,FALSE,"Res Cost"}</definedName>
    <definedName name="cccc" localSheetId="9" hidden="1">{#N/A,#N/A,FALSE,"O&amp;M by processes";#N/A,#N/A,FALSE,"Elec Act vs Bud";#N/A,#N/A,FALSE,"G&amp;A";#N/A,#N/A,FALSE,"BGS";#N/A,#N/A,FALSE,"Res Cost"}</definedName>
    <definedName name="cccc" localSheetId="10" hidden="1">{#N/A,#N/A,FALSE,"O&amp;M by processes";#N/A,#N/A,FALSE,"Elec Act vs Bud";#N/A,#N/A,FALSE,"G&amp;A";#N/A,#N/A,FALSE,"BGS";#N/A,#N/A,FALSE,"Res Cost"}</definedName>
    <definedName name="cccc" localSheetId="11" hidden="1">{#N/A,#N/A,FALSE,"O&amp;M by processes";#N/A,#N/A,FALSE,"Elec Act vs Bud";#N/A,#N/A,FALSE,"G&amp;A";#N/A,#N/A,FALSE,"BGS";#N/A,#N/A,FALSE,"Res Cost"}</definedName>
    <definedName name="cccc" hidden="1">{#N/A,#N/A,FALSE,"O&amp;M by processes";#N/A,#N/A,FALSE,"Elec Act vs Bud";#N/A,#N/A,FALSE,"G&amp;A";#N/A,#N/A,FALSE,"BGS";#N/A,#N/A,FALSE,"Res Cost"}</definedName>
    <definedName name="cddd">#REF!</definedName>
    <definedName name="Central">#REF!</definedName>
    <definedName name="cleanup" localSheetId="7" hidden="1">{#N/A,#N/A,TRUE,"TAXPROV";#N/A,#N/A,TRUE,"FLOWTHRU";#N/A,#N/A,TRUE,"SCHEDULE M'S";#N/A,#N/A,TRUE,"PLANT M'S";#N/A,#N/A,TRUE,"TAXJE"}</definedName>
    <definedName name="cleanup" localSheetId="9" hidden="1">{#N/A,#N/A,TRUE,"TAXPROV";#N/A,#N/A,TRUE,"FLOWTHRU";#N/A,#N/A,TRUE,"SCHEDULE M'S";#N/A,#N/A,TRUE,"PLANT M'S";#N/A,#N/A,TRUE,"TAXJE"}</definedName>
    <definedName name="cleanup" localSheetId="10" hidden="1">{#N/A,#N/A,TRUE,"TAXPROV";#N/A,#N/A,TRUE,"FLOWTHRU";#N/A,#N/A,TRUE,"SCHEDULE M'S";#N/A,#N/A,TRUE,"PLANT M'S";#N/A,#N/A,TRUE,"TAXJE"}</definedName>
    <definedName name="cleanup" localSheetId="11" hidden="1">{#N/A,#N/A,TRUE,"TAXPROV";#N/A,#N/A,TRUE,"FLOWTHRU";#N/A,#N/A,TRUE,"SCHEDULE M'S";#N/A,#N/A,TRUE,"PLANT M'S";#N/A,#N/A,TRUE,"TAXJE"}</definedName>
    <definedName name="cleanup" hidden="1">{#N/A,#N/A,TRUE,"TAXPROV";#N/A,#N/A,TRUE,"FLOWTHRU";#N/A,#N/A,TRUE,"SCHEDULE M'S";#N/A,#N/A,TRUE,"PLANT M'S";#N/A,#N/A,TRUE,"TAXJE"}</definedName>
    <definedName name="Company">#REF!</definedName>
    <definedName name="Consolid" localSheetId="7" hidden="1">{#N/A,#N/A,FALSE,"O&amp;M by processes";#N/A,#N/A,FALSE,"Elec Act vs Bud";#N/A,#N/A,FALSE,"G&amp;A";#N/A,#N/A,FALSE,"BGS";#N/A,#N/A,FALSE,"Res Cost"}</definedName>
    <definedName name="Consolid" localSheetId="9" hidden="1">{#N/A,#N/A,FALSE,"O&amp;M by processes";#N/A,#N/A,FALSE,"Elec Act vs Bud";#N/A,#N/A,FALSE,"G&amp;A";#N/A,#N/A,FALSE,"BGS";#N/A,#N/A,FALSE,"Res Cost"}</definedName>
    <definedName name="Consolid" localSheetId="10" hidden="1">{#N/A,#N/A,FALSE,"O&amp;M by processes";#N/A,#N/A,FALSE,"Elec Act vs Bud";#N/A,#N/A,FALSE,"G&amp;A";#N/A,#N/A,FALSE,"BGS";#N/A,#N/A,FALSE,"Res Cost"}</definedName>
    <definedName name="Consolid" localSheetId="11"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localSheetId="9" hidden="1">{#N/A,#N/A,FALSE,"O&amp;M by processes";#N/A,#N/A,FALSE,"Elec Act vs Bud";#N/A,#N/A,FALSE,"G&amp;A";#N/A,#N/A,FALSE,"BGS";#N/A,#N/A,FALSE,"Res Cost"}</definedName>
    <definedName name="Consolidated" localSheetId="10" hidden="1">{#N/A,#N/A,FALSE,"O&amp;M by processes";#N/A,#N/A,FALSE,"Elec Act vs Bud";#N/A,#N/A,FALSE,"G&amp;A";#N/A,#N/A,FALSE,"BGS";#N/A,#N/A,FALSE,"Res Cost"}</definedName>
    <definedName name="Consolidated" localSheetId="11" hidden="1">{#N/A,#N/A,FALSE,"O&amp;M by processes";#N/A,#N/A,FALSE,"Elec Act vs Bud";#N/A,#N/A,FALSE,"G&amp;A";#N/A,#N/A,FALSE,"BGS";#N/A,#N/A,FALSE,"Res Cost"}</definedName>
    <definedName name="Consolidated" hidden="1">{#N/A,#N/A,FALSE,"O&amp;M by processes";#N/A,#N/A,FALSE,"Elec Act vs Bud";#N/A,#N/A,FALSE,"G&amp;A";#N/A,#N/A,FALSE,"BGS";#N/A,#N/A,FALSE,"Res Cost"}</definedName>
    <definedName name="copy2" localSheetId="7" hidden="1">#REF!</definedName>
    <definedName name="copy2" localSheetId="9" hidden="1">#REF!</definedName>
    <definedName name="copy2" localSheetId="10" hidden="1">#REF!</definedName>
    <definedName name="copy2" localSheetId="11" hidden="1">#REF!</definedName>
    <definedName name="copy2" hidden="1">#REF!</definedName>
    <definedName name="copy3" localSheetId="7" hidden="1">#REF!</definedName>
    <definedName name="copy3" localSheetId="9" hidden="1">#REF!</definedName>
    <definedName name="copy3" localSheetId="10" hidden="1">#REF!</definedName>
    <definedName name="copy3" localSheetId="11" hidden="1">#REF!</definedName>
    <definedName name="copy3" hidden="1">#REF!</definedName>
    <definedName name="current">#REF!</definedName>
    <definedName name="CurrMonth">'[19]Work Plan'!#REF!</definedName>
    <definedName name="Cust_OpsMonth">'[20]Customer Operations'!$P$8:$AC$73</definedName>
    <definedName name="Cust_OpsYTD">'[21]Customer Operations'!$A$8:$AI$90</definedName>
    <definedName name="CWIP" localSheetId="12" hidden="1">{#N/A,#N/A,FALSE,"Sheet1"}</definedName>
    <definedName name="cwip">#REF!</definedName>
    <definedName name="cwipadds">#REF!</definedName>
    <definedName name="d">[22]DistrictMarginContracts!$A$301</definedName>
    <definedName name="da" localSheetId="7" hidden="1">{#N/A,#N/A,FALSE,"O&amp;M by processes";#N/A,#N/A,FALSE,"Elec Act vs Bud";#N/A,#N/A,FALSE,"G&amp;A";#N/A,#N/A,FALSE,"BGS";#N/A,#N/A,FALSE,"Res Cost"}</definedName>
    <definedName name="da" localSheetId="9" hidden="1">{#N/A,#N/A,FALSE,"O&amp;M by processes";#N/A,#N/A,FALSE,"Elec Act vs Bud";#N/A,#N/A,FALSE,"G&amp;A";#N/A,#N/A,FALSE,"BGS";#N/A,#N/A,FALSE,"Res Cost"}</definedName>
    <definedName name="da" localSheetId="10" hidden="1">{#N/A,#N/A,FALSE,"O&amp;M by processes";#N/A,#N/A,FALSE,"Elec Act vs Bud";#N/A,#N/A,FALSE,"G&amp;A";#N/A,#N/A,FALSE,"BGS";#N/A,#N/A,FALSE,"Res Cost"}</definedName>
    <definedName name="da" localSheetId="11" hidden="1">{#N/A,#N/A,FALSE,"O&amp;M by processes";#N/A,#N/A,FALSE,"Elec Act vs Bud";#N/A,#N/A,FALSE,"G&amp;A";#N/A,#N/A,FALSE,"BGS";#N/A,#N/A,FALSE,"Res Cost"}</definedName>
    <definedName name="da"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localSheetId="9" hidden="1">{#N/A,#N/A,FALSE,"O&amp;M by processes";#N/A,#N/A,FALSE,"Elec Act vs Bud";#N/A,#N/A,FALSE,"G&amp;A";#N/A,#N/A,FALSE,"BGS";#N/A,#N/A,FALSE,"Res Cost"}</definedName>
    <definedName name="dada" localSheetId="10" hidden="1">{#N/A,#N/A,FALSE,"O&amp;M by processes";#N/A,#N/A,FALSE,"Elec Act vs Bud";#N/A,#N/A,FALSE,"G&amp;A";#N/A,#N/A,FALSE,"BGS";#N/A,#N/A,FALSE,"Res Cost"}</definedName>
    <definedName name="dada" localSheetId="11" hidden="1">{#N/A,#N/A,FALSE,"O&amp;M by processes";#N/A,#N/A,FALSE,"Elec Act vs Bud";#N/A,#N/A,FALSE,"G&amp;A";#N/A,#N/A,FALSE,"BGS";#N/A,#N/A,FALSE,"Res Cost"}</definedName>
    <definedName name="dada" hidden="1">{#N/A,#N/A,FALSE,"O&amp;M by processes";#N/A,#N/A,FALSE,"Elec Act vs Bud";#N/A,#N/A,FALSE,"G&amp;A";#N/A,#N/A,FALSE,"BGS";#N/A,#N/A,FALSE,"Res Cost"}</definedName>
    <definedName name="damage">#REF!</definedName>
    <definedName name="DASDD" localSheetId="7" hidden="1">{#N/A,#N/A,FALSE,"Monthly SAIFI";#N/A,#N/A,FALSE,"Yearly SAIFI";#N/A,#N/A,FALSE,"Monthly CAIDI";#N/A,#N/A,FALSE,"Yearly CAIDI";#N/A,#N/A,FALSE,"Monthly SAIDI";#N/A,#N/A,FALSE,"Yearly SAIDI";#N/A,#N/A,FALSE,"Monthly MAIFI";#N/A,#N/A,FALSE,"Yearly MAIFI";#N/A,#N/A,FALSE,"Monthly Cust &gt;=4 Int"}</definedName>
    <definedName name="DASDD" localSheetId="9" hidden="1">{#N/A,#N/A,FALSE,"Monthly SAIFI";#N/A,#N/A,FALSE,"Yearly SAIFI";#N/A,#N/A,FALSE,"Monthly CAIDI";#N/A,#N/A,FALSE,"Yearly CAIDI";#N/A,#N/A,FALSE,"Monthly SAIDI";#N/A,#N/A,FALSE,"Yearly SAIDI";#N/A,#N/A,FALSE,"Monthly MAIFI";#N/A,#N/A,FALSE,"Yearly MAIFI";#N/A,#N/A,FALSE,"Monthly Cust &gt;=4 Int"}</definedName>
    <definedName name="DASDD" localSheetId="10" hidden="1">{#N/A,#N/A,FALSE,"Monthly SAIFI";#N/A,#N/A,FALSE,"Yearly SAIFI";#N/A,#N/A,FALSE,"Monthly CAIDI";#N/A,#N/A,FALSE,"Yearly CAIDI";#N/A,#N/A,FALSE,"Monthly SAIDI";#N/A,#N/A,FALSE,"Yearly SAIDI";#N/A,#N/A,FALSE,"Monthly MAIFI";#N/A,#N/A,FALSE,"Yearly MAIFI";#N/A,#N/A,FALSE,"Monthly Cust &gt;=4 Int"}</definedName>
    <definedName name="DASDD" localSheetId="11"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d" localSheetId="7" hidden="1">{#N/A,#N/A,FALSE,"Monthly SAIFI";#N/A,#N/A,FALSE,"Yearly SAIFI";#N/A,#N/A,FALSE,"Monthly CAIDI";#N/A,#N/A,FALSE,"Yearly CAIDI";#N/A,#N/A,FALSE,"Monthly SAIDI";#N/A,#N/A,FALSE,"Yearly SAIDI";#N/A,#N/A,FALSE,"Monthly MAIFI";#N/A,#N/A,FALSE,"Yearly MAIFI";#N/A,#N/A,FALSE,"Monthly Cust &gt;=4 Int"}</definedName>
    <definedName name="dd" localSheetId="9" hidden="1">{#N/A,#N/A,FALSE,"Monthly SAIFI";#N/A,#N/A,FALSE,"Yearly SAIFI";#N/A,#N/A,FALSE,"Monthly CAIDI";#N/A,#N/A,FALSE,"Yearly CAIDI";#N/A,#N/A,FALSE,"Monthly SAIDI";#N/A,#N/A,FALSE,"Yearly SAIDI";#N/A,#N/A,FALSE,"Monthly MAIFI";#N/A,#N/A,FALSE,"Yearly MAIFI";#N/A,#N/A,FALSE,"Monthly Cust &gt;=4 Int"}</definedName>
    <definedName name="dd" localSheetId="10" hidden="1">{#N/A,#N/A,FALSE,"Monthly SAIFI";#N/A,#N/A,FALSE,"Yearly SAIFI";#N/A,#N/A,FALSE,"Monthly CAIDI";#N/A,#N/A,FALSE,"Yearly CAIDI";#N/A,#N/A,FALSE,"Monthly SAIDI";#N/A,#N/A,FALSE,"Yearly SAIDI";#N/A,#N/A,FALSE,"Monthly MAIFI";#N/A,#N/A,FALSE,"Yearly MAIFI";#N/A,#N/A,FALSE,"Monthly Cust &gt;=4 Int"}</definedName>
    <definedName name="dd" localSheetId="11" hidden="1">{#N/A,#N/A,FALSE,"Monthly SAIFI";#N/A,#N/A,FALSE,"Yearly SAIFI";#N/A,#N/A,FALSE,"Monthly CAIDI";#N/A,#N/A,FALSE,"Yearly CAIDI";#N/A,#N/A,FALSE,"Monthly SAIDI";#N/A,#N/A,FALSE,"Yearly SAIDI";#N/A,#N/A,FALSE,"Monthly MAIFI";#N/A,#N/A,FALSE,"Yearly MAIFI";#N/A,#N/A,FALSE,"Monthly Cust &gt;=4 Int"}</definedName>
    <definedName name="dd" hidden="1">{#N/A,#N/A,FALSE,"Monthly SAIFI";#N/A,#N/A,FALSE,"Yearly SAIFI";#N/A,#N/A,FALSE,"Monthly CAIDI";#N/A,#N/A,FALSE,"Yearly CAIDI";#N/A,#N/A,FALSE,"Monthly SAIDI";#N/A,#N/A,FALSE,"Yearly SAIDI";#N/A,#N/A,FALSE,"Monthly MAIFI";#N/A,#N/A,FALSE,"Yearly MAIFI";#N/A,#N/A,FALSE,"Monthly Cust &gt;=4 Int"}</definedName>
    <definedName name="ddfsaf" localSheetId="7" hidden="1">{#N/A,#N/A,FALSE,"Monthly SAIFI";#N/A,#N/A,FALSE,"Yearly SAIFI";#N/A,#N/A,FALSE,"Monthly CAIDI";#N/A,#N/A,FALSE,"Yearly CAIDI";#N/A,#N/A,FALSE,"Monthly SAIDI";#N/A,#N/A,FALSE,"Yearly SAIDI";#N/A,#N/A,FALSE,"Monthly MAIFI";#N/A,#N/A,FALSE,"Yearly MAIFI";#N/A,#N/A,FALSE,"Monthly Cust &gt;=4 Int"}</definedName>
    <definedName name="ddfsaf" localSheetId="9" hidden="1">{#N/A,#N/A,FALSE,"Monthly SAIFI";#N/A,#N/A,FALSE,"Yearly SAIFI";#N/A,#N/A,FALSE,"Monthly CAIDI";#N/A,#N/A,FALSE,"Yearly CAIDI";#N/A,#N/A,FALSE,"Monthly SAIDI";#N/A,#N/A,FALSE,"Yearly SAIDI";#N/A,#N/A,FALSE,"Monthly MAIFI";#N/A,#N/A,FALSE,"Yearly MAIFI";#N/A,#N/A,FALSE,"Monthly Cust &gt;=4 Int"}</definedName>
    <definedName name="ddfsaf" localSheetId="10" hidden="1">{#N/A,#N/A,FALSE,"Monthly SAIFI";#N/A,#N/A,FALSE,"Yearly SAIFI";#N/A,#N/A,FALSE,"Monthly CAIDI";#N/A,#N/A,FALSE,"Yearly CAIDI";#N/A,#N/A,FALSE,"Monthly SAIDI";#N/A,#N/A,FALSE,"Yearly SAIDI";#N/A,#N/A,FALSE,"Monthly MAIFI";#N/A,#N/A,FALSE,"Yearly MAIFI";#N/A,#N/A,FALSE,"Monthly Cust &gt;=4 Int"}</definedName>
    <definedName name="ddfsaf" localSheetId="11"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cember">#REF!</definedName>
    <definedName name="DecemberBdgt">#REF!</definedName>
    <definedName name="DecemberYTD">#REF!</definedName>
    <definedName name="dfasdfsdfZX" localSheetId="7" hidden="1">{#N/A,#N/A,FALSE,"Monthly SAIFI";#N/A,#N/A,FALSE,"Yearly SAIFI";#N/A,#N/A,FALSE,"Monthly CAIDI";#N/A,#N/A,FALSE,"Yearly CAIDI";#N/A,#N/A,FALSE,"Monthly SAIDI";#N/A,#N/A,FALSE,"Yearly SAIDI";#N/A,#N/A,FALSE,"Monthly MAIFI";#N/A,#N/A,FALSE,"Yearly MAIFI";#N/A,#N/A,FALSE,"Monthly Cust &gt;=4 Int"}</definedName>
    <definedName name="dfasdfsdfZX" localSheetId="9" hidden="1">{#N/A,#N/A,FALSE,"Monthly SAIFI";#N/A,#N/A,FALSE,"Yearly SAIFI";#N/A,#N/A,FALSE,"Monthly CAIDI";#N/A,#N/A,FALSE,"Yearly CAIDI";#N/A,#N/A,FALSE,"Monthly SAIDI";#N/A,#N/A,FALSE,"Yearly SAIDI";#N/A,#N/A,FALSE,"Monthly MAIFI";#N/A,#N/A,FALSE,"Yearly MAIFI";#N/A,#N/A,FALSE,"Monthly Cust &gt;=4 Int"}</definedName>
    <definedName name="dfasdfsdfZX" localSheetId="10" hidden="1">{#N/A,#N/A,FALSE,"Monthly SAIFI";#N/A,#N/A,FALSE,"Yearly SAIFI";#N/A,#N/A,FALSE,"Monthly CAIDI";#N/A,#N/A,FALSE,"Yearly CAIDI";#N/A,#N/A,FALSE,"Monthly SAIDI";#N/A,#N/A,FALSE,"Yearly SAIDI";#N/A,#N/A,FALSE,"Monthly MAIFI";#N/A,#N/A,FALSE,"Yearly MAIFI";#N/A,#N/A,FALSE,"Monthly Cust &gt;=4 Int"}</definedName>
    <definedName name="dfasdfsdfZX" localSheetId="11"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sfs" localSheetId="7" hidden="1">{#N/A,#N/A,FALSE,"Monthly SAIFI";#N/A,#N/A,FALSE,"Yearly SAIFI";#N/A,#N/A,FALSE,"Monthly CAIDI";#N/A,#N/A,FALSE,"Yearly CAIDI";#N/A,#N/A,FALSE,"Monthly SAIDI";#N/A,#N/A,FALSE,"Yearly SAIDI";#N/A,#N/A,FALSE,"Monthly MAIFI";#N/A,#N/A,FALSE,"Yearly MAIFI";#N/A,#N/A,FALSE,"Monthly Cust &gt;=4 Int"}</definedName>
    <definedName name="dfdsfs" localSheetId="9" hidden="1">{#N/A,#N/A,FALSE,"Monthly SAIFI";#N/A,#N/A,FALSE,"Yearly SAIFI";#N/A,#N/A,FALSE,"Monthly CAIDI";#N/A,#N/A,FALSE,"Yearly CAIDI";#N/A,#N/A,FALSE,"Monthly SAIDI";#N/A,#N/A,FALSE,"Yearly SAIDI";#N/A,#N/A,FALSE,"Monthly MAIFI";#N/A,#N/A,FALSE,"Yearly MAIFI";#N/A,#N/A,FALSE,"Monthly Cust &gt;=4 Int"}</definedName>
    <definedName name="dfdsfs" localSheetId="10" hidden="1">{#N/A,#N/A,FALSE,"Monthly SAIFI";#N/A,#N/A,FALSE,"Yearly SAIFI";#N/A,#N/A,FALSE,"Monthly CAIDI";#N/A,#N/A,FALSE,"Yearly CAIDI";#N/A,#N/A,FALSE,"Monthly SAIDI";#N/A,#N/A,FALSE,"Yearly SAIDI";#N/A,#N/A,FALSE,"Monthly MAIFI";#N/A,#N/A,FALSE,"Yearly MAIFI";#N/A,#N/A,FALSE,"Monthly Cust &gt;=4 Int"}</definedName>
    <definedName name="dfdsfs" localSheetId="11"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7" hidden="1">{#N/A,#N/A,FALSE,"Monthly SAIFI";#N/A,#N/A,FALSE,"Yearly SAIFI";#N/A,#N/A,FALSE,"Monthly CAIDI";#N/A,#N/A,FALSE,"Yearly CAIDI";#N/A,#N/A,FALSE,"Monthly SAIDI";#N/A,#N/A,FALSE,"Yearly SAIDI";#N/A,#N/A,FALSE,"Monthly MAIFI";#N/A,#N/A,FALSE,"Yearly MAIFI";#N/A,#N/A,FALSE,"Monthly Cust &gt;=4 Int"}</definedName>
    <definedName name="dfsasdfasdfsdfasdfasdf" localSheetId="9" hidden="1">{#N/A,#N/A,FALSE,"Monthly SAIFI";#N/A,#N/A,FALSE,"Yearly SAIFI";#N/A,#N/A,FALSE,"Monthly CAIDI";#N/A,#N/A,FALSE,"Yearly CAIDI";#N/A,#N/A,FALSE,"Monthly SAIDI";#N/A,#N/A,FALSE,"Yearly SAIDI";#N/A,#N/A,FALSE,"Monthly MAIFI";#N/A,#N/A,FALSE,"Yearly MAIFI";#N/A,#N/A,FALSE,"Monthly Cust &gt;=4 Int"}</definedName>
    <definedName name="dfsasdfasdfsdfasdfasdf" localSheetId="10" hidden="1">{#N/A,#N/A,FALSE,"Monthly SAIFI";#N/A,#N/A,FALSE,"Yearly SAIFI";#N/A,#N/A,FALSE,"Monthly CAIDI";#N/A,#N/A,FALSE,"Yearly CAIDI";#N/A,#N/A,FALSE,"Monthly SAIDI";#N/A,#N/A,FALSE,"Yearly SAIDI";#N/A,#N/A,FALSE,"Monthly MAIFI";#N/A,#N/A,FALSE,"Yearly MAIFI";#N/A,#N/A,FALSE,"Monthly Cust &gt;=4 Int"}</definedName>
    <definedName name="dfsasdfasdfsdfasdfasdf" localSheetId="11"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ydrtg">[23]Reporting_Period!$B$2</definedName>
    <definedName name="direct">#REF!</definedName>
    <definedName name="dskdlss" localSheetId="7" hidden="1">{#N/A,#N/A,FALSE,"Monthly SAIFI";#N/A,#N/A,FALSE,"Yearly SAIFI";#N/A,#N/A,FALSE,"Monthly CAIDI";#N/A,#N/A,FALSE,"Yearly CAIDI";#N/A,#N/A,FALSE,"Monthly SAIDI";#N/A,#N/A,FALSE,"Yearly SAIDI";#N/A,#N/A,FALSE,"Monthly MAIFI";#N/A,#N/A,FALSE,"Yearly MAIFI";#N/A,#N/A,FALSE,"Monthly Cust &gt;=4 Int"}</definedName>
    <definedName name="dskdlss" localSheetId="9" hidden="1">{#N/A,#N/A,FALSE,"Monthly SAIFI";#N/A,#N/A,FALSE,"Yearly SAIFI";#N/A,#N/A,FALSE,"Monthly CAIDI";#N/A,#N/A,FALSE,"Yearly CAIDI";#N/A,#N/A,FALSE,"Monthly SAIDI";#N/A,#N/A,FALSE,"Yearly SAIDI";#N/A,#N/A,FALSE,"Monthly MAIFI";#N/A,#N/A,FALSE,"Yearly MAIFI";#N/A,#N/A,FALSE,"Monthly Cust &gt;=4 Int"}</definedName>
    <definedName name="dskdlss" localSheetId="10" hidden="1">{#N/A,#N/A,FALSE,"Monthly SAIFI";#N/A,#N/A,FALSE,"Yearly SAIFI";#N/A,#N/A,FALSE,"Monthly CAIDI";#N/A,#N/A,FALSE,"Yearly CAIDI";#N/A,#N/A,FALSE,"Monthly SAIDI";#N/A,#N/A,FALSE,"Yearly SAIDI";#N/A,#N/A,FALSE,"Monthly MAIFI";#N/A,#N/A,FALSE,"Yearly MAIFI";#N/A,#N/A,FALSE,"Monthly Cust &gt;=4 Int"}</definedName>
    <definedName name="dskdlss" localSheetId="11"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EconomicCOpsMonth">'[21]Customer Operations'!$P$44:$AD$83</definedName>
    <definedName name="EconomicCOpsYTD">'[21]Customer Operations'!$A$43:$N$84</definedName>
    <definedName name="EconomicEDMonth">[24]Elec!$P$36:$AA$48</definedName>
    <definedName name="EconomicEDYTD">[24]Elec!$A$36:$N$48</definedName>
    <definedName name="EconomicGasMonth">'[25]Gas Delivery'!$M$38:$X$51</definedName>
    <definedName name="EconomicGasYTD">'[25]Gas Delivery'!$A$38:$L$52</definedName>
    <definedName name="EconomicMonth">'[26]PSE&amp;G_EconomicSummary'!$L$41:$V$52</definedName>
    <definedName name="EconomicResMonth">'[27]PSE&amp;G'!$J$26:$P$33</definedName>
    <definedName name="EconomicResYTD">'[27]PSE&amp;G'!$A$26:$I$33</definedName>
    <definedName name="EconomicYTD">"'PSE&amp;G'!$A$7:$A$56"</definedName>
    <definedName name="edred" localSheetId="7" hidden="1">{#N/A,#N/A,FALSE,"Monthly SAIFI";#N/A,#N/A,FALSE,"Yearly SAIFI";#N/A,#N/A,FALSE,"Monthly CAIDI";#N/A,#N/A,FALSE,"Yearly CAIDI";#N/A,#N/A,FALSE,"Monthly SAIDI";#N/A,#N/A,FALSE,"Yearly SAIDI";#N/A,#N/A,FALSE,"Monthly MAIFI";#N/A,#N/A,FALSE,"Yearly MAIFI";#N/A,#N/A,FALSE,"Monthly Cust &gt;=4 Int"}</definedName>
    <definedName name="edred" localSheetId="9" hidden="1">{#N/A,#N/A,FALSE,"Monthly SAIFI";#N/A,#N/A,FALSE,"Yearly SAIFI";#N/A,#N/A,FALSE,"Monthly CAIDI";#N/A,#N/A,FALSE,"Yearly CAIDI";#N/A,#N/A,FALSE,"Monthly SAIDI";#N/A,#N/A,FALSE,"Yearly SAIDI";#N/A,#N/A,FALSE,"Monthly MAIFI";#N/A,#N/A,FALSE,"Yearly MAIFI";#N/A,#N/A,FALSE,"Monthly Cust &gt;=4 Int"}</definedName>
    <definedName name="edred" localSheetId="10" hidden="1">{#N/A,#N/A,FALSE,"Monthly SAIFI";#N/A,#N/A,FALSE,"Yearly SAIFI";#N/A,#N/A,FALSE,"Monthly CAIDI";#N/A,#N/A,FALSE,"Yearly CAIDI";#N/A,#N/A,FALSE,"Monthly SAIDI";#N/A,#N/A,FALSE,"Yearly SAIDI";#N/A,#N/A,FALSE,"Monthly MAIFI";#N/A,#N/A,FALSE,"Yearly MAIFI";#N/A,#N/A,FALSE,"Monthly Cust &gt;=4 Int"}</definedName>
    <definedName name="edred" localSheetId="11"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e" localSheetId="7" hidden="1">{#N/A,#N/A,FALSE,"O&amp;M by processes";#N/A,#N/A,FALSE,"Elec Act vs Bud";#N/A,#N/A,FALSE,"G&amp;A";#N/A,#N/A,FALSE,"BGS";#N/A,#N/A,FALSE,"Res Cost"}</definedName>
    <definedName name="eeee" localSheetId="9" hidden="1">{#N/A,#N/A,FALSE,"O&amp;M by processes";#N/A,#N/A,FALSE,"Elec Act vs Bud";#N/A,#N/A,FALSE,"G&amp;A";#N/A,#N/A,FALSE,"BGS";#N/A,#N/A,FALSE,"Res Cost"}</definedName>
    <definedName name="eeee" localSheetId="10" hidden="1">{#N/A,#N/A,FALSE,"O&amp;M by processes";#N/A,#N/A,FALSE,"Elec Act vs Bud";#N/A,#N/A,FALSE,"G&amp;A";#N/A,#N/A,FALSE,"BGS";#N/A,#N/A,FALSE,"Res Cost"}</definedName>
    <definedName name="eeee" localSheetId="11" hidden="1">{#N/A,#N/A,FALSE,"O&amp;M by processes";#N/A,#N/A,FALSE,"Elec Act vs Bud";#N/A,#N/A,FALSE,"G&amp;A";#N/A,#N/A,FALSE,"BGS";#N/A,#N/A,FALSE,"Res Cost"}</definedName>
    <definedName name="eeee" hidden="1">{#N/A,#N/A,FALSE,"O&amp;M by processes";#N/A,#N/A,FALSE,"Elec Act vs Bud";#N/A,#N/A,FALSE,"G&amp;A";#N/A,#N/A,FALSE,"BGS";#N/A,#N/A,FALSE,"Res Cost"}</definedName>
    <definedName name="Elec_DelMonth">[24]Elec!$P$8:$AA$64</definedName>
    <definedName name="Elec_DelYTD">[28]Elec!$A$8:$O$55</definedName>
    <definedName name="EV__ALLOWSTOPEXPAND__" hidden="1">1</definedName>
    <definedName name="EV__CVPARAMS__" hidden="1">"Trend!$B$17:$C$38;"</definedName>
    <definedName name="EV__DECIMALSYMBOL__" hidden="1">"."</definedName>
    <definedName name="EV__EVCOM_OPTIONS__" hidden="1">10</definedName>
    <definedName name="EV__EXPOPTIONS__" hidden="1">0</definedName>
    <definedName name="EV__LASTREFTIME__" hidden="1">40997.505162037</definedName>
    <definedName name="EV__LOCKEDCVW__ACTIVITY_SYSTEM" hidden="1">"ALL_MANAGED,ALL_ACTIVITY,ALL_PROJECT,ALL_PROJTYPE,ACTUAL,ALL_SYSTEM,2005.TOTAL,NUC,PERIODIC,"</definedName>
    <definedName name="EV__LOCKEDCVW__BGE_FP" hidden="1">"INCOMESTATEMENT,ACTUAL,ALL_COMPANIES,TOTALADJ,2002.TOTAL,PERIODIC,"</definedName>
    <definedName name="EV__LOCKEDCVW__CAPITAL" hidden="1">"ACTUAL,MAJOR_CATEGORY,FACTORS,TOTAL_PORTFOLIO,2002.TOTAL,PERIODIC,"</definedName>
    <definedName name="EV__LOCKEDCVW__CGG_PLANNING" hidden="1">"ALL_MANAGED,ALL_CONSOLIDATEDCC,1009,ALL_PAEXP,ALL_PROJECT,ACTUAL,ALL_SYSTEM,2006.TOTAL,ALL_UNIT,PERIODIC,"</definedName>
    <definedName name="EV__LOCKEDCVW__CGG_PLANNING_RPT" hidden="1">"ROLLUP_MANAGED15,ALL_BASENONBASE,ALL_CEFUNCTION,ALL_CONSOLIDATEDCC,ALL_OUTNONOUT,1003,ALL_PAEXP,ALL_PROJECT,ALL_PROJSUBTYPE,ACTUAL,ALL_SYSTEM,2006.NOV,ALL_UNIT,PERIODIC,"</definedName>
    <definedName name="EV__LOCKEDCVW__CGGIR" hidden="1">"ALL_MANAGED,ALL_ACTIVITY,ALL_BASENONBASE,ALL_CONSOLIDATEDCC,ALL_FUELTYP,ALL_INTCO,ALL_INTERCOMPANY,ALL_LEGAL,ALL_MARKET,ALL_OUTNONOUT,1003,ALL_PAEXP,ALL_PRODUCTCAT,ALL_PROJECT,ALL_PROJSUBTYPE,ALL_PROJTYPE,ACTUAL,ALL_SYSTEM,2005.TOTAL,ALL_UNIT,PERIODIC,"</definedName>
    <definedName name="EV__LOCKEDCVW__CGGIR_RPT" hidden="1">"ALL_MANAGED,ALL_ACTIVITY,ALL_BASENONBASE,ALL_CEFUNCTION,ALL_CONSOLIDATEDCC,ALL_FUELTYP,ALL_INTERCOMPANY,ALL_LEGAL,ALL_MARKET,ALL_OUTNONOUT,1003,ALL_PAEXP,ALL_PRODUCTCAT,ALL_PROJECT,ALL_PROJSUBTYPE,ACTUAL,ALL_SYSTEM,2005.TOTAL,ALL_UNIT,PERIODIC,"</definedName>
    <definedName name="EV__LOCKEDCVW__CORPFPA_NEW" hidden="1">"1060,05_09STRATPLANV2,TOTALADJ,313,TOTAL_FUNCTION,BUS,2006.TOTAL,PERIODIC,"</definedName>
    <definedName name="EV__LOCKEDCVW__CPA" hidden="1">"O_M,ALL_ACTIVITIES,2005_ORIGBUDGET,ALL_SPENDERS,ALL_EXPTYPES,ALL_PROCESSES,OM_MAJOR_CATEGORY,2005.TOTAL,PERIODIC,"</definedName>
    <definedName name="EV__LOCKEDCVW__ECB" hidden="1">"ALL_COSTCENTER,ALL_EMPLOYEES,AVAILABLEHRS,1003,ALL_PROJECT,ACTUAL,2004.TOTAL,PERIODIC,"</definedName>
    <definedName name="EV__LOCKEDCVW__ETL" hidden="1">"ACTUAL,PYXIS,POSTCLOSE,2005.TOTAL,PERIODIC,"</definedName>
    <definedName name="EV__LOCKEDCVW__FINANCIAL_REPORTING" hidden="1">"CNE,EBITDA,3Q07FCST,USD,PERIODIC,AllActivities,TotalAdj,AllFunctions,AllProducts,All_Projects,Total_Channel,All_Lines,All_Segments,2007.TOTAL,"</definedName>
    <definedName name="EV__LOCKEDCVW__FUEL_MARKET_PRODUCT" hidden="1">"ALL_MANAGED,ALL_BASENONBASE,ALL_CONSOLIDATEDCC,ALL_FUELTYP,ALL_LEGAL,ALL_MARKET,ALL_OUTNONOUT,ALL_PRODUCTCAT,ALL_PROJTYPE,ACTUAL,2005.TOTAL,NUC,PERIODIC,"</definedName>
    <definedName name="EV__LOCKEDCVW__GROSS_MARGIN" hidden="1">"ACTUAL,Total_Channel,TotalAdj,Tot_GMT,AllProducts,E100,All_Lines,LC,All_Segments,TotalStatus,2007.FEB,PERIODIC,"</definedName>
    <definedName name="EV__LOCKEDCVW__KPI_OPS" hidden="1">"ALL_ACCTKPI,ALL_FUELTYP,ALL_MARKET,ALL_PRODUCTCAT,ACTUAL,KPIOPS_FINAL,2005.TOTAL,NUC,PERIODIC,"</definedName>
    <definedName name="EV__LOCKEDCVW__MANAGED" hidden="1">"ALL_MANAGED,ALL_CONSOLIDATEDCC,ALL_LEGAL,1003,ACTUAL,2005.TOTAL,PERIODIC,"</definedName>
    <definedName name="EV__LOCKEDCVW__MANAGED_3RDPARTY" hidden="1">"EQUITYMETHINVEST,ALL_CONSOLIDATEDCC,ALL_LEGAL,1003,ACTUAL,2005.TOTAL,PERIODIC,"</definedName>
    <definedName name="EV__LOCKEDCVW__PLANT" hidden="1">"ALL_MANAGED,ALL_BASENONBASE,ALL_OUTNONOUT,ALL_PROJECT,ALL_PROJSUBTYPE,ALL_PROJTYPE,ACTUAL,NONALLOC,2005.TOTAL,NUC,PERIODIC,"</definedName>
    <definedName name="EV__LOCKEDCVW__RATE" hidden="1">"ACTUAL,USD,Avg,RateInput,2002.TOTAL,PERIODIC,"</definedName>
    <definedName name="EV__LOCKEDCVW__RESPONSIBILITY" hidden="1">"ROLLUP_MANAGED5,033,1009,16081ZZZ_EXP,ALL_PROJECT,ALL_PROJSUBTYPE,ALL_PROJTYPE,ACTUAL,2006.DEC,PERIODIC,"</definedName>
    <definedName name="EV__LOCKEDCVW__SALES_RATE" hidden="1">"USD,Avg,RateInput,ACTUAL,2005.TOTAL,PERIODIC,"</definedName>
    <definedName name="EV__LOCKEDCVW__SLR" hidden="1">"2005_ORIGBUDGET,ALL_EXPTYPES,STATISTICAL_ACCOUNTS,ALL_COMPANIES,ALL_EMPLOYEES,M10001,2005.TOTAL,PERIODIC,"</definedName>
    <definedName name="EV__LOCKEDCVW__STAFF_PLANNING" hidden="1">"ACTUAL,Total_Channel,TotalAdj,AllEmployment,All_Lines,E100,USD,All_Segments,DATAACCOUNTS,AllFunctions,Total_Location,2002.TOTAL,PERIODIC,"</definedName>
    <definedName name="EV__LOCKEDCVW__WEEKLY_SALES" hidden="1">"All_BDM,Total_Size,Total_Channel,TOTAL_Signings,TotalAdj,Total_LeadSource,All_Lines,USD,Sales_Accounts,ACTUAL,Total_Product,CNI,2005.TOTAL,All_SIC_CODES,Total_Utility,PERIODIC,"</definedName>
    <definedName name="EV__LOCKSTATUS__" hidden="1">1</definedName>
    <definedName name="EV__MAXEXPCOLS__" hidden="1">100</definedName>
    <definedName name="EV__MAXEXPROWS__" hidden="1">1000</definedName>
    <definedName name="EV__MEMORYCVW__" hidden="1">0</definedName>
    <definedName name="EV__WBEVMODE__" hidden="1">1</definedName>
    <definedName name="EV__WBREFOPTIONS__" hidden="1">134217791</definedName>
    <definedName name="EV__WBVERSION__" hidden="1">0</definedName>
    <definedName name="EV__WSINFO__" hidden="1">"cegfpa"</definedName>
    <definedName name="ewtgdfgsd">#REF!</definedName>
    <definedName name="f" localSheetId="7" hidden="1">{#N/A,#N/A,FALSE,"Monthly SAIFI";#N/A,#N/A,FALSE,"Yearly SAIFI";#N/A,#N/A,FALSE,"Monthly CAIDI";#N/A,#N/A,FALSE,"Yearly CAIDI";#N/A,#N/A,FALSE,"Monthly SAIDI";#N/A,#N/A,FALSE,"Yearly SAIDI";#N/A,#N/A,FALSE,"Monthly MAIFI";#N/A,#N/A,FALSE,"Yearly MAIFI";#N/A,#N/A,FALSE,"Monthly Cust &gt;=4 Int"}</definedName>
    <definedName name="f" localSheetId="9" hidden="1">{#N/A,#N/A,FALSE,"Monthly SAIFI";#N/A,#N/A,FALSE,"Yearly SAIFI";#N/A,#N/A,FALSE,"Monthly CAIDI";#N/A,#N/A,FALSE,"Yearly CAIDI";#N/A,#N/A,FALSE,"Monthly SAIDI";#N/A,#N/A,FALSE,"Yearly SAIDI";#N/A,#N/A,FALSE,"Monthly MAIFI";#N/A,#N/A,FALSE,"Yearly MAIFI";#N/A,#N/A,FALSE,"Monthly Cust &gt;=4 Int"}</definedName>
    <definedName name="f" localSheetId="10" hidden="1">{#N/A,#N/A,FALSE,"Monthly SAIFI";#N/A,#N/A,FALSE,"Yearly SAIFI";#N/A,#N/A,FALSE,"Monthly CAIDI";#N/A,#N/A,FALSE,"Yearly CAIDI";#N/A,#N/A,FALSE,"Monthly SAIDI";#N/A,#N/A,FALSE,"Yearly SAIDI";#N/A,#N/A,FALSE,"Monthly MAIFI";#N/A,#N/A,FALSE,"Yearly MAIFI";#N/A,#N/A,FALSE,"Monthly Cust &gt;=4 Int"}</definedName>
    <definedName name="f" localSheetId="11"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b">#REF!</definedName>
    <definedName name="FDSDFSF" localSheetId="7" hidden="1">{#N/A,#N/A,FALSE,"Monthly SAIFI";#N/A,#N/A,FALSE,"Yearly SAIFI";#N/A,#N/A,FALSE,"Monthly CAIDI";#N/A,#N/A,FALSE,"Yearly CAIDI";#N/A,#N/A,FALSE,"Monthly SAIDI";#N/A,#N/A,FALSE,"Yearly SAIDI";#N/A,#N/A,FALSE,"Monthly MAIFI";#N/A,#N/A,FALSE,"Yearly MAIFI";#N/A,#N/A,FALSE,"Monthly Cust &gt;=4 Int"}</definedName>
    <definedName name="FDSDFSF" localSheetId="9" hidden="1">{#N/A,#N/A,FALSE,"Monthly SAIFI";#N/A,#N/A,FALSE,"Yearly SAIFI";#N/A,#N/A,FALSE,"Monthly CAIDI";#N/A,#N/A,FALSE,"Yearly CAIDI";#N/A,#N/A,FALSE,"Monthly SAIDI";#N/A,#N/A,FALSE,"Yearly SAIDI";#N/A,#N/A,FALSE,"Monthly MAIFI";#N/A,#N/A,FALSE,"Yearly MAIFI";#N/A,#N/A,FALSE,"Monthly Cust &gt;=4 Int"}</definedName>
    <definedName name="FDSDFSF" localSheetId="10" hidden="1">{#N/A,#N/A,FALSE,"Monthly SAIFI";#N/A,#N/A,FALSE,"Yearly SAIFI";#N/A,#N/A,FALSE,"Monthly CAIDI";#N/A,#N/A,FALSE,"Yearly CAIDI";#N/A,#N/A,FALSE,"Monthly SAIDI";#N/A,#N/A,FALSE,"Yearly SAIDI";#N/A,#N/A,FALSE,"Monthly MAIFI";#N/A,#N/A,FALSE,"Yearly MAIFI";#N/A,#N/A,FALSE,"Monthly Cust &gt;=4 Int"}</definedName>
    <definedName name="FDSDFSF" localSheetId="11"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uary">#REF!</definedName>
    <definedName name="FebruaryBdgt">#REF!</definedName>
    <definedName name="FebruaryYTD">#REF!</definedName>
    <definedName name="Febwbs">#REF!</definedName>
    <definedName name="ff" localSheetId="7" hidden="1">{#N/A,#N/A,FALSE,"Monthly SAIFI";#N/A,#N/A,FALSE,"Yearly SAIFI";#N/A,#N/A,FALSE,"Monthly CAIDI";#N/A,#N/A,FALSE,"Yearly CAIDI";#N/A,#N/A,FALSE,"Monthly SAIDI";#N/A,#N/A,FALSE,"Yearly SAIDI";#N/A,#N/A,FALSE,"Monthly MAIFI";#N/A,#N/A,FALSE,"Yearly MAIFI";#N/A,#N/A,FALSE,"Monthly Cust &gt;=4 Int"}</definedName>
    <definedName name="ff" localSheetId="9" hidden="1">{#N/A,#N/A,FALSE,"Monthly SAIFI";#N/A,#N/A,FALSE,"Yearly SAIFI";#N/A,#N/A,FALSE,"Monthly CAIDI";#N/A,#N/A,FALSE,"Yearly CAIDI";#N/A,#N/A,FALSE,"Monthly SAIDI";#N/A,#N/A,FALSE,"Yearly SAIDI";#N/A,#N/A,FALSE,"Monthly MAIFI";#N/A,#N/A,FALSE,"Yearly MAIFI";#N/A,#N/A,FALSE,"Monthly Cust &gt;=4 Int"}</definedName>
    <definedName name="ff" localSheetId="10" hidden="1">{#N/A,#N/A,FALSE,"Monthly SAIFI";#N/A,#N/A,FALSE,"Yearly SAIFI";#N/A,#N/A,FALSE,"Monthly CAIDI";#N/A,#N/A,FALSE,"Yearly CAIDI";#N/A,#N/A,FALSE,"Monthly SAIDI";#N/A,#N/A,FALSE,"Yearly SAIDI";#N/A,#N/A,FALSE,"Monthly MAIFI";#N/A,#N/A,FALSE,"Yearly MAIFI";#N/A,#N/A,FALSE,"Monthly Cust &gt;=4 Int"}</definedName>
    <definedName name="ff" localSheetId="11"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f" localSheetId="7" hidden="1">{#N/A,#N/A,FALSE,"Monthly SAIFI";#N/A,#N/A,FALSE,"Yearly SAIFI";#N/A,#N/A,FALSE,"Monthly CAIDI";#N/A,#N/A,FALSE,"Yearly CAIDI";#N/A,#N/A,FALSE,"Monthly SAIDI";#N/A,#N/A,FALSE,"Yearly SAIDI";#N/A,#N/A,FALSE,"Monthly MAIFI";#N/A,#N/A,FALSE,"Yearly MAIFI";#N/A,#N/A,FALSE,"Monthly Cust &gt;=4 Int"}</definedName>
    <definedName name="fff" localSheetId="9" hidden="1">{#N/A,#N/A,FALSE,"Monthly SAIFI";#N/A,#N/A,FALSE,"Yearly SAIFI";#N/A,#N/A,FALSE,"Monthly CAIDI";#N/A,#N/A,FALSE,"Yearly CAIDI";#N/A,#N/A,FALSE,"Monthly SAIDI";#N/A,#N/A,FALSE,"Yearly SAIDI";#N/A,#N/A,FALSE,"Monthly MAIFI";#N/A,#N/A,FALSE,"Yearly MAIFI";#N/A,#N/A,FALSE,"Monthly Cust &gt;=4 Int"}</definedName>
    <definedName name="fff" localSheetId="10" hidden="1">{#N/A,#N/A,FALSE,"Monthly SAIFI";#N/A,#N/A,FALSE,"Yearly SAIFI";#N/A,#N/A,FALSE,"Monthly CAIDI";#N/A,#N/A,FALSE,"Yearly CAIDI";#N/A,#N/A,FALSE,"Monthly SAIDI";#N/A,#N/A,FALSE,"Yearly SAIDI";#N/A,#N/A,FALSE,"Monthly MAIFI";#N/A,#N/A,FALSE,"Yearly MAIFI";#N/A,#N/A,FALSE,"Monthly Cust &gt;=4 Int"}</definedName>
    <definedName name="fff" localSheetId="11"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7" hidden="1">{#N/A,#N/A,FALSE,"Monthly SAIFI";#N/A,#N/A,FALSE,"Yearly SAIFI";#N/A,#N/A,FALSE,"Monthly CAIDI";#N/A,#N/A,FALSE,"Yearly CAIDI";#N/A,#N/A,FALSE,"Monthly SAIDI";#N/A,#N/A,FALSE,"Yearly SAIDI";#N/A,#N/A,FALSE,"Monthly MAIFI";#N/A,#N/A,FALSE,"Yearly MAIFI";#N/A,#N/A,FALSE,"Monthly Cust &gt;=4 Int"}</definedName>
    <definedName name="fghjghjfgjf" localSheetId="9" hidden="1">{#N/A,#N/A,FALSE,"Monthly SAIFI";#N/A,#N/A,FALSE,"Yearly SAIFI";#N/A,#N/A,FALSE,"Monthly CAIDI";#N/A,#N/A,FALSE,"Yearly CAIDI";#N/A,#N/A,FALSE,"Monthly SAIDI";#N/A,#N/A,FALSE,"Yearly SAIDI";#N/A,#N/A,FALSE,"Monthly MAIFI";#N/A,#N/A,FALSE,"Yearly MAIFI";#N/A,#N/A,FALSE,"Monthly Cust &gt;=4 Int"}</definedName>
    <definedName name="fghjghjfgjf" localSheetId="10" hidden="1">{#N/A,#N/A,FALSE,"Monthly SAIFI";#N/A,#N/A,FALSE,"Yearly SAIFI";#N/A,#N/A,FALSE,"Monthly CAIDI";#N/A,#N/A,FALSE,"Yearly CAIDI";#N/A,#N/A,FALSE,"Monthly SAIDI";#N/A,#N/A,FALSE,"Yearly SAIDI";#N/A,#N/A,FALSE,"Monthly MAIFI";#N/A,#N/A,FALSE,"Yearly MAIFI";#N/A,#N/A,FALSE,"Monthly Cust &gt;=4 Int"}</definedName>
    <definedName name="fghjghjfgjf" localSheetId="11"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jkdslfjds" localSheetId="7" hidden="1">[29]Assump!#REF!</definedName>
    <definedName name="fjkdslfjds" localSheetId="9" hidden="1">[29]Assump!#REF!</definedName>
    <definedName name="fjkdslfjds" localSheetId="10" hidden="1">[29]Assump!#REF!</definedName>
    <definedName name="fjkdslfjds" localSheetId="11" hidden="1">[29]Assump!#REF!</definedName>
    <definedName name="fjkdslfjds" hidden="1">[29]Assump!#REF!</definedName>
    <definedName name="Format">#REF!</definedName>
    <definedName name="fsdafasf" localSheetId="7" hidden="1">{#N/A,#N/A,FALSE,"Monthly SAIFI";#N/A,#N/A,FALSE,"Yearly SAIFI";#N/A,#N/A,FALSE,"Monthly CAIDI";#N/A,#N/A,FALSE,"Yearly CAIDI";#N/A,#N/A,FALSE,"Monthly SAIDI";#N/A,#N/A,FALSE,"Yearly SAIDI";#N/A,#N/A,FALSE,"Monthly MAIFI";#N/A,#N/A,FALSE,"Yearly MAIFI";#N/A,#N/A,FALSE,"Monthly Cust &gt;=4 Int"}</definedName>
    <definedName name="fsdafasf" localSheetId="9" hidden="1">{#N/A,#N/A,FALSE,"Monthly SAIFI";#N/A,#N/A,FALSE,"Yearly SAIFI";#N/A,#N/A,FALSE,"Monthly CAIDI";#N/A,#N/A,FALSE,"Yearly CAIDI";#N/A,#N/A,FALSE,"Monthly SAIDI";#N/A,#N/A,FALSE,"Yearly SAIDI";#N/A,#N/A,FALSE,"Monthly MAIFI";#N/A,#N/A,FALSE,"Yearly MAIFI";#N/A,#N/A,FALSE,"Monthly Cust &gt;=4 Int"}</definedName>
    <definedName name="fsdafasf" localSheetId="10" hidden="1">{#N/A,#N/A,FALSE,"Monthly SAIFI";#N/A,#N/A,FALSE,"Yearly SAIFI";#N/A,#N/A,FALSE,"Monthly CAIDI";#N/A,#N/A,FALSE,"Yearly CAIDI";#N/A,#N/A,FALSE,"Monthly SAIDI";#N/A,#N/A,FALSE,"Yearly SAIDI";#N/A,#N/A,FALSE,"Monthly MAIFI";#N/A,#N/A,FALSE,"Yearly MAIFI";#N/A,#N/A,FALSE,"Monthly Cust &gt;=4 Int"}</definedName>
    <definedName name="fsdafasf" localSheetId="11"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7" hidden="1">{#N/A,#N/A,FALSE,"Monthly SAIFI";#N/A,#N/A,FALSE,"Yearly SAIFI";#N/A,#N/A,FALSE,"Monthly CAIDI";#N/A,#N/A,FALSE,"Yearly CAIDI";#N/A,#N/A,FALSE,"Monthly SAIDI";#N/A,#N/A,FALSE,"Yearly SAIDI";#N/A,#N/A,FALSE,"Monthly MAIFI";#N/A,#N/A,FALSE,"Yearly MAIFI";#N/A,#N/A,FALSE,"Monthly Cust &gt;=4 Int"}</definedName>
    <definedName name="fsdfsfs" localSheetId="9" hidden="1">{#N/A,#N/A,FALSE,"Monthly SAIFI";#N/A,#N/A,FALSE,"Yearly SAIFI";#N/A,#N/A,FALSE,"Monthly CAIDI";#N/A,#N/A,FALSE,"Yearly CAIDI";#N/A,#N/A,FALSE,"Monthly SAIDI";#N/A,#N/A,FALSE,"Yearly SAIDI";#N/A,#N/A,FALSE,"Monthly MAIFI";#N/A,#N/A,FALSE,"Yearly MAIFI";#N/A,#N/A,FALSE,"Monthly Cust &gt;=4 Int"}</definedName>
    <definedName name="fsdfsfs" localSheetId="10" hidden="1">{#N/A,#N/A,FALSE,"Monthly SAIFI";#N/A,#N/A,FALSE,"Yearly SAIFI";#N/A,#N/A,FALSE,"Monthly CAIDI";#N/A,#N/A,FALSE,"Yearly CAIDI";#N/A,#N/A,FALSE,"Monthly SAIDI";#N/A,#N/A,FALSE,"Yearly SAIDI";#N/A,#N/A,FALSE,"Monthly MAIFI";#N/A,#N/A,FALSE,"Yearly MAIFI";#N/A,#N/A,FALSE,"Monthly Cust &gt;=4 Int"}</definedName>
    <definedName name="fsdfsfs" localSheetId="11"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7" hidden="1">{#N/A,#N/A,FALSE,"Monthly SAIFI";#N/A,#N/A,FALSE,"Yearly SAIFI";#N/A,#N/A,FALSE,"Monthly CAIDI";#N/A,#N/A,FALSE,"Yearly CAIDI";#N/A,#N/A,FALSE,"Monthly SAIDI";#N/A,#N/A,FALSE,"Yearly SAIDI";#N/A,#N/A,FALSE,"Monthly MAIFI";#N/A,#N/A,FALSE,"Yearly MAIFI";#N/A,#N/A,FALSE,"Monthly Cust &gt;=4 Int"}</definedName>
    <definedName name="fsdfsfsdfasfa" localSheetId="9" hidden="1">{#N/A,#N/A,FALSE,"Monthly SAIFI";#N/A,#N/A,FALSE,"Yearly SAIFI";#N/A,#N/A,FALSE,"Monthly CAIDI";#N/A,#N/A,FALSE,"Yearly CAIDI";#N/A,#N/A,FALSE,"Monthly SAIDI";#N/A,#N/A,FALSE,"Yearly SAIDI";#N/A,#N/A,FALSE,"Monthly MAIFI";#N/A,#N/A,FALSE,"Yearly MAIFI";#N/A,#N/A,FALSE,"Monthly Cust &gt;=4 Int"}</definedName>
    <definedName name="fsdfsfsdfasfa" localSheetId="10" hidden="1">{#N/A,#N/A,FALSE,"Monthly SAIFI";#N/A,#N/A,FALSE,"Yearly SAIFI";#N/A,#N/A,FALSE,"Monthly CAIDI";#N/A,#N/A,FALSE,"Yearly CAIDI";#N/A,#N/A,FALSE,"Monthly SAIDI";#N/A,#N/A,FALSE,"Yearly SAIDI";#N/A,#N/A,FALSE,"Monthly MAIFI";#N/A,#N/A,FALSE,"Yearly MAIFI";#N/A,#N/A,FALSE,"Monthly Cust &gt;=4 Int"}</definedName>
    <definedName name="fsdfsfsdfasfa" localSheetId="11"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7" hidden="1">{#N/A,#N/A,FALSE,"Monthly SAIFI";#N/A,#N/A,FALSE,"Yearly SAIFI";#N/A,#N/A,FALSE,"Monthly CAIDI";#N/A,#N/A,FALSE,"Yearly CAIDI";#N/A,#N/A,FALSE,"Monthly SAIDI";#N/A,#N/A,FALSE,"Yearly SAIDI";#N/A,#N/A,FALSE,"Monthly MAIFI";#N/A,#N/A,FALSE,"Yearly MAIFI";#N/A,#N/A,FALSE,"Monthly Cust &gt;=4 Int"}</definedName>
    <definedName name="fsfsfsafasf" localSheetId="9" hidden="1">{#N/A,#N/A,FALSE,"Monthly SAIFI";#N/A,#N/A,FALSE,"Yearly SAIFI";#N/A,#N/A,FALSE,"Monthly CAIDI";#N/A,#N/A,FALSE,"Yearly CAIDI";#N/A,#N/A,FALSE,"Monthly SAIDI";#N/A,#N/A,FALSE,"Yearly SAIDI";#N/A,#N/A,FALSE,"Monthly MAIFI";#N/A,#N/A,FALSE,"Yearly MAIFI";#N/A,#N/A,FALSE,"Monthly Cust &gt;=4 Int"}</definedName>
    <definedName name="fsfsfsafasf" localSheetId="10" hidden="1">{#N/A,#N/A,FALSE,"Monthly SAIFI";#N/A,#N/A,FALSE,"Yearly SAIFI";#N/A,#N/A,FALSE,"Monthly CAIDI";#N/A,#N/A,FALSE,"Yearly CAIDI";#N/A,#N/A,FALSE,"Monthly SAIDI";#N/A,#N/A,FALSE,"Yearly SAIDI";#N/A,#N/A,FALSE,"Monthly MAIFI";#N/A,#N/A,FALSE,"Yearly MAIFI";#N/A,#N/A,FALSE,"Monthly Cust &gt;=4 Int"}</definedName>
    <definedName name="fsfsfsafasf" localSheetId="11"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wrwerwerwerwer" localSheetId="7" hidden="1">{#N/A,#N/A,FALSE,"Monthly SAIFI";#N/A,#N/A,FALSE,"Yearly SAIFI";#N/A,#N/A,FALSE,"Monthly CAIDI";#N/A,#N/A,FALSE,"Yearly CAIDI";#N/A,#N/A,FALSE,"Monthly SAIDI";#N/A,#N/A,FALSE,"Yearly SAIDI";#N/A,#N/A,FALSE,"Monthly MAIFI";#N/A,#N/A,FALSE,"Yearly MAIFI";#N/A,#N/A,FALSE,"Monthly Cust &gt;=4 Int"}</definedName>
    <definedName name="fwrwerwerwerwer" localSheetId="9" hidden="1">{#N/A,#N/A,FALSE,"Monthly SAIFI";#N/A,#N/A,FALSE,"Yearly SAIFI";#N/A,#N/A,FALSE,"Monthly CAIDI";#N/A,#N/A,FALSE,"Yearly CAIDI";#N/A,#N/A,FALSE,"Monthly SAIDI";#N/A,#N/A,FALSE,"Yearly SAIDI";#N/A,#N/A,FALSE,"Monthly MAIFI";#N/A,#N/A,FALSE,"Yearly MAIFI";#N/A,#N/A,FALSE,"Monthly Cust &gt;=4 Int"}</definedName>
    <definedName name="fwrwerwerwerwer" localSheetId="10" hidden="1">{#N/A,#N/A,FALSE,"Monthly SAIFI";#N/A,#N/A,FALSE,"Yearly SAIFI";#N/A,#N/A,FALSE,"Monthly CAIDI";#N/A,#N/A,FALSE,"Yearly CAIDI";#N/A,#N/A,FALSE,"Monthly SAIDI";#N/A,#N/A,FALSE,"Yearly SAIDI";#N/A,#N/A,FALSE,"Monthly MAIFI";#N/A,#N/A,FALSE,"Yearly MAIFI";#N/A,#N/A,FALSE,"Monthly Cust &gt;=4 Int"}</definedName>
    <definedName name="fwrwerwerwerwer" localSheetId="11"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G3911001">#REF!</definedName>
    <definedName name="GasMonth">'[25]Gas Delivery'!$M$8:$W$60</definedName>
    <definedName name="GasYTD">'[25]Gas Delivery'!$A$8:$L$60</definedName>
    <definedName name="general">#REF!</definedName>
    <definedName name="ghjgfj" localSheetId="7" hidden="1">{#N/A,#N/A,FALSE,"Monthly SAIFI";#N/A,#N/A,FALSE,"Yearly SAIFI";#N/A,#N/A,FALSE,"Monthly CAIDI";#N/A,#N/A,FALSE,"Yearly CAIDI";#N/A,#N/A,FALSE,"Monthly SAIDI";#N/A,#N/A,FALSE,"Yearly SAIDI";#N/A,#N/A,FALSE,"Monthly MAIFI";#N/A,#N/A,FALSE,"Yearly MAIFI";#N/A,#N/A,FALSE,"Monthly Cust &gt;=4 Int"}</definedName>
    <definedName name="ghjgfj" localSheetId="9" hidden="1">{#N/A,#N/A,FALSE,"Monthly SAIFI";#N/A,#N/A,FALSE,"Yearly SAIFI";#N/A,#N/A,FALSE,"Monthly CAIDI";#N/A,#N/A,FALSE,"Yearly CAIDI";#N/A,#N/A,FALSE,"Monthly SAIDI";#N/A,#N/A,FALSE,"Yearly SAIDI";#N/A,#N/A,FALSE,"Monthly MAIFI";#N/A,#N/A,FALSE,"Yearly MAIFI";#N/A,#N/A,FALSE,"Monthly Cust &gt;=4 Int"}</definedName>
    <definedName name="ghjgfj" localSheetId="10" hidden="1">{#N/A,#N/A,FALSE,"Monthly SAIFI";#N/A,#N/A,FALSE,"Yearly SAIFI";#N/A,#N/A,FALSE,"Monthly CAIDI";#N/A,#N/A,FALSE,"Yearly CAIDI";#N/A,#N/A,FALSE,"Monthly SAIDI";#N/A,#N/A,FALSE,"Yearly SAIDI";#N/A,#N/A,FALSE,"Monthly MAIFI";#N/A,#N/A,FALSE,"Yearly MAIFI";#N/A,#N/A,FALSE,"Monthly Cust &gt;=4 Int"}</definedName>
    <definedName name="ghjgfj" localSheetId="11"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7" hidden="1">{#N/A,#N/A,FALSE,"Monthly SAIFI";#N/A,#N/A,FALSE,"Yearly SAIFI";#N/A,#N/A,FALSE,"Monthly CAIDI";#N/A,#N/A,FALSE,"Yearly CAIDI";#N/A,#N/A,FALSE,"Monthly SAIDI";#N/A,#N/A,FALSE,"Yearly SAIDI";#N/A,#N/A,FALSE,"Monthly MAIFI";#N/A,#N/A,FALSE,"Yearly MAIFI";#N/A,#N/A,FALSE,"Monthly Cust &gt;=4 Int"}</definedName>
    <definedName name="ghjgfjfj" localSheetId="9" hidden="1">{#N/A,#N/A,FALSE,"Monthly SAIFI";#N/A,#N/A,FALSE,"Yearly SAIFI";#N/A,#N/A,FALSE,"Monthly CAIDI";#N/A,#N/A,FALSE,"Yearly CAIDI";#N/A,#N/A,FALSE,"Monthly SAIDI";#N/A,#N/A,FALSE,"Yearly SAIDI";#N/A,#N/A,FALSE,"Monthly MAIFI";#N/A,#N/A,FALSE,"Yearly MAIFI";#N/A,#N/A,FALSE,"Monthly Cust &gt;=4 Int"}</definedName>
    <definedName name="ghjgfjfj" localSheetId="10" hidden="1">{#N/A,#N/A,FALSE,"Monthly SAIFI";#N/A,#N/A,FALSE,"Yearly SAIFI";#N/A,#N/A,FALSE,"Monthly CAIDI";#N/A,#N/A,FALSE,"Yearly CAIDI";#N/A,#N/A,FALSE,"Monthly SAIDI";#N/A,#N/A,FALSE,"Yearly SAIDI";#N/A,#N/A,FALSE,"Monthly MAIFI";#N/A,#N/A,FALSE,"Yearly MAIFI";#N/A,#N/A,FALSE,"Monthly Cust &gt;=4 Int"}</definedName>
    <definedName name="ghjgfjfj" localSheetId="11"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7" hidden="1">{#N/A,#N/A,FALSE,"Monthly SAIFI";#N/A,#N/A,FALSE,"Yearly SAIFI";#N/A,#N/A,FALSE,"Monthly CAIDI";#N/A,#N/A,FALSE,"Yearly CAIDI";#N/A,#N/A,FALSE,"Monthly SAIDI";#N/A,#N/A,FALSE,"Yearly SAIDI";#N/A,#N/A,FALSE,"Monthly MAIFI";#N/A,#N/A,FALSE,"Yearly MAIFI";#N/A,#N/A,FALSE,"Monthly Cust &gt;=4 Int"}</definedName>
    <definedName name="ghjgfjg" localSheetId="9" hidden="1">{#N/A,#N/A,FALSE,"Monthly SAIFI";#N/A,#N/A,FALSE,"Yearly SAIFI";#N/A,#N/A,FALSE,"Monthly CAIDI";#N/A,#N/A,FALSE,"Yearly CAIDI";#N/A,#N/A,FALSE,"Monthly SAIDI";#N/A,#N/A,FALSE,"Yearly SAIDI";#N/A,#N/A,FALSE,"Monthly MAIFI";#N/A,#N/A,FALSE,"Yearly MAIFI";#N/A,#N/A,FALSE,"Monthly Cust &gt;=4 Int"}</definedName>
    <definedName name="ghjgfjg" localSheetId="10" hidden="1">{#N/A,#N/A,FALSE,"Monthly SAIFI";#N/A,#N/A,FALSE,"Yearly SAIFI";#N/A,#N/A,FALSE,"Monthly CAIDI";#N/A,#N/A,FALSE,"Yearly CAIDI";#N/A,#N/A,FALSE,"Monthly SAIDI";#N/A,#N/A,FALSE,"Yearly SAIDI";#N/A,#N/A,FALSE,"Monthly MAIFI";#N/A,#N/A,FALSE,"Yearly MAIFI";#N/A,#N/A,FALSE,"Monthly Cust &gt;=4 Int"}</definedName>
    <definedName name="ghjgfjg" localSheetId="11"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7" hidden="1">{#N/A,#N/A,FALSE,"Monthly SAIFI";#N/A,#N/A,FALSE,"Yearly SAIFI";#N/A,#N/A,FALSE,"Monthly CAIDI";#N/A,#N/A,FALSE,"Yearly CAIDI";#N/A,#N/A,FALSE,"Monthly SAIDI";#N/A,#N/A,FALSE,"Yearly SAIDI";#N/A,#N/A,FALSE,"Monthly MAIFI";#N/A,#N/A,FALSE,"Yearly MAIFI";#N/A,#N/A,FALSE,"Monthly Cust &gt;=4 Int"}</definedName>
    <definedName name="ghjgjgfjf" localSheetId="9" hidden="1">{#N/A,#N/A,FALSE,"Monthly SAIFI";#N/A,#N/A,FALSE,"Yearly SAIFI";#N/A,#N/A,FALSE,"Monthly CAIDI";#N/A,#N/A,FALSE,"Yearly CAIDI";#N/A,#N/A,FALSE,"Monthly SAIDI";#N/A,#N/A,FALSE,"Yearly SAIDI";#N/A,#N/A,FALSE,"Monthly MAIFI";#N/A,#N/A,FALSE,"Yearly MAIFI";#N/A,#N/A,FALSE,"Monthly Cust &gt;=4 Int"}</definedName>
    <definedName name="ghjgjgfjf" localSheetId="10" hidden="1">{#N/A,#N/A,FALSE,"Monthly SAIFI";#N/A,#N/A,FALSE,"Yearly SAIFI";#N/A,#N/A,FALSE,"Monthly CAIDI";#N/A,#N/A,FALSE,"Yearly CAIDI";#N/A,#N/A,FALSE,"Monthly SAIDI";#N/A,#N/A,FALSE,"Yearly SAIDI";#N/A,#N/A,FALSE,"Monthly MAIFI";#N/A,#N/A,FALSE,"Yearly MAIFI";#N/A,#N/A,FALSE,"Monthly Cust &gt;=4 Int"}</definedName>
    <definedName name="ghjgjgfjf" localSheetId="11"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ta" localSheetId="7" hidden="1">{#N/A,#N/A,FALSE,"O&amp;M by processes";#N/A,#N/A,FALSE,"Elec Act vs Bud";#N/A,#N/A,FALSE,"G&amp;A";#N/A,#N/A,FALSE,"BGS";#N/A,#N/A,FALSE,"Res Cost"}</definedName>
    <definedName name="gita" localSheetId="9" hidden="1">{#N/A,#N/A,FALSE,"O&amp;M by processes";#N/A,#N/A,FALSE,"Elec Act vs Bud";#N/A,#N/A,FALSE,"G&amp;A";#N/A,#N/A,FALSE,"BGS";#N/A,#N/A,FALSE,"Res Cost"}</definedName>
    <definedName name="gita" localSheetId="10" hidden="1">{#N/A,#N/A,FALSE,"O&amp;M by processes";#N/A,#N/A,FALSE,"Elec Act vs Bud";#N/A,#N/A,FALSE,"G&amp;A";#N/A,#N/A,FALSE,"BGS";#N/A,#N/A,FALSE,"Res Cost"}</definedName>
    <definedName name="gita" localSheetId="11"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localSheetId="9" hidden="1">{#N/A,#N/A,FALSE,"O&amp;M by processes";#N/A,#N/A,FALSE,"Elec Act vs Bud";#N/A,#N/A,FALSE,"G&amp;A";#N/A,#N/A,FALSE,"BGS";#N/A,#N/A,FALSE,"Res Cost"}</definedName>
    <definedName name="gitah" localSheetId="10" hidden="1">{#N/A,#N/A,FALSE,"O&amp;M by processes";#N/A,#N/A,FALSE,"Elec Act vs Bud";#N/A,#N/A,FALSE,"G&amp;A";#N/A,#N/A,FALSE,"BGS";#N/A,#N/A,FALSE,"Res Cost"}</definedName>
    <definedName name="gitah" localSheetId="11" hidden="1">{#N/A,#N/A,FALSE,"O&amp;M by processes";#N/A,#N/A,FALSE,"Elec Act vs Bud";#N/A,#N/A,FALSE,"G&amp;A";#N/A,#N/A,FALSE,"BGS";#N/A,#N/A,FALSE,"Res Cost"}</definedName>
    <definedName name="gitah" hidden="1">{#N/A,#N/A,FALSE,"O&amp;M by processes";#N/A,#N/A,FALSE,"Elec Act vs Bud";#N/A,#N/A,FALSE,"G&amp;A";#N/A,#N/A,FALSE,"BGS";#N/A,#N/A,FALSE,"Res Cost"}</definedName>
    <definedName name="GL_Name">#REF!</definedName>
    <definedName name="GreenEnergyCOpsMonth">'[21]Customer Operations'!$P$65:$AB$78</definedName>
    <definedName name="GreenEnergyEDMonth">[24]Elec!$P$45:$AA$48</definedName>
    <definedName name="GreenEnergyGasMonth">'[25]Gas Delivery'!$M$49:$X$60</definedName>
    <definedName name="GreenEnergyMonth">'[30]PSE&amp;G_GreenEnergySummary'!$L$55:$V$62</definedName>
    <definedName name="GreenEnergyYTD">'[31]PSE&amp;G_GreenEnergySummary'!$A$55:$J$65</definedName>
    <definedName name="h" localSheetId="7" hidden="1">{#N/A,#N/A,FALSE,"Monthly SAIFI";#N/A,#N/A,FALSE,"Yearly SAIFI";#N/A,#N/A,FALSE,"Monthly CAIDI";#N/A,#N/A,FALSE,"Yearly CAIDI";#N/A,#N/A,FALSE,"Monthly SAIDI";#N/A,#N/A,FALSE,"Yearly SAIDI";#N/A,#N/A,FALSE,"Monthly MAIFI";#N/A,#N/A,FALSE,"Yearly MAIFI";#N/A,#N/A,FALSE,"Monthly Cust &gt;=4 Int"}</definedName>
    <definedName name="h" localSheetId="9" hidden="1">{#N/A,#N/A,FALSE,"Monthly SAIFI";#N/A,#N/A,FALSE,"Yearly SAIFI";#N/A,#N/A,FALSE,"Monthly CAIDI";#N/A,#N/A,FALSE,"Yearly CAIDI";#N/A,#N/A,FALSE,"Monthly SAIDI";#N/A,#N/A,FALSE,"Yearly SAIDI";#N/A,#N/A,FALSE,"Monthly MAIFI";#N/A,#N/A,FALSE,"Yearly MAIFI";#N/A,#N/A,FALSE,"Monthly Cust &gt;=4 Int"}</definedName>
    <definedName name="h" localSheetId="10" hidden="1">{#N/A,#N/A,FALSE,"Monthly SAIFI";#N/A,#N/A,FALSE,"Yearly SAIFI";#N/A,#N/A,FALSE,"Monthly CAIDI";#N/A,#N/A,FALSE,"Yearly CAIDI";#N/A,#N/A,FALSE,"Monthly SAIDI";#N/A,#N/A,FALSE,"Yearly SAIDI";#N/A,#N/A,FALSE,"Monthly MAIFI";#N/A,#N/A,FALSE,"Yearly MAIFI";#N/A,#N/A,FALSE,"Monthly Cust &gt;=4 Int"}</definedName>
    <definedName name="h" localSheetId="11"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h" localSheetId="7" hidden="1">{#N/A,#N/A,FALSE,"Monthly SAIFI";#N/A,#N/A,FALSE,"Yearly SAIFI";#N/A,#N/A,FALSE,"Monthly CAIDI";#N/A,#N/A,FALSE,"Yearly CAIDI";#N/A,#N/A,FALSE,"Monthly SAIDI";#N/A,#N/A,FALSE,"Yearly SAIDI";#N/A,#N/A,FALSE,"Monthly MAIFI";#N/A,#N/A,FALSE,"Yearly MAIFI";#N/A,#N/A,FALSE,"Monthly Cust &gt;=4 Int"}</definedName>
    <definedName name="hh" localSheetId="9" hidden="1">{#N/A,#N/A,FALSE,"Monthly SAIFI";#N/A,#N/A,FALSE,"Yearly SAIFI";#N/A,#N/A,FALSE,"Monthly CAIDI";#N/A,#N/A,FALSE,"Yearly CAIDI";#N/A,#N/A,FALSE,"Monthly SAIDI";#N/A,#N/A,FALSE,"Yearly SAIDI";#N/A,#N/A,FALSE,"Monthly MAIFI";#N/A,#N/A,FALSE,"Yearly MAIFI";#N/A,#N/A,FALSE,"Monthly Cust &gt;=4 Int"}</definedName>
    <definedName name="hh" localSheetId="10" hidden="1">{#N/A,#N/A,FALSE,"Monthly SAIFI";#N/A,#N/A,FALSE,"Yearly SAIFI";#N/A,#N/A,FALSE,"Monthly CAIDI";#N/A,#N/A,FALSE,"Yearly CAIDI";#N/A,#N/A,FALSE,"Monthly SAIDI";#N/A,#N/A,FALSE,"Yearly SAIDI";#N/A,#N/A,FALSE,"Monthly MAIFI";#N/A,#N/A,FALSE,"Yearly MAIFI";#N/A,#N/A,FALSE,"Monthly Cust &gt;=4 Int"}</definedName>
    <definedName name="hh" localSheetId="11"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jfjghjgfjgj" localSheetId="7" hidden="1">{#N/A,#N/A,FALSE,"Monthly SAIFI";#N/A,#N/A,FALSE,"Yearly SAIFI";#N/A,#N/A,FALSE,"Monthly CAIDI";#N/A,#N/A,FALSE,"Yearly CAIDI";#N/A,#N/A,FALSE,"Monthly SAIDI";#N/A,#N/A,FALSE,"Yearly SAIDI";#N/A,#N/A,FALSE,"Monthly MAIFI";#N/A,#N/A,FALSE,"Yearly MAIFI";#N/A,#N/A,FALSE,"Monthly Cust &gt;=4 Int"}</definedName>
    <definedName name="hjfjghjgfjgj" localSheetId="9" hidden="1">{#N/A,#N/A,FALSE,"Monthly SAIFI";#N/A,#N/A,FALSE,"Yearly SAIFI";#N/A,#N/A,FALSE,"Monthly CAIDI";#N/A,#N/A,FALSE,"Yearly CAIDI";#N/A,#N/A,FALSE,"Monthly SAIDI";#N/A,#N/A,FALSE,"Yearly SAIDI";#N/A,#N/A,FALSE,"Monthly MAIFI";#N/A,#N/A,FALSE,"Yearly MAIFI";#N/A,#N/A,FALSE,"Monthly Cust &gt;=4 Int"}</definedName>
    <definedName name="hjfjghjgfjgj" localSheetId="10" hidden="1">{#N/A,#N/A,FALSE,"Monthly SAIFI";#N/A,#N/A,FALSE,"Yearly SAIFI";#N/A,#N/A,FALSE,"Monthly CAIDI";#N/A,#N/A,FALSE,"Yearly CAIDI";#N/A,#N/A,FALSE,"Monthly SAIDI";#N/A,#N/A,FALSE,"Yearly SAIDI";#N/A,#N/A,FALSE,"Monthly MAIFI";#N/A,#N/A,FALSE,"Yearly MAIFI";#N/A,#N/A,FALSE,"Monthly Cust &gt;=4 Int"}</definedName>
    <definedName name="hjfjghjgfjgj" localSheetId="11"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7" hidden="1">{#N/A,#N/A,FALSE,"Monthly SAIFI";#N/A,#N/A,FALSE,"Yearly SAIFI";#N/A,#N/A,FALSE,"Monthly CAIDI";#N/A,#N/A,FALSE,"Yearly CAIDI";#N/A,#N/A,FALSE,"Monthly SAIDI";#N/A,#N/A,FALSE,"Yearly SAIDI";#N/A,#N/A,FALSE,"Monthly MAIFI";#N/A,#N/A,FALSE,"Yearly MAIFI";#N/A,#N/A,FALSE,"Monthly Cust &gt;=4 Int"}</definedName>
    <definedName name="hjghjgf" localSheetId="9" hidden="1">{#N/A,#N/A,FALSE,"Monthly SAIFI";#N/A,#N/A,FALSE,"Yearly SAIFI";#N/A,#N/A,FALSE,"Monthly CAIDI";#N/A,#N/A,FALSE,"Yearly CAIDI";#N/A,#N/A,FALSE,"Monthly SAIDI";#N/A,#N/A,FALSE,"Yearly SAIDI";#N/A,#N/A,FALSE,"Monthly MAIFI";#N/A,#N/A,FALSE,"Yearly MAIFI";#N/A,#N/A,FALSE,"Monthly Cust &gt;=4 Int"}</definedName>
    <definedName name="hjghjgf" localSheetId="10" hidden="1">{#N/A,#N/A,FALSE,"Monthly SAIFI";#N/A,#N/A,FALSE,"Yearly SAIFI";#N/A,#N/A,FALSE,"Monthly CAIDI";#N/A,#N/A,FALSE,"Yearly CAIDI";#N/A,#N/A,FALSE,"Monthly SAIDI";#N/A,#N/A,FALSE,"Yearly SAIDI";#N/A,#N/A,FALSE,"Monthly MAIFI";#N/A,#N/A,FALSE,"Yearly MAIFI";#N/A,#N/A,FALSE,"Monthly Cust &gt;=4 Int"}</definedName>
    <definedName name="hjghjgf" localSheetId="11"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TML_CodePage" hidden="1">1252</definedName>
    <definedName name="HTML_Control" localSheetId="7" hidden="1">{"'Metretek HTML'!$A$7:$W$42"}</definedName>
    <definedName name="HTML_Control" localSheetId="9" hidden="1">{"'Metretek HTML'!$A$7:$W$42"}</definedName>
    <definedName name="HTML_Control" localSheetId="10" hidden="1">{"'Metretek HTML'!$A$7:$W$42"}</definedName>
    <definedName name="HTML_Control" localSheetId="11" hidden="1">{"'Metretek HTML'!$A$7:$W$42"}</definedName>
    <definedName name="HTML_Control" hidden="1">{"'Metretek HTML'!$A$7:$W$42"}</definedName>
    <definedName name="HTML_Description" hidden="1">"volumes shown are sendout = sales + line loss (KDths - wet)"</definedName>
    <definedName name="HTML_Email" hidden="1">""</definedName>
    <definedName name="HTML_Header" hidden="1">"Firm &amp; Interruptible Delivery Service &amp; Bundled Sales"</definedName>
    <definedName name="HTML_LastUpdate" hidden="1">"1/18/01"</definedName>
    <definedName name="HTML_LineAfter" hidden="1">FALSE</definedName>
    <definedName name="HTML_LineBefore" hidden="1">FALSE</definedName>
    <definedName name="HTML_Name" hidden="1">"Dispatch Operations  --  7-4371"</definedName>
    <definedName name="HTML_OBDlg2" hidden="1">TRUE</definedName>
    <definedName name="HTML_OBDlg4" hidden="1">TRUE</definedName>
    <definedName name="HTML_OS" hidden="1">0</definedName>
    <definedName name="HTML_PathFile" hidden="1">"I:\COMMON\DISPATCH\Daily Reports\HTML files FY 2000\metretekDec00.htm"</definedName>
    <definedName name="HTML_Title" hidden="1">"Metretek Readings - December 2000"</definedName>
    <definedName name="IN_SERVICE_TRANSFER">'[16]101 &amp;106 BY MON'!$B$77:$Q$132</definedName>
    <definedName name="info">#REF!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"XLL"</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41143.5067939815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39420.5644328704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uary">#REF!</definedName>
    <definedName name="JanuaryBdgt">#REF!</definedName>
    <definedName name="JanuaryYTD">#REF!</definedName>
    <definedName name="jeff" localSheetId="7" hidden="1">{#N/A,#N/A,FALSE,"Monthly SAIFI";#N/A,#N/A,FALSE,"Yearly SAIFI";#N/A,#N/A,FALSE,"Monthly CAIDI";#N/A,#N/A,FALSE,"Yearly CAIDI";#N/A,#N/A,FALSE,"Monthly SAIDI";#N/A,#N/A,FALSE,"Yearly SAIDI";#N/A,#N/A,FALSE,"Monthly MAIFI";#N/A,#N/A,FALSE,"Yearly MAIFI";#N/A,#N/A,FALSE,"Monthly Cust &gt;=4 Int"}</definedName>
    <definedName name="jeff" localSheetId="9" hidden="1">{#N/A,#N/A,FALSE,"Monthly SAIFI";#N/A,#N/A,FALSE,"Yearly SAIFI";#N/A,#N/A,FALSE,"Monthly CAIDI";#N/A,#N/A,FALSE,"Yearly CAIDI";#N/A,#N/A,FALSE,"Monthly SAIDI";#N/A,#N/A,FALSE,"Yearly SAIDI";#N/A,#N/A,FALSE,"Monthly MAIFI";#N/A,#N/A,FALSE,"Yearly MAIFI";#N/A,#N/A,FALSE,"Monthly Cust &gt;=4 Int"}</definedName>
    <definedName name="jeff" localSheetId="10" hidden="1">{#N/A,#N/A,FALSE,"Monthly SAIFI";#N/A,#N/A,FALSE,"Yearly SAIFI";#N/A,#N/A,FALSE,"Monthly CAIDI";#N/A,#N/A,FALSE,"Yearly CAIDI";#N/A,#N/A,FALSE,"Monthly SAIDI";#N/A,#N/A,FALSE,"Yearly SAIDI";#N/A,#N/A,FALSE,"Monthly MAIFI";#N/A,#N/A,FALSE,"Yearly MAIFI";#N/A,#N/A,FALSE,"Monthly Cust &gt;=4 Int"}</definedName>
    <definedName name="jeff" localSheetId="11"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7" hidden="1">{#N/A,#N/A,FALSE,"Monthly SAIFI";#N/A,#N/A,FALSE,"Yearly SAIFI";#N/A,#N/A,FALSE,"Monthly CAIDI";#N/A,#N/A,FALSE,"Yearly CAIDI";#N/A,#N/A,FALSE,"Monthly SAIDI";#N/A,#N/A,FALSE,"Yearly SAIDI";#N/A,#N/A,FALSE,"Monthly MAIFI";#N/A,#N/A,FALSE,"Yearly MAIFI";#N/A,#N/A,FALSE,"Monthly Cust &gt;=4 Int"}</definedName>
    <definedName name="jghjgjgfjgj" localSheetId="9" hidden="1">{#N/A,#N/A,FALSE,"Monthly SAIFI";#N/A,#N/A,FALSE,"Yearly SAIFI";#N/A,#N/A,FALSE,"Monthly CAIDI";#N/A,#N/A,FALSE,"Yearly CAIDI";#N/A,#N/A,FALSE,"Monthly SAIDI";#N/A,#N/A,FALSE,"Yearly SAIDI";#N/A,#N/A,FALSE,"Monthly MAIFI";#N/A,#N/A,FALSE,"Yearly MAIFI";#N/A,#N/A,FALSE,"Monthly Cust &gt;=4 Int"}</definedName>
    <definedName name="jghjgjgfjgj" localSheetId="10" hidden="1">{#N/A,#N/A,FALSE,"Monthly SAIFI";#N/A,#N/A,FALSE,"Yearly SAIFI";#N/A,#N/A,FALSE,"Monthly CAIDI";#N/A,#N/A,FALSE,"Yearly CAIDI";#N/A,#N/A,FALSE,"Monthly SAIDI";#N/A,#N/A,FALSE,"Yearly SAIDI";#N/A,#N/A,FALSE,"Monthly MAIFI";#N/A,#N/A,FALSE,"Yearly MAIFI";#N/A,#N/A,FALSE,"Monthly Cust &gt;=4 Int"}</definedName>
    <definedName name="jghjgjgfjgj" localSheetId="11"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hn" localSheetId="7" hidden="1">{#N/A,#N/A,FALSE,"Monthly SAIFI";#N/A,#N/A,FALSE,"Yearly SAIFI";#N/A,#N/A,FALSE,"Monthly CAIDI";#N/A,#N/A,FALSE,"Yearly CAIDI";#N/A,#N/A,FALSE,"Monthly SAIDI";#N/A,#N/A,FALSE,"Yearly SAIDI";#N/A,#N/A,FALSE,"Monthly MAIFI";#N/A,#N/A,FALSE,"Yearly MAIFI";#N/A,#N/A,FALSE,"Monthly Cust &gt;=4 Int"}</definedName>
    <definedName name="John" localSheetId="9" hidden="1">{#N/A,#N/A,FALSE,"Monthly SAIFI";#N/A,#N/A,FALSE,"Yearly SAIFI";#N/A,#N/A,FALSE,"Monthly CAIDI";#N/A,#N/A,FALSE,"Yearly CAIDI";#N/A,#N/A,FALSE,"Monthly SAIDI";#N/A,#N/A,FALSE,"Yearly SAIDI";#N/A,#N/A,FALSE,"Monthly MAIFI";#N/A,#N/A,FALSE,"Yearly MAIFI";#N/A,#N/A,FALSE,"Monthly Cust &gt;=4 Int"}</definedName>
    <definedName name="John" localSheetId="10" hidden="1">{#N/A,#N/A,FALSE,"Monthly SAIFI";#N/A,#N/A,FALSE,"Yearly SAIFI";#N/A,#N/A,FALSE,"Monthly CAIDI";#N/A,#N/A,FALSE,"Yearly CAIDI";#N/A,#N/A,FALSE,"Monthly SAIDI";#N/A,#N/A,FALSE,"Yearly SAIDI";#N/A,#N/A,FALSE,"Monthly MAIFI";#N/A,#N/A,FALSE,"Yearly MAIFI";#N/A,#N/A,FALSE,"Monthly Cust &gt;=4 Int"}</definedName>
    <definedName name="John" localSheetId="11"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R" localSheetId="7" hidden="1">{"Cash - Products",#N/A,FALSE,"SUB BS Flux"}</definedName>
    <definedName name="JR" localSheetId="9" hidden="1">{"Cash - Products",#N/A,FALSE,"SUB BS Flux"}</definedName>
    <definedName name="JR" localSheetId="10" hidden="1">{"Cash - Products",#N/A,FALSE,"SUB BS Flux"}</definedName>
    <definedName name="JR" localSheetId="11" hidden="1">{"Cash - Products",#N/A,FALSE,"SUB BS Flux"}</definedName>
    <definedName name="JR" hidden="1">{"Cash - Products",#N/A,FALSE,"SUB BS Flux"}</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 localSheetId="7" hidden="1">{#N/A,#N/A,FALSE,"Monthly SAIFI";#N/A,#N/A,FALSE,"Yearly SAIFI";#N/A,#N/A,FALSE,"Monthly CAIDI";#N/A,#N/A,FALSE,"Yearly CAIDI";#N/A,#N/A,FALSE,"Monthly SAIDI";#N/A,#N/A,FALSE,"Yearly SAIDI";#N/A,#N/A,FALSE,"Monthly MAIFI";#N/A,#N/A,FALSE,"Yearly MAIFI";#N/A,#N/A,FALSE,"Monthly Cust &gt;=4 Int"}</definedName>
    <definedName name="k" localSheetId="9" hidden="1">{#N/A,#N/A,FALSE,"Monthly SAIFI";#N/A,#N/A,FALSE,"Yearly SAIFI";#N/A,#N/A,FALSE,"Monthly CAIDI";#N/A,#N/A,FALSE,"Yearly CAIDI";#N/A,#N/A,FALSE,"Monthly SAIDI";#N/A,#N/A,FALSE,"Yearly SAIDI";#N/A,#N/A,FALSE,"Monthly MAIFI";#N/A,#N/A,FALSE,"Yearly MAIFI";#N/A,#N/A,FALSE,"Monthly Cust &gt;=4 Int"}</definedName>
    <definedName name="k" localSheetId="10" hidden="1">{#N/A,#N/A,FALSE,"Monthly SAIFI";#N/A,#N/A,FALSE,"Yearly SAIFI";#N/A,#N/A,FALSE,"Monthly CAIDI";#N/A,#N/A,FALSE,"Yearly CAIDI";#N/A,#N/A,FALSE,"Monthly SAIDI";#N/A,#N/A,FALSE,"Yearly SAIDI";#N/A,#N/A,FALSE,"Monthly MAIFI";#N/A,#N/A,FALSE,"Yearly MAIFI";#N/A,#N/A,FALSE,"Monthly Cust &gt;=4 Int"}</definedName>
    <definedName name="k" localSheetId="11"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2_WBEVMODE" hidden="1">-1</definedName>
    <definedName name="kfhjukuyikuyi">#REF!</definedName>
    <definedName name="kjgh">#REF!</definedName>
    <definedName name="kk" localSheetId="7" hidden="1">{#N/A,#N/A,FALSE,"Monthly SAIFI";#N/A,#N/A,FALSE,"Yearly SAIFI";#N/A,#N/A,FALSE,"Monthly CAIDI";#N/A,#N/A,FALSE,"Yearly CAIDI";#N/A,#N/A,FALSE,"Monthly SAIDI";#N/A,#N/A,FALSE,"Yearly SAIDI";#N/A,#N/A,FALSE,"Monthly MAIFI";#N/A,#N/A,FALSE,"Yearly MAIFI";#N/A,#N/A,FALSE,"Monthly Cust &gt;=4 Int"}</definedName>
    <definedName name="kk" localSheetId="9" hidden="1">{#N/A,#N/A,FALSE,"Monthly SAIFI";#N/A,#N/A,FALSE,"Yearly SAIFI";#N/A,#N/A,FALSE,"Monthly CAIDI";#N/A,#N/A,FALSE,"Yearly CAIDI";#N/A,#N/A,FALSE,"Monthly SAIDI";#N/A,#N/A,FALSE,"Yearly SAIDI";#N/A,#N/A,FALSE,"Monthly MAIFI";#N/A,#N/A,FALSE,"Yearly MAIFI";#N/A,#N/A,FALSE,"Monthly Cust &gt;=4 Int"}</definedName>
    <definedName name="kk" localSheetId="10" hidden="1">{#N/A,#N/A,FALSE,"Monthly SAIFI";#N/A,#N/A,FALSE,"Yearly SAIFI";#N/A,#N/A,FALSE,"Monthly CAIDI";#N/A,#N/A,FALSE,"Yearly CAIDI";#N/A,#N/A,FALSE,"Monthly SAIDI";#N/A,#N/A,FALSE,"Yearly SAIDI";#N/A,#N/A,FALSE,"Monthly MAIFI";#N/A,#N/A,FALSE,"Yearly MAIFI";#N/A,#N/A,FALSE,"Monthly Cust &gt;=4 Int"}</definedName>
    <definedName name="kk" localSheetId="11"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7" hidden="1">{#N/A,#N/A,FALSE,"Monthly SAIFI";#N/A,#N/A,FALSE,"Yearly SAIFI";#N/A,#N/A,FALSE,"Monthly CAIDI";#N/A,#N/A,FALSE,"Yearly CAIDI";#N/A,#N/A,FALSE,"Monthly SAIDI";#N/A,#N/A,FALSE,"Yearly SAIDI";#N/A,#N/A,FALSE,"Monthly MAIFI";#N/A,#N/A,FALSE,"Yearly MAIFI";#N/A,#N/A,FALSE,"Monthly Cust &gt;=4 Int"}</definedName>
    <definedName name="kkk" localSheetId="9" hidden="1">{#N/A,#N/A,FALSE,"Monthly SAIFI";#N/A,#N/A,FALSE,"Yearly SAIFI";#N/A,#N/A,FALSE,"Monthly CAIDI";#N/A,#N/A,FALSE,"Yearly CAIDI";#N/A,#N/A,FALSE,"Monthly SAIDI";#N/A,#N/A,FALSE,"Yearly SAIDI";#N/A,#N/A,FALSE,"Monthly MAIFI";#N/A,#N/A,FALSE,"Yearly MAIFI";#N/A,#N/A,FALSE,"Monthly Cust &gt;=4 Int"}</definedName>
    <definedName name="kkk" localSheetId="10" hidden="1">{#N/A,#N/A,FALSE,"Monthly SAIFI";#N/A,#N/A,FALSE,"Yearly SAIFI";#N/A,#N/A,FALSE,"Monthly CAIDI";#N/A,#N/A,FALSE,"Yearly CAIDI";#N/A,#N/A,FALSE,"Monthly SAIDI";#N/A,#N/A,FALSE,"Yearly SAIDI";#N/A,#N/A,FALSE,"Monthly MAIFI";#N/A,#N/A,FALSE,"Yearly MAIFI";#N/A,#N/A,FALSE,"Monthly Cust &gt;=4 Int"}</definedName>
    <definedName name="kkk" localSheetId="11"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7" hidden="1">{"'Metretek HTML'!$A$7:$W$42"}</definedName>
    <definedName name="klio" localSheetId="9" hidden="1">{"'Metretek HTML'!$A$7:$W$42"}</definedName>
    <definedName name="klio" localSheetId="10" hidden="1">{"'Metretek HTML'!$A$7:$W$42"}</definedName>
    <definedName name="klio" localSheetId="11" hidden="1">{"'Metretek HTML'!$A$7:$W$42"}</definedName>
    <definedName name="klio" hidden="1">{"'Metretek HTML'!$A$7:$W$42"}</definedName>
    <definedName name="ListOffset" hidden="1">1</definedName>
    <definedName name="LK" localSheetId="7" hidden="1">{"'Metretek HTML'!$A$7:$W$42"}</definedName>
    <definedName name="LK" localSheetId="9" hidden="1">{"'Metretek HTML'!$A$7:$W$42"}</definedName>
    <definedName name="LK" localSheetId="10" hidden="1">{"'Metretek HTML'!$A$7:$W$42"}</definedName>
    <definedName name="LK" localSheetId="11" hidden="1">{"'Metretek HTML'!$A$7:$W$42"}</definedName>
    <definedName name="LK" hidden="1">{"'Metretek HTML'!$A$7:$W$42"}</definedName>
    <definedName name="loilpuioopy" localSheetId="7" hidden="1">{#N/A,#N/A,FALSE,"Monthly SAIFI";#N/A,#N/A,FALSE,"Yearly SAIFI";#N/A,#N/A,FALSE,"Monthly CAIDI";#N/A,#N/A,FALSE,"Yearly CAIDI";#N/A,#N/A,FALSE,"Monthly SAIDI";#N/A,#N/A,FALSE,"Yearly SAIDI";#N/A,#N/A,FALSE,"Monthly MAIFI";#N/A,#N/A,FALSE,"Yearly MAIFI";#N/A,#N/A,FALSE,"Monthly Cust &gt;=4 Int"}</definedName>
    <definedName name="loilpuioopy" localSheetId="9" hidden="1">{#N/A,#N/A,FALSE,"Monthly SAIFI";#N/A,#N/A,FALSE,"Yearly SAIFI";#N/A,#N/A,FALSE,"Monthly CAIDI";#N/A,#N/A,FALSE,"Yearly CAIDI";#N/A,#N/A,FALSE,"Monthly SAIDI";#N/A,#N/A,FALSE,"Yearly SAIDI";#N/A,#N/A,FALSE,"Monthly MAIFI";#N/A,#N/A,FALSE,"Yearly MAIFI";#N/A,#N/A,FALSE,"Monthly Cust &gt;=4 Int"}</definedName>
    <definedName name="loilpuioopy" localSheetId="10" hidden="1">{#N/A,#N/A,FALSE,"Monthly SAIFI";#N/A,#N/A,FALSE,"Yearly SAIFI";#N/A,#N/A,FALSE,"Monthly CAIDI";#N/A,#N/A,FALSE,"Yearly CAIDI";#N/A,#N/A,FALSE,"Monthly SAIDI";#N/A,#N/A,FALSE,"Yearly SAIDI";#N/A,#N/A,FALSE,"Monthly MAIFI";#N/A,#N/A,FALSE,"Yearly MAIFI";#N/A,#N/A,FALSE,"Monthly Cust &gt;=4 Int"}</definedName>
    <definedName name="loilpuioopy" localSheetId="11"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sdfj" localSheetId="7" hidden="1">{#N/A,#N/A,FALSE,"Monthly SAIFI";#N/A,#N/A,FALSE,"Yearly SAIFI";#N/A,#N/A,FALSE,"Monthly CAIDI";#N/A,#N/A,FALSE,"Yearly CAIDI";#N/A,#N/A,FALSE,"Monthly SAIDI";#N/A,#N/A,FALSE,"Yearly SAIDI";#N/A,#N/A,FALSE,"Monthly MAIFI";#N/A,#N/A,FALSE,"Yearly MAIFI";#N/A,#N/A,FALSE,"Monthly Cust &gt;=4 Int"}</definedName>
    <definedName name="lsdfj" localSheetId="9" hidden="1">{#N/A,#N/A,FALSE,"Monthly SAIFI";#N/A,#N/A,FALSE,"Yearly SAIFI";#N/A,#N/A,FALSE,"Monthly CAIDI";#N/A,#N/A,FALSE,"Yearly CAIDI";#N/A,#N/A,FALSE,"Monthly SAIDI";#N/A,#N/A,FALSE,"Yearly SAIDI";#N/A,#N/A,FALSE,"Monthly MAIFI";#N/A,#N/A,FALSE,"Yearly MAIFI";#N/A,#N/A,FALSE,"Monthly Cust &gt;=4 Int"}</definedName>
    <definedName name="lsdfj" localSheetId="10" hidden="1">{#N/A,#N/A,FALSE,"Monthly SAIFI";#N/A,#N/A,FALSE,"Yearly SAIFI";#N/A,#N/A,FALSE,"Monthly CAIDI";#N/A,#N/A,FALSE,"Yearly CAIDI";#N/A,#N/A,FALSE,"Monthly SAIDI";#N/A,#N/A,FALSE,"Yearly SAIDI";#N/A,#N/A,FALSE,"Monthly MAIFI";#N/A,#N/A,FALSE,"Yearly MAIFI";#N/A,#N/A,FALSE,"Monthly Cust &gt;=4 Int"}</definedName>
    <definedName name="lsdfj" localSheetId="11"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7" hidden="1">{#N/A,#N/A,FALSE,"Monthly SAIFI";#N/A,#N/A,FALSE,"Yearly SAIFI";#N/A,#N/A,FALSE,"Monthly CAIDI";#N/A,#N/A,FALSE,"Yearly CAIDI";#N/A,#N/A,FALSE,"Monthly SAIDI";#N/A,#N/A,FALSE,"Yearly SAIDI";#N/A,#N/A,FALSE,"Monthly MAIFI";#N/A,#N/A,FALSE,"Yearly MAIFI";#N/A,#N/A,FALSE,"Monthly Cust &gt;=4 Int"}</definedName>
    <definedName name="lsdjf" localSheetId="9" hidden="1">{#N/A,#N/A,FALSE,"Monthly SAIFI";#N/A,#N/A,FALSE,"Yearly SAIFI";#N/A,#N/A,FALSE,"Monthly CAIDI";#N/A,#N/A,FALSE,"Yearly CAIDI";#N/A,#N/A,FALSE,"Monthly SAIDI";#N/A,#N/A,FALSE,"Yearly SAIDI";#N/A,#N/A,FALSE,"Monthly MAIFI";#N/A,#N/A,FALSE,"Yearly MAIFI";#N/A,#N/A,FALSE,"Monthly Cust &gt;=4 Int"}</definedName>
    <definedName name="lsdjf" localSheetId="10" hidden="1">{#N/A,#N/A,FALSE,"Monthly SAIFI";#N/A,#N/A,FALSE,"Yearly SAIFI";#N/A,#N/A,FALSE,"Monthly CAIDI";#N/A,#N/A,FALSE,"Yearly CAIDI";#N/A,#N/A,FALSE,"Monthly SAIDI";#N/A,#N/A,FALSE,"Yearly SAIDI";#N/A,#N/A,FALSE,"Monthly MAIFI";#N/A,#N/A,FALSE,"Yearly MAIFI";#N/A,#N/A,FALSE,"Monthly Cust &gt;=4 Int"}</definedName>
    <definedName name="lsdjf" localSheetId="11"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7" hidden="1">{#N/A,#N/A,FALSE,"Monthly SAIFI";#N/A,#N/A,FALSE,"Yearly SAIFI";#N/A,#N/A,FALSE,"Monthly CAIDI";#N/A,#N/A,FALSE,"Yearly CAIDI";#N/A,#N/A,FALSE,"Monthly SAIDI";#N/A,#N/A,FALSE,"Yearly SAIDI";#N/A,#N/A,FALSE,"Monthly MAIFI";#N/A,#N/A,FALSE,"Yearly MAIFI";#N/A,#N/A,FALSE,"Monthly Cust &gt;=4 Int"}</definedName>
    <definedName name="lsdjfl" localSheetId="9" hidden="1">{#N/A,#N/A,FALSE,"Monthly SAIFI";#N/A,#N/A,FALSE,"Yearly SAIFI";#N/A,#N/A,FALSE,"Monthly CAIDI";#N/A,#N/A,FALSE,"Yearly CAIDI";#N/A,#N/A,FALSE,"Monthly SAIDI";#N/A,#N/A,FALSE,"Yearly SAIDI";#N/A,#N/A,FALSE,"Monthly MAIFI";#N/A,#N/A,FALSE,"Yearly MAIFI";#N/A,#N/A,FALSE,"Monthly Cust &gt;=4 Int"}</definedName>
    <definedName name="lsdjfl" localSheetId="10" hidden="1">{#N/A,#N/A,FALSE,"Monthly SAIFI";#N/A,#N/A,FALSE,"Yearly SAIFI";#N/A,#N/A,FALSE,"Monthly CAIDI";#N/A,#N/A,FALSE,"Yearly CAIDI";#N/A,#N/A,FALSE,"Monthly SAIDI";#N/A,#N/A,FALSE,"Yearly SAIDI";#N/A,#N/A,FALSE,"Monthly MAIFI";#N/A,#N/A,FALSE,"Yearly MAIFI";#N/A,#N/A,FALSE,"Monthly Cust &gt;=4 Int"}</definedName>
    <definedName name="lsdjfl" localSheetId="11"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7" hidden="1">{#N/A,#N/A,FALSE,"Monthly SAIFI";#N/A,#N/A,FALSE,"Yearly SAIFI";#N/A,#N/A,FALSE,"Monthly CAIDI";#N/A,#N/A,FALSE,"Yearly CAIDI";#N/A,#N/A,FALSE,"Monthly SAIDI";#N/A,#N/A,FALSE,"Yearly SAIDI";#N/A,#N/A,FALSE,"Monthly MAIFI";#N/A,#N/A,FALSE,"Yearly MAIFI";#N/A,#N/A,FALSE,"Monthly Cust &gt;=4 Int"}</definedName>
    <definedName name="lsdjfls" localSheetId="9" hidden="1">{#N/A,#N/A,FALSE,"Monthly SAIFI";#N/A,#N/A,FALSE,"Yearly SAIFI";#N/A,#N/A,FALSE,"Monthly CAIDI";#N/A,#N/A,FALSE,"Yearly CAIDI";#N/A,#N/A,FALSE,"Monthly SAIDI";#N/A,#N/A,FALSE,"Yearly SAIDI";#N/A,#N/A,FALSE,"Monthly MAIFI";#N/A,#N/A,FALSE,"Yearly MAIFI";#N/A,#N/A,FALSE,"Monthly Cust &gt;=4 Int"}</definedName>
    <definedName name="lsdjfls" localSheetId="10" hidden="1">{#N/A,#N/A,FALSE,"Monthly SAIFI";#N/A,#N/A,FALSE,"Yearly SAIFI";#N/A,#N/A,FALSE,"Monthly CAIDI";#N/A,#N/A,FALSE,"Yearly CAIDI";#N/A,#N/A,FALSE,"Monthly SAIDI";#N/A,#N/A,FALSE,"Yearly SAIDI";#N/A,#N/A,FALSE,"Monthly MAIFI";#N/A,#N/A,FALSE,"Yearly MAIFI";#N/A,#N/A,FALSE,"Monthly Cust &gt;=4 Int"}</definedName>
    <definedName name="lsdjfls" localSheetId="11"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7" hidden="1">{#N/A,#N/A,FALSE,"Monthly SAIFI";#N/A,#N/A,FALSE,"Yearly SAIFI";#N/A,#N/A,FALSE,"Monthly CAIDI";#N/A,#N/A,FALSE,"Yearly CAIDI";#N/A,#N/A,FALSE,"Monthly SAIDI";#N/A,#N/A,FALSE,"Yearly SAIDI";#N/A,#N/A,FALSE,"Monthly MAIFI";#N/A,#N/A,FALSE,"Yearly MAIFI";#N/A,#N/A,FALSE,"Monthly Cust &gt;=4 Int"}</definedName>
    <definedName name="lsdjfsdl" localSheetId="9" hidden="1">{#N/A,#N/A,FALSE,"Monthly SAIFI";#N/A,#N/A,FALSE,"Yearly SAIFI";#N/A,#N/A,FALSE,"Monthly CAIDI";#N/A,#N/A,FALSE,"Yearly CAIDI";#N/A,#N/A,FALSE,"Monthly SAIDI";#N/A,#N/A,FALSE,"Yearly SAIDI";#N/A,#N/A,FALSE,"Monthly MAIFI";#N/A,#N/A,FALSE,"Yearly MAIFI";#N/A,#N/A,FALSE,"Monthly Cust &gt;=4 Int"}</definedName>
    <definedName name="lsdjfsdl" localSheetId="10" hidden="1">{#N/A,#N/A,FALSE,"Monthly SAIFI";#N/A,#N/A,FALSE,"Yearly SAIFI";#N/A,#N/A,FALSE,"Monthly CAIDI";#N/A,#N/A,FALSE,"Yearly CAIDI";#N/A,#N/A,FALSE,"Monthly SAIDI";#N/A,#N/A,FALSE,"Yearly SAIDI";#N/A,#N/A,FALSE,"Monthly MAIFI";#N/A,#N/A,FALSE,"Yearly MAIFI";#N/A,#N/A,FALSE,"Monthly Cust &gt;=4 Int"}</definedName>
    <definedName name="lsdjfsdl" localSheetId="11"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7" hidden="1">{#N/A,#N/A,FALSE,"Monthly SAIFI";#N/A,#N/A,FALSE,"Yearly SAIFI";#N/A,#N/A,FALSE,"Monthly CAIDI";#N/A,#N/A,FALSE,"Yearly CAIDI";#N/A,#N/A,FALSE,"Monthly SAIDI";#N/A,#N/A,FALSE,"Yearly SAIDI";#N/A,#N/A,FALSE,"Monthly MAIFI";#N/A,#N/A,FALSE,"Yearly MAIFI";#N/A,#N/A,FALSE,"Monthly Cust &gt;=4 Int"}</definedName>
    <definedName name="lsdjfsl" localSheetId="9" hidden="1">{#N/A,#N/A,FALSE,"Monthly SAIFI";#N/A,#N/A,FALSE,"Yearly SAIFI";#N/A,#N/A,FALSE,"Monthly CAIDI";#N/A,#N/A,FALSE,"Yearly CAIDI";#N/A,#N/A,FALSE,"Monthly SAIDI";#N/A,#N/A,FALSE,"Yearly SAIDI";#N/A,#N/A,FALSE,"Monthly MAIFI";#N/A,#N/A,FALSE,"Yearly MAIFI";#N/A,#N/A,FALSE,"Monthly Cust &gt;=4 Int"}</definedName>
    <definedName name="lsdjfsl" localSheetId="10" hidden="1">{#N/A,#N/A,FALSE,"Monthly SAIFI";#N/A,#N/A,FALSE,"Yearly SAIFI";#N/A,#N/A,FALSE,"Monthly CAIDI";#N/A,#N/A,FALSE,"Yearly CAIDI";#N/A,#N/A,FALSE,"Monthly SAIDI";#N/A,#N/A,FALSE,"Yearly SAIDI";#N/A,#N/A,FALSE,"Monthly MAIFI";#N/A,#N/A,FALSE,"Yearly MAIFI";#N/A,#N/A,FALSE,"Monthly Cust &gt;=4 Int"}</definedName>
    <definedName name="lsdjfsl" localSheetId="11"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7" hidden="1">{#N/A,#N/A,FALSE,"Monthly SAIFI";#N/A,#N/A,FALSE,"Yearly SAIFI";#N/A,#N/A,FALSE,"Monthly CAIDI";#N/A,#N/A,FALSE,"Yearly CAIDI";#N/A,#N/A,FALSE,"Monthly SAIDI";#N/A,#N/A,FALSE,"Yearly SAIDI";#N/A,#N/A,FALSE,"Monthly MAIFI";#N/A,#N/A,FALSE,"Yearly MAIFI";#N/A,#N/A,FALSE,"Monthly Cust &gt;=4 Int"}</definedName>
    <definedName name="lsjfls" localSheetId="9" hidden="1">{#N/A,#N/A,FALSE,"Monthly SAIFI";#N/A,#N/A,FALSE,"Yearly SAIFI";#N/A,#N/A,FALSE,"Monthly CAIDI";#N/A,#N/A,FALSE,"Yearly CAIDI";#N/A,#N/A,FALSE,"Monthly SAIDI";#N/A,#N/A,FALSE,"Yearly SAIDI";#N/A,#N/A,FALSE,"Monthly MAIFI";#N/A,#N/A,FALSE,"Yearly MAIFI";#N/A,#N/A,FALSE,"Monthly Cust &gt;=4 Int"}</definedName>
    <definedName name="lsjfls" localSheetId="10" hidden="1">{#N/A,#N/A,FALSE,"Monthly SAIFI";#N/A,#N/A,FALSE,"Yearly SAIFI";#N/A,#N/A,FALSE,"Monthly CAIDI";#N/A,#N/A,FALSE,"Yearly CAIDI";#N/A,#N/A,FALSE,"Monthly SAIDI";#N/A,#N/A,FALSE,"Yearly SAIDI";#N/A,#N/A,FALSE,"Monthly MAIFI";#N/A,#N/A,FALSE,"Yearly MAIFI";#N/A,#N/A,FALSE,"Monthly Cust &gt;=4 Int"}</definedName>
    <definedName name="lsjfls" localSheetId="11"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m" localSheetId="7" hidden="1">{#N/A,#N/A,FALSE,"Monthly SAIFI";#N/A,#N/A,FALSE,"Yearly SAIFI";#N/A,#N/A,FALSE,"Monthly CAIDI";#N/A,#N/A,FALSE,"Yearly CAIDI";#N/A,#N/A,FALSE,"Monthly SAIDI";#N/A,#N/A,FALSE,"Yearly SAIDI";#N/A,#N/A,FALSE,"Monthly MAIFI";#N/A,#N/A,FALSE,"Yearly MAIFI";#N/A,#N/A,FALSE,"Monthly Cust &gt;=4 Int"}</definedName>
    <definedName name="mm" localSheetId="9" hidden="1">{#N/A,#N/A,FALSE,"Monthly SAIFI";#N/A,#N/A,FALSE,"Yearly SAIFI";#N/A,#N/A,FALSE,"Monthly CAIDI";#N/A,#N/A,FALSE,"Yearly CAIDI";#N/A,#N/A,FALSE,"Monthly SAIDI";#N/A,#N/A,FALSE,"Yearly SAIDI";#N/A,#N/A,FALSE,"Monthly MAIFI";#N/A,#N/A,FALSE,"Yearly MAIFI";#N/A,#N/A,FALSE,"Monthly Cust &gt;=4 Int"}</definedName>
    <definedName name="mm" localSheetId="10" hidden="1">{#N/A,#N/A,FALSE,"Monthly SAIFI";#N/A,#N/A,FALSE,"Yearly SAIFI";#N/A,#N/A,FALSE,"Monthly CAIDI";#N/A,#N/A,FALSE,"Yearly CAIDI";#N/A,#N/A,FALSE,"Monthly SAIDI";#N/A,#N/A,FALSE,"Yearly SAIDI";#N/A,#N/A,FALSE,"Monthly MAIFI";#N/A,#N/A,FALSE,"Yearly MAIFI";#N/A,#N/A,FALSE,"Monthly Cust &gt;=4 Int"}</definedName>
    <definedName name="mm" localSheetId="11" hidden="1">{#N/A,#N/A,FALSE,"Monthly SAIFI";#N/A,#N/A,FALSE,"Yearly SAIFI";#N/A,#N/A,FALSE,"Monthly CAIDI";#N/A,#N/A,FALSE,"Yearly CAIDI";#N/A,#N/A,FALSE,"Monthly SAIDI";#N/A,#N/A,FALSE,"Yearly SAIDI";#N/A,#N/A,FALSE,"Monthly MAIFI";#N/A,#N/A,FALSE,"Yearly MAIFI";#N/A,#N/A,FALSE,"Monthly Cust &gt;=4 Int"}</definedName>
    <definedName name="mm" hidden="1">{#N/A,#N/A,FALSE,"Monthly SAIFI";#N/A,#N/A,FALSE,"Yearly SAIFI";#N/A,#N/A,FALSE,"Monthly CAIDI";#N/A,#N/A,FALSE,"Yearly CAIDI";#N/A,#N/A,FALSE,"Monthly SAIDI";#N/A,#N/A,FALSE,"Yearly SAIDI";#N/A,#N/A,FALSE,"Monthly MAIFI";#N/A,#N/A,FALSE,"Yearly MAIFI";#N/A,#N/A,FALSE,"Monthly Cust &gt;=4 Int"}</definedName>
    <definedName name="mmmm" localSheetId="7" hidden="1">{#N/A,#N/A,FALSE,"Monthly SAIFI";#N/A,#N/A,FALSE,"Yearly SAIFI";#N/A,#N/A,FALSE,"Monthly CAIDI";#N/A,#N/A,FALSE,"Yearly CAIDI";#N/A,#N/A,FALSE,"Monthly SAIDI";#N/A,#N/A,FALSE,"Yearly SAIDI";#N/A,#N/A,FALSE,"Monthly MAIFI";#N/A,#N/A,FALSE,"Yearly MAIFI";#N/A,#N/A,FALSE,"Monthly Cust &gt;=4 Int"}</definedName>
    <definedName name="mmmm" localSheetId="9" hidden="1">{#N/A,#N/A,FALSE,"Monthly SAIFI";#N/A,#N/A,FALSE,"Yearly SAIFI";#N/A,#N/A,FALSE,"Monthly CAIDI";#N/A,#N/A,FALSE,"Yearly CAIDI";#N/A,#N/A,FALSE,"Monthly SAIDI";#N/A,#N/A,FALSE,"Yearly SAIDI";#N/A,#N/A,FALSE,"Monthly MAIFI";#N/A,#N/A,FALSE,"Yearly MAIFI";#N/A,#N/A,FALSE,"Monthly Cust &gt;=4 Int"}</definedName>
    <definedName name="mmmm" localSheetId="10" hidden="1">{#N/A,#N/A,FALSE,"Monthly SAIFI";#N/A,#N/A,FALSE,"Yearly SAIFI";#N/A,#N/A,FALSE,"Monthly CAIDI";#N/A,#N/A,FALSE,"Yearly CAIDI";#N/A,#N/A,FALSE,"Monthly SAIDI";#N/A,#N/A,FALSE,"Yearly SAIDI";#N/A,#N/A,FALSE,"Monthly MAIFI";#N/A,#N/A,FALSE,"Yearly MAIFI";#N/A,#N/A,FALSE,"Monthly Cust &gt;=4 Int"}</definedName>
    <definedName name="mmmm" localSheetId="11" hidden="1">{#N/A,#N/A,FALSE,"Monthly SAIFI";#N/A,#N/A,FALSE,"Yearly SAIFI";#N/A,#N/A,FALSE,"Monthly CAIDI";#N/A,#N/A,FALSE,"Yearly CAIDI";#N/A,#N/A,FALSE,"Monthly SAIDI";#N/A,#N/A,FALSE,"Yearly SAIDI";#N/A,#N/A,FALSE,"Monthly MAIFI";#N/A,#N/A,FALSE,"Yearly MAIFI";#N/A,#N/A,FALSE,"Monthly Cust &gt;=4 Int"}</definedName>
    <definedName name="mmmm" hidden="1">{#N/A,#N/A,FALSE,"Monthly SAIFI";#N/A,#N/A,FALSE,"Yearly SAIFI";#N/A,#N/A,FALSE,"Monthly CAIDI";#N/A,#N/A,FALSE,"Yearly CAIDI";#N/A,#N/A,FALSE,"Monthly SAIDI";#N/A,#N/A,FALSE,"Yearly SAIDI";#N/A,#N/A,FALSE,"Monthly MAIFI";#N/A,#N/A,FALSE,"Yearly MAIFI";#N/A,#N/A,FALSE,"Monthly Cust &gt;=4 Int"}</definedName>
    <definedName name="Mnthlyspred">#REF!</definedName>
    <definedName name="Month">#REF!</definedName>
    <definedName name="MonthlySpread">#REF!</definedName>
    <definedName name="new" localSheetId="7" hidden="1">{#N/A,#N/A,FALSE,"O&amp;M by processes";#N/A,#N/A,FALSE,"Elec Act vs Bud";#N/A,#N/A,FALSE,"G&amp;A";#N/A,#N/A,FALSE,"BGS";#N/A,#N/A,FALSE,"Res Cost"}</definedName>
    <definedName name="new" localSheetId="9" hidden="1">{#N/A,#N/A,FALSE,"O&amp;M by processes";#N/A,#N/A,FALSE,"Elec Act vs Bud";#N/A,#N/A,FALSE,"G&amp;A";#N/A,#N/A,FALSE,"BGS";#N/A,#N/A,FALSE,"Res Cost"}</definedName>
    <definedName name="new" localSheetId="10" hidden="1">{#N/A,#N/A,FALSE,"O&amp;M by processes";#N/A,#N/A,FALSE,"Elec Act vs Bud";#N/A,#N/A,FALSE,"G&amp;A";#N/A,#N/A,FALSE,"BGS";#N/A,#N/A,FALSE,"Res Cost"}</definedName>
    <definedName name="new" localSheetId="11" hidden="1">{#N/A,#N/A,FALSE,"O&amp;M by processes";#N/A,#N/A,FALSE,"Elec Act vs Bud";#N/A,#N/A,FALSE,"G&amp;A";#N/A,#N/A,FALSE,"BGS";#N/A,#N/A,FALSE,"Res Cost"}</definedName>
    <definedName name="new" hidden="1">{#N/A,#N/A,FALSE,"O&amp;M by processes";#N/A,#N/A,FALSE,"Elec Act vs Bud";#N/A,#N/A,FALSE,"G&amp;A";#N/A,#N/A,FALSE,"BGS";#N/A,#N/A,FALSE,"Res Cost"}</definedName>
    <definedName name="nn" hidden="1">38343.6211805556</definedName>
    <definedName name="November">#REF!</definedName>
    <definedName name="NovemberBdgt">#REF!</definedName>
    <definedName name="NovemberYTD">#REF!</definedName>
    <definedName name="o" localSheetId="7" hidden="1">{"Cash - Products",#N/A,FALSE,"SUB BS Flux"}</definedName>
    <definedName name="o" localSheetId="9" hidden="1">{"Cash - Products",#N/A,FALSE,"SUB BS Flux"}</definedName>
    <definedName name="o" localSheetId="10" hidden="1">{"Cash - Products",#N/A,FALSE,"SUB BS Flux"}</definedName>
    <definedName name="o" localSheetId="11" hidden="1">{"Cash - Products",#N/A,FALSE,"SUB BS Flux"}</definedName>
    <definedName name="o" hidden="1">{"Cash - Products",#N/A,FALSE,"SUB BS Flux"}</definedName>
    <definedName name="October">#REF!</definedName>
    <definedName name="OctoberBdgt">#REF!</definedName>
    <definedName name="OctoberYTD">#REF!</definedName>
    <definedName name="other" localSheetId="7" hidden="1">#REF!</definedName>
    <definedName name="other" localSheetId="9" hidden="1">#REF!</definedName>
    <definedName name="other" localSheetId="10" hidden="1">#REF!</definedName>
    <definedName name="other" localSheetId="11" hidden="1">#REF!</definedName>
    <definedName name="other" hidden="1">#REF!</definedName>
    <definedName name="pal">#REF!</definedName>
    <definedName name="Palisades">#REF!</definedName>
    <definedName name="PeopleCOpsMonth">'[32]Customer Operations'!$P$9:$AC$18</definedName>
    <definedName name="PeopleCOpsYTD">'[32]Customer Operations'!$A$9:$O$18</definedName>
    <definedName name="PeopleEDMonth">[33]Elec!$P$8:$AC$17</definedName>
    <definedName name="PeopleEDYTD">[33]Elec!$A$8:$O$17</definedName>
    <definedName name="PeopleGasMonth">'[34]Gas Delivery'!$M$8:$W$15</definedName>
    <definedName name="PeopleGasYTD">'[34]Gas Delivery'!$A$8:$K$15</definedName>
    <definedName name="PeopleMonth">'[35]PSE&amp;GPeopleSummary'!$L$8:$V$18</definedName>
    <definedName name="PeopleResMonth">'[36]PSE&amp;G'!$H$8:$M$14</definedName>
    <definedName name="PeopleResYTD">'[36]PSE&amp;G'!$A$8:$G$14</definedName>
    <definedName name="PeopleYTD">'[35]PSE&amp;GPeopleSummary'!$A$8:$K$21</definedName>
    <definedName name="Plan">'[37]Sel Assign Match %'!$M$2</definedName>
    <definedName name="_xlnm.Print_Area" localSheetId="8">'6A-Estimate and Reconcile'!$A$1:$CJ$82</definedName>
    <definedName name="_xlnm.Print_Area" localSheetId="13">'Work Papers'!$A$1:$D$94</definedName>
    <definedName name="_xlnm.Print_Area">#REF!</definedName>
    <definedName name="_xlnm.Print_Titles" localSheetId="8">'6A-Estimate and Reconcile'!$2:$4</definedName>
    <definedName name="_xlnm.Print_Titles" localSheetId="9">'7 -TEC'!$A:$D,'7 -TEC'!$1:$27</definedName>
    <definedName name="_xlnm.Print_Titles" localSheetId="13">'Work Papers'!$6:$6</definedName>
    <definedName name="PROJ">#REF!</definedName>
    <definedName name="project">#REF!</definedName>
    <definedName name="Qe">#REF!</definedName>
    <definedName name="qw" localSheetId="7" hidden="1">{"'Metretek HTML'!$A$7:$W$42"}</definedName>
    <definedName name="qw" localSheetId="9" hidden="1">{"'Metretek HTML'!$A$7:$W$42"}</definedName>
    <definedName name="qw" localSheetId="10" hidden="1">{"'Metretek HTML'!$A$7:$W$42"}</definedName>
    <definedName name="qw" localSheetId="11" hidden="1">{"'Metretek HTML'!$A$7:$W$42"}</definedName>
    <definedName name="qw" hidden="1">{"'Metretek HTML'!$A$7:$W$42"}</definedName>
    <definedName name="RAMPFAS109" localSheetId="7" hidden="1">#REF!</definedName>
    <definedName name="RAMPFAS109" localSheetId="9" hidden="1">#REF!</definedName>
    <definedName name="RAMPFAS109" localSheetId="10" hidden="1">#REF!</definedName>
    <definedName name="RAMPFAS109" localSheetId="11" hidden="1">#REF!</definedName>
    <definedName name="RAMPFAS109" hidden="1">#REF!</definedName>
    <definedName name="reawreqw" localSheetId="7" hidden="1">{#N/A,#N/A,FALSE,"Monthly SAIFI";#N/A,#N/A,FALSE,"Yearly SAIFI";#N/A,#N/A,FALSE,"Monthly CAIDI";#N/A,#N/A,FALSE,"Yearly CAIDI";#N/A,#N/A,FALSE,"Monthly SAIDI";#N/A,#N/A,FALSE,"Yearly SAIDI";#N/A,#N/A,FALSE,"Monthly MAIFI";#N/A,#N/A,FALSE,"Yearly MAIFI";#N/A,#N/A,FALSE,"Monthly Cust &gt;=4 Int"}</definedName>
    <definedName name="reawreqw" localSheetId="9" hidden="1">{#N/A,#N/A,FALSE,"Monthly SAIFI";#N/A,#N/A,FALSE,"Yearly SAIFI";#N/A,#N/A,FALSE,"Monthly CAIDI";#N/A,#N/A,FALSE,"Yearly CAIDI";#N/A,#N/A,FALSE,"Monthly SAIDI";#N/A,#N/A,FALSE,"Yearly SAIDI";#N/A,#N/A,FALSE,"Monthly MAIFI";#N/A,#N/A,FALSE,"Yearly MAIFI";#N/A,#N/A,FALSE,"Monthly Cust &gt;=4 Int"}</definedName>
    <definedName name="reawreqw" localSheetId="10" hidden="1">{#N/A,#N/A,FALSE,"Monthly SAIFI";#N/A,#N/A,FALSE,"Yearly SAIFI";#N/A,#N/A,FALSE,"Monthly CAIDI";#N/A,#N/A,FALSE,"Yearly CAIDI";#N/A,#N/A,FALSE,"Monthly SAIDI";#N/A,#N/A,FALSE,"Yearly SAIDI";#N/A,#N/A,FALSE,"Monthly MAIFI";#N/A,#N/A,FALSE,"Yearly MAIFI";#N/A,#N/A,FALSE,"Monthly Cust &gt;=4 Int"}</definedName>
    <definedName name="reawreqw" localSheetId="11"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LASSES">'[16]101 &amp;106 BY MON'!$B$280:$Q$326</definedName>
    <definedName name="report">[23]Reporting_Period!$B$4</definedName>
    <definedName name="report_month">[38]PeopleMenu!$D$4</definedName>
    <definedName name="report_month_new">[39]Reporting_Period!$B$4</definedName>
    <definedName name="report_quarter">[38]PeopleMenu!$D$3</definedName>
    <definedName name="report_quarter_new">[39]Reporting_Period!$B$3</definedName>
    <definedName name="report_year">[40]PeopleMenu!$D$2</definedName>
    <definedName name="RES_Month">'[27]PSE&amp;G'!$J$8:$P$44</definedName>
    <definedName name="RES_YTD">'[27]PSE&amp;G'!$A$8:$H$44</definedName>
    <definedName name="retire">#REF!</definedName>
    <definedName name="retired">#REF!</definedName>
    <definedName name="RETIREMENTS">'[16]101 &amp;106 BY MON'!$B$213:$Q$266</definedName>
    <definedName name="RptBudget">'[19]Work Plan'!#REF!</definedName>
    <definedName name="RptMonth">'[41]Work Plan'!$H$303</definedName>
    <definedName name="rqrwqfas">#REF!</definedName>
    <definedName name="rrrr" localSheetId="7" hidden="1">{#N/A,#N/A,FALSE,"O&amp;M by processes";#N/A,#N/A,FALSE,"Elec Act vs Bud";#N/A,#N/A,FALSE,"G&amp;A";#N/A,#N/A,FALSE,"BGS";#N/A,#N/A,FALSE,"Res Cost"}</definedName>
    <definedName name="rrrr" localSheetId="9" hidden="1">{#N/A,#N/A,FALSE,"O&amp;M by processes";#N/A,#N/A,FALSE,"Elec Act vs Bud";#N/A,#N/A,FALSE,"G&amp;A";#N/A,#N/A,FALSE,"BGS";#N/A,#N/A,FALSE,"Res Cost"}</definedName>
    <definedName name="rrrr" localSheetId="10" hidden="1">{#N/A,#N/A,FALSE,"O&amp;M by processes";#N/A,#N/A,FALSE,"Elec Act vs Bud";#N/A,#N/A,FALSE,"G&amp;A";#N/A,#N/A,FALSE,"BGS";#N/A,#N/A,FALSE,"Res Cost"}</definedName>
    <definedName name="rrrr" localSheetId="11" hidden="1">{#N/A,#N/A,FALSE,"O&amp;M by processes";#N/A,#N/A,FALSE,"Elec Act vs Bud";#N/A,#N/A,FALSE,"G&amp;A";#N/A,#N/A,FALSE,"BGS";#N/A,#N/A,FALSE,"Res Cost"}</definedName>
    <definedName name="rrrr" hidden="1">{#N/A,#N/A,FALSE,"O&amp;M by processes";#N/A,#N/A,FALSE,"Elec Act vs Bud";#N/A,#N/A,FALSE,"G&amp;A";#N/A,#N/A,FALSE,"BGS";#N/A,#N/A,FALSE,"Res Cost"}</definedName>
    <definedName name="rterteq">#REF!</definedName>
    <definedName name="SafeReliableCOpsMonth">'[20]Customer Operations'!$P$20:$AD$42</definedName>
    <definedName name="SafeReliableCOpsYTD">'[20]Customer Operations'!$A$20:$O$42</definedName>
    <definedName name="SafeReliableEDMonth">[28]Elec!$P$20:$AC$33</definedName>
    <definedName name="SafeReliableEDYTD">[28]Elec!$A$20:$N$34</definedName>
    <definedName name="SafeReliableGasMonth">'[42]Gas Delivery'!$M$18:$W$35</definedName>
    <definedName name="SafeReliableGasYTD">'[42]Gas Delivery'!$A$18:$K$37</definedName>
    <definedName name="SafeReliableMonth">'[43]PSE&amp;GSafeReliableSummary'!$L$21:$V$38</definedName>
    <definedName name="SafeReliableResMonth">'[36]PSE&amp;G'!$J$17:$R$23</definedName>
    <definedName name="SafeReliableResYTD">'[36]PSE&amp;G'!$A$17:$I$25</definedName>
    <definedName name="SafeReliableYTD">'[43]PSE&amp;GSafeReliableSummary'!$A$21:$K$38</definedName>
    <definedName name="SAP">#REF!</definedName>
    <definedName name="SAPBEXhrIndnt" hidden="1">"Wide"</definedName>
    <definedName name="SAPBEXrevision" hidden="1">18</definedName>
    <definedName name="SAPBEXsysID" hidden="1">"BWP"</definedName>
    <definedName name="SAPBEXwbID" hidden="1">"3PHPFV8FO7PRQRDHFGKHVVOKV"</definedName>
    <definedName name="SAPsysID" hidden="1">"708C5W7SBKP804JT78WJ0JNKI"</definedName>
    <definedName name="SAPwbID" hidden="1">"ARS"</definedName>
    <definedName name="saSAsa" localSheetId="7" hidden="1">{#N/A,#N/A,FALSE,"Monthly SAIFI";#N/A,#N/A,FALSE,"Yearly SAIFI";#N/A,#N/A,FALSE,"Monthly CAIDI";#N/A,#N/A,FALSE,"Yearly CAIDI";#N/A,#N/A,FALSE,"Monthly SAIDI";#N/A,#N/A,FALSE,"Yearly SAIDI";#N/A,#N/A,FALSE,"Monthly MAIFI";#N/A,#N/A,FALSE,"Yearly MAIFI";#N/A,#N/A,FALSE,"Monthly Cust &gt;=4 Int"}</definedName>
    <definedName name="saSAsa" localSheetId="9" hidden="1">{#N/A,#N/A,FALSE,"Monthly SAIFI";#N/A,#N/A,FALSE,"Yearly SAIFI";#N/A,#N/A,FALSE,"Monthly CAIDI";#N/A,#N/A,FALSE,"Yearly CAIDI";#N/A,#N/A,FALSE,"Monthly SAIDI";#N/A,#N/A,FALSE,"Yearly SAIDI";#N/A,#N/A,FALSE,"Monthly MAIFI";#N/A,#N/A,FALSE,"Yearly MAIFI";#N/A,#N/A,FALSE,"Monthly Cust &gt;=4 Int"}</definedName>
    <definedName name="saSAsa" localSheetId="10" hidden="1">{#N/A,#N/A,FALSE,"Monthly SAIFI";#N/A,#N/A,FALSE,"Yearly SAIFI";#N/A,#N/A,FALSE,"Monthly CAIDI";#N/A,#N/A,FALSE,"Yearly CAIDI";#N/A,#N/A,FALSE,"Monthly SAIDI";#N/A,#N/A,FALSE,"Yearly SAIDI";#N/A,#N/A,FALSE,"Monthly MAIFI";#N/A,#N/A,FALSE,"Yearly MAIFI";#N/A,#N/A,FALSE,"Monthly Cust &gt;=4 Int"}</definedName>
    <definedName name="saSAsa" localSheetId="11"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df" localSheetId="7" hidden="1">{#N/A,#N/A,FALSE,"Monthly SAIFI";#N/A,#N/A,FALSE,"Yearly SAIFI";#N/A,#N/A,FALSE,"Monthly CAIDI";#N/A,#N/A,FALSE,"Yearly CAIDI";#N/A,#N/A,FALSE,"Monthly SAIDI";#N/A,#N/A,FALSE,"Yearly SAIDI";#N/A,#N/A,FALSE,"Monthly MAIFI";#N/A,#N/A,FALSE,"Yearly MAIFI";#N/A,#N/A,FALSE,"Monthly Cust &gt;=4 Int"}</definedName>
    <definedName name="sdf" localSheetId="9" hidden="1">{#N/A,#N/A,FALSE,"Monthly SAIFI";#N/A,#N/A,FALSE,"Yearly SAIFI";#N/A,#N/A,FALSE,"Monthly CAIDI";#N/A,#N/A,FALSE,"Yearly CAIDI";#N/A,#N/A,FALSE,"Monthly SAIDI";#N/A,#N/A,FALSE,"Yearly SAIDI";#N/A,#N/A,FALSE,"Monthly MAIFI";#N/A,#N/A,FALSE,"Yearly MAIFI";#N/A,#N/A,FALSE,"Monthly Cust &gt;=4 Int"}</definedName>
    <definedName name="sdf" localSheetId="10" hidden="1">{#N/A,#N/A,FALSE,"Monthly SAIFI";#N/A,#N/A,FALSE,"Yearly SAIFI";#N/A,#N/A,FALSE,"Monthly CAIDI";#N/A,#N/A,FALSE,"Yearly CAIDI";#N/A,#N/A,FALSE,"Monthly SAIDI";#N/A,#N/A,FALSE,"Yearly SAIDI";#N/A,#N/A,FALSE,"Monthly MAIFI";#N/A,#N/A,FALSE,"Yearly MAIFI";#N/A,#N/A,FALSE,"Monthly Cust &gt;=4 Int"}</definedName>
    <definedName name="sdf" localSheetId="11"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7" hidden="1">{#N/A,#N/A,FALSE,"Monthly SAIFI";#N/A,#N/A,FALSE,"Yearly SAIFI";#N/A,#N/A,FALSE,"Monthly CAIDI";#N/A,#N/A,FALSE,"Yearly CAIDI";#N/A,#N/A,FALSE,"Monthly SAIDI";#N/A,#N/A,FALSE,"Yearly SAIDI";#N/A,#N/A,FALSE,"Monthly MAIFI";#N/A,#N/A,FALSE,"Yearly MAIFI";#N/A,#N/A,FALSE,"Monthly Cust &gt;=4 Int"}</definedName>
    <definedName name="sdfaadfasdfasdaasdfsdf" localSheetId="9" hidden="1">{#N/A,#N/A,FALSE,"Monthly SAIFI";#N/A,#N/A,FALSE,"Yearly SAIFI";#N/A,#N/A,FALSE,"Monthly CAIDI";#N/A,#N/A,FALSE,"Yearly CAIDI";#N/A,#N/A,FALSE,"Monthly SAIDI";#N/A,#N/A,FALSE,"Yearly SAIDI";#N/A,#N/A,FALSE,"Monthly MAIFI";#N/A,#N/A,FALSE,"Yearly MAIFI";#N/A,#N/A,FALSE,"Monthly Cust &gt;=4 Int"}</definedName>
    <definedName name="sdfaadfasdfasdaasdfsdf" localSheetId="10" hidden="1">{#N/A,#N/A,FALSE,"Monthly SAIFI";#N/A,#N/A,FALSE,"Yearly SAIFI";#N/A,#N/A,FALSE,"Monthly CAIDI";#N/A,#N/A,FALSE,"Yearly CAIDI";#N/A,#N/A,FALSE,"Monthly SAIDI";#N/A,#N/A,FALSE,"Yearly SAIDI";#N/A,#N/A,FALSE,"Monthly MAIFI";#N/A,#N/A,FALSE,"Yearly MAIFI";#N/A,#N/A,FALSE,"Monthly Cust &gt;=4 Int"}</definedName>
    <definedName name="sdfaadfasdfasdaasdfsdf" localSheetId="11"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 localSheetId="7" hidden="1">[6]Masterdata!#REF!</definedName>
    <definedName name="sdfasdfasd" localSheetId="9" hidden="1">[6]Masterdata!#REF!</definedName>
    <definedName name="sdfasdfasd" localSheetId="10" hidden="1">[6]Masterdata!#REF!</definedName>
    <definedName name="sdfasdfasd" localSheetId="11" hidden="1">[6]Masterdata!#REF!</definedName>
    <definedName name="sdfasdfasd" hidden="1">[6]Masterdata!#REF!</definedName>
    <definedName name="sdfasdfasdfasdfasdfsdf" localSheetId="7" hidden="1">{#N/A,#N/A,FALSE,"Monthly SAIFI";#N/A,#N/A,FALSE,"Yearly SAIFI";#N/A,#N/A,FALSE,"Monthly CAIDI";#N/A,#N/A,FALSE,"Yearly CAIDI";#N/A,#N/A,FALSE,"Monthly SAIDI";#N/A,#N/A,FALSE,"Yearly SAIDI";#N/A,#N/A,FALSE,"Monthly MAIFI";#N/A,#N/A,FALSE,"Yearly MAIFI";#N/A,#N/A,FALSE,"Monthly Cust &gt;=4 Int"}</definedName>
    <definedName name="sdfasdfasdfasdfasdfsdf" localSheetId="9" hidden="1">{#N/A,#N/A,FALSE,"Monthly SAIFI";#N/A,#N/A,FALSE,"Yearly SAIFI";#N/A,#N/A,FALSE,"Monthly CAIDI";#N/A,#N/A,FALSE,"Yearly CAIDI";#N/A,#N/A,FALSE,"Monthly SAIDI";#N/A,#N/A,FALSE,"Yearly SAIDI";#N/A,#N/A,FALSE,"Monthly MAIFI";#N/A,#N/A,FALSE,"Yearly MAIFI";#N/A,#N/A,FALSE,"Monthly Cust &gt;=4 Int"}</definedName>
    <definedName name="sdfasdfasdfasdfasdfsdf" localSheetId="10" hidden="1">{#N/A,#N/A,FALSE,"Monthly SAIFI";#N/A,#N/A,FALSE,"Yearly SAIFI";#N/A,#N/A,FALSE,"Monthly CAIDI";#N/A,#N/A,FALSE,"Yearly CAIDI";#N/A,#N/A,FALSE,"Monthly SAIDI";#N/A,#N/A,FALSE,"Yearly SAIDI";#N/A,#N/A,FALSE,"Monthly MAIFI";#N/A,#N/A,FALSE,"Yearly MAIFI";#N/A,#N/A,FALSE,"Monthly Cust &gt;=4 Int"}</definedName>
    <definedName name="sdfasdfasdfasdfasdfsdf" localSheetId="11"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7" hidden="1">{#N/A,#N/A,FALSE,"Monthly SAIFI";#N/A,#N/A,FALSE,"Yearly SAIFI";#N/A,#N/A,FALSE,"Monthly CAIDI";#N/A,#N/A,FALSE,"Yearly CAIDI";#N/A,#N/A,FALSE,"Monthly SAIDI";#N/A,#N/A,FALSE,"Yearly SAIDI";#N/A,#N/A,FALSE,"Monthly MAIFI";#N/A,#N/A,FALSE,"Yearly MAIFI";#N/A,#N/A,FALSE,"Monthly Cust &gt;=4 Int"}</definedName>
    <definedName name="sdfds" localSheetId="9" hidden="1">{#N/A,#N/A,FALSE,"Monthly SAIFI";#N/A,#N/A,FALSE,"Yearly SAIFI";#N/A,#N/A,FALSE,"Monthly CAIDI";#N/A,#N/A,FALSE,"Yearly CAIDI";#N/A,#N/A,FALSE,"Monthly SAIDI";#N/A,#N/A,FALSE,"Yearly SAIDI";#N/A,#N/A,FALSE,"Monthly MAIFI";#N/A,#N/A,FALSE,"Yearly MAIFI";#N/A,#N/A,FALSE,"Monthly Cust &gt;=4 Int"}</definedName>
    <definedName name="sdfds" localSheetId="10" hidden="1">{#N/A,#N/A,FALSE,"Monthly SAIFI";#N/A,#N/A,FALSE,"Yearly SAIFI";#N/A,#N/A,FALSE,"Monthly CAIDI";#N/A,#N/A,FALSE,"Yearly CAIDI";#N/A,#N/A,FALSE,"Monthly SAIDI";#N/A,#N/A,FALSE,"Yearly SAIDI";#N/A,#N/A,FALSE,"Monthly MAIFI";#N/A,#N/A,FALSE,"Yearly MAIFI";#N/A,#N/A,FALSE,"Monthly Cust &gt;=4 Int"}</definedName>
    <definedName name="sdfds" localSheetId="11"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9"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0"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1"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7" hidden="1">{#N/A,#N/A,FALSE,"Monthly SAIFI";#N/A,#N/A,FALSE,"Yearly SAIFI";#N/A,#N/A,FALSE,"Monthly CAIDI";#N/A,#N/A,FALSE,"Yearly CAIDI";#N/A,#N/A,FALSE,"Monthly SAIDI";#N/A,#N/A,FALSE,"Yearly SAIDI";#N/A,#N/A,FALSE,"Monthly MAIFI";#N/A,#N/A,FALSE,"Yearly MAIFI";#N/A,#N/A,FALSE,"Monthly Cust &gt;=4 Int"}</definedName>
    <definedName name="sdfsdfsfsa" localSheetId="9" hidden="1">{#N/A,#N/A,FALSE,"Monthly SAIFI";#N/A,#N/A,FALSE,"Yearly SAIFI";#N/A,#N/A,FALSE,"Monthly CAIDI";#N/A,#N/A,FALSE,"Yearly CAIDI";#N/A,#N/A,FALSE,"Monthly SAIDI";#N/A,#N/A,FALSE,"Yearly SAIDI";#N/A,#N/A,FALSE,"Monthly MAIFI";#N/A,#N/A,FALSE,"Yearly MAIFI";#N/A,#N/A,FALSE,"Monthly Cust &gt;=4 Int"}</definedName>
    <definedName name="sdfsdfsfsa" localSheetId="10" hidden="1">{#N/A,#N/A,FALSE,"Monthly SAIFI";#N/A,#N/A,FALSE,"Yearly SAIFI";#N/A,#N/A,FALSE,"Monthly CAIDI";#N/A,#N/A,FALSE,"Yearly CAIDI";#N/A,#N/A,FALSE,"Monthly SAIDI";#N/A,#N/A,FALSE,"Yearly SAIDI";#N/A,#N/A,FALSE,"Monthly MAIFI";#N/A,#N/A,FALSE,"Yearly MAIFI";#N/A,#N/A,FALSE,"Monthly Cust &gt;=4 Int"}</definedName>
    <definedName name="sdfsdfsfsa" localSheetId="11"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ncount" hidden="1">1</definedName>
    <definedName name="September">#REF!</definedName>
    <definedName name="SeptemberBdgt">#REF!</definedName>
    <definedName name="SeptemberYTD">#REF!</definedName>
    <definedName name="service">#REF!</definedName>
    <definedName name="sffsfa" localSheetId="7" hidden="1">{#N/A,#N/A,FALSE,"Monthly SAIFI";#N/A,#N/A,FALSE,"Yearly SAIFI";#N/A,#N/A,FALSE,"Monthly CAIDI";#N/A,#N/A,FALSE,"Yearly CAIDI";#N/A,#N/A,FALSE,"Monthly SAIDI";#N/A,#N/A,FALSE,"Yearly SAIDI";#N/A,#N/A,FALSE,"Monthly MAIFI";#N/A,#N/A,FALSE,"Yearly MAIFI";#N/A,#N/A,FALSE,"Monthly Cust &gt;=4 Int"}</definedName>
    <definedName name="sffsfa" localSheetId="9" hidden="1">{#N/A,#N/A,FALSE,"Monthly SAIFI";#N/A,#N/A,FALSE,"Yearly SAIFI";#N/A,#N/A,FALSE,"Monthly CAIDI";#N/A,#N/A,FALSE,"Yearly CAIDI";#N/A,#N/A,FALSE,"Monthly SAIDI";#N/A,#N/A,FALSE,"Yearly SAIDI";#N/A,#N/A,FALSE,"Monthly MAIFI";#N/A,#N/A,FALSE,"Yearly MAIFI";#N/A,#N/A,FALSE,"Monthly Cust &gt;=4 Int"}</definedName>
    <definedName name="sffsfa" localSheetId="10" hidden="1">{#N/A,#N/A,FALSE,"Monthly SAIFI";#N/A,#N/A,FALSE,"Yearly SAIFI";#N/A,#N/A,FALSE,"Monthly CAIDI";#N/A,#N/A,FALSE,"Yearly CAIDI";#N/A,#N/A,FALSE,"Monthly SAIDI";#N/A,#N/A,FALSE,"Yearly SAIDI";#N/A,#N/A,FALSE,"Monthly MAIFI";#N/A,#N/A,FALSE,"Yearly MAIFI";#N/A,#N/A,FALSE,"Monthly Cust &gt;=4 Int"}</definedName>
    <definedName name="sffsfa" localSheetId="11"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7" hidden="1">{#N/A,#N/A,FALSE,"Monthly SAIFI";#N/A,#N/A,FALSE,"Yearly SAIFI";#N/A,#N/A,FALSE,"Monthly CAIDI";#N/A,#N/A,FALSE,"Yearly CAIDI";#N/A,#N/A,FALSE,"Monthly SAIDI";#N/A,#N/A,FALSE,"Yearly SAIDI";#N/A,#N/A,FALSE,"Monthly MAIFI";#N/A,#N/A,FALSE,"Yearly MAIFI";#N/A,#N/A,FALSE,"Monthly Cust &gt;=4 Int"}</definedName>
    <definedName name="SFSFD" localSheetId="9" hidden="1">{#N/A,#N/A,FALSE,"Monthly SAIFI";#N/A,#N/A,FALSE,"Yearly SAIFI";#N/A,#N/A,FALSE,"Monthly CAIDI";#N/A,#N/A,FALSE,"Yearly CAIDI";#N/A,#N/A,FALSE,"Monthly SAIDI";#N/A,#N/A,FALSE,"Yearly SAIDI";#N/A,#N/A,FALSE,"Monthly MAIFI";#N/A,#N/A,FALSE,"Yearly MAIFI";#N/A,#N/A,FALSE,"Monthly Cust &gt;=4 Int"}</definedName>
    <definedName name="SFSFD" localSheetId="10" hidden="1">{#N/A,#N/A,FALSE,"Monthly SAIFI";#N/A,#N/A,FALSE,"Yearly SAIFI";#N/A,#N/A,FALSE,"Monthly CAIDI";#N/A,#N/A,FALSE,"Yearly CAIDI";#N/A,#N/A,FALSE,"Monthly SAIDI";#N/A,#N/A,FALSE,"Yearly SAIDI";#N/A,#N/A,FALSE,"Monthly MAIFI";#N/A,#N/A,FALSE,"Yearly MAIFI";#N/A,#N/A,FALSE,"Monthly Cust &gt;=4 Int"}</definedName>
    <definedName name="SFSFD" localSheetId="11"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heet1" localSheetId="7" hidden="1">{#N/A,#N/A,FALSE,"Monthly SAIFI";#N/A,#N/A,FALSE,"Yearly SAIFI";#N/A,#N/A,FALSE,"Monthly CAIDI";#N/A,#N/A,FALSE,"Yearly CAIDI";#N/A,#N/A,FALSE,"Monthly SAIDI";#N/A,#N/A,FALSE,"Yearly SAIDI";#N/A,#N/A,FALSE,"Monthly MAIFI";#N/A,#N/A,FALSE,"Yearly MAIFI";#N/A,#N/A,FALSE,"Monthly Cust &gt;=4 Int"}</definedName>
    <definedName name="Sheet1" localSheetId="9" hidden="1">{#N/A,#N/A,FALSE,"Monthly SAIFI";#N/A,#N/A,FALSE,"Yearly SAIFI";#N/A,#N/A,FALSE,"Monthly CAIDI";#N/A,#N/A,FALSE,"Yearly CAIDI";#N/A,#N/A,FALSE,"Monthly SAIDI";#N/A,#N/A,FALSE,"Yearly SAIDI";#N/A,#N/A,FALSE,"Monthly MAIFI";#N/A,#N/A,FALSE,"Yearly MAIFI";#N/A,#N/A,FALSE,"Monthly Cust &gt;=4 Int"}</definedName>
    <definedName name="Sheet1" localSheetId="10" hidden="1">{#N/A,#N/A,FALSE,"Monthly SAIFI";#N/A,#N/A,FALSE,"Yearly SAIFI";#N/A,#N/A,FALSE,"Monthly CAIDI";#N/A,#N/A,FALSE,"Yearly CAIDI";#N/A,#N/A,FALSE,"Monthly SAIDI";#N/A,#N/A,FALSE,"Yearly SAIDI";#N/A,#N/A,FALSE,"Monthly MAIFI";#N/A,#N/A,FALSE,"Yearly MAIFI";#N/A,#N/A,FALSE,"Monthly Cust &gt;=4 Int"}</definedName>
    <definedName name="Sheet1" localSheetId="11"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iva" localSheetId="7" hidden="1">{#N/A,#N/A,FALSE,"O&amp;M by processes";#N/A,#N/A,FALSE,"Elec Act vs Bud";#N/A,#N/A,FALSE,"G&amp;A";#N/A,#N/A,FALSE,"BGS";#N/A,#N/A,FALSE,"Res Cost"}</definedName>
    <definedName name="shiva" localSheetId="9" hidden="1">{#N/A,#N/A,FALSE,"O&amp;M by processes";#N/A,#N/A,FALSE,"Elec Act vs Bud";#N/A,#N/A,FALSE,"G&amp;A";#N/A,#N/A,FALSE,"BGS";#N/A,#N/A,FALSE,"Res Cost"}</definedName>
    <definedName name="shiva" localSheetId="10" hidden="1">{#N/A,#N/A,FALSE,"O&amp;M by processes";#N/A,#N/A,FALSE,"Elec Act vs Bud";#N/A,#N/A,FALSE,"G&amp;A";#N/A,#N/A,FALSE,"BGS";#N/A,#N/A,FALSE,"Res Cost"}</definedName>
    <definedName name="shiva" localSheetId="11" hidden="1">{#N/A,#N/A,FALSE,"O&amp;M by processes";#N/A,#N/A,FALSE,"Elec Act vs Bud";#N/A,#N/A,FALSE,"G&amp;A";#N/A,#N/A,FALSE,"BGS";#N/A,#N/A,FALSE,"Res Cost"}</definedName>
    <definedName name="shiva" hidden="1">{#N/A,#N/A,FALSE,"O&amp;M by processes";#N/A,#N/A,FALSE,"Elec Act vs Bud";#N/A,#N/A,FALSE,"G&amp;A";#N/A,#N/A,FALSE,"BGS";#N/A,#N/A,FALSE,"Res Cost"}</definedName>
    <definedName name="slldk" localSheetId="7" hidden="1">{#N/A,#N/A,FALSE,"Monthly SAIFI";#N/A,#N/A,FALSE,"Yearly SAIFI";#N/A,#N/A,FALSE,"Monthly CAIDI";#N/A,#N/A,FALSE,"Yearly CAIDI";#N/A,#N/A,FALSE,"Monthly SAIDI";#N/A,#N/A,FALSE,"Yearly SAIDI";#N/A,#N/A,FALSE,"Monthly MAIFI";#N/A,#N/A,FALSE,"Yearly MAIFI";#N/A,#N/A,FALSE,"Monthly Cust &gt;=4 Int"}</definedName>
    <definedName name="slldk" localSheetId="9" hidden="1">{#N/A,#N/A,FALSE,"Monthly SAIFI";#N/A,#N/A,FALSE,"Yearly SAIFI";#N/A,#N/A,FALSE,"Monthly CAIDI";#N/A,#N/A,FALSE,"Yearly CAIDI";#N/A,#N/A,FALSE,"Monthly SAIDI";#N/A,#N/A,FALSE,"Yearly SAIDI";#N/A,#N/A,FALSE,"Monthly MAIFI";#N/A,#N/A,FALSE,"Yearly MAIFI";#N/A,#N/A,FALSE,"Monthly Cust &gt;=4 Int"}</definedName>
    <definedName name="slldk" localSheetId="10" hidden="1">{#N/A,#N/A,FALSE,"Monthly SAIFI";#N/A,#N/A,FALSE,"Yearly SAIFI";#N/A,#N/A,FALSE,"Monthly CAIDI";#N/A,#N/A,FALSE,"Yearly CAIDI";#N/A,#N/A,FALSE,"Monthly SAIDI";#N/A,#N/A,FALSE,"Yearly SAIDI";#N/A,#N/A,FALSE,"Monthly MAIFI";#N/A,#N/A,FALSE,"Yearly MAIFI";#N/A,#N/A,FALSE,"Monthly Cust &gt;=4 Int"}</definedName>
    <definedName name="slldk" localSheetId="11"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lver_adj" localSheetId="7" hidden="1">[44]Database!#REF!,[44]Database!#REF!,[44]Database!#REF!,[44]Database!#REF!,[44]Database!#REF!,[44]Database!#REF!,[44]Database!#REF!</definedName>
    <definedName name="solver_adj" localSheetId="9" hidden="1">[44]Database!#REF!,[44]Database!#REF!,[44]Database!#REF!,[44]Database!#REF!,[44]Database!#REF!,[44]Database!#REF!,[44]Database!#REF!</definedName>
    <definedName name="solver_adj" localSheetId="10" hidden="1">[44]Database!#REF!,[44]Database!#REF!,[44]Database!#REF!,[44]Database!#REF!,[44]Database!#REF!,[44]Database!#REF!,[44]Database!#REF!</definedName>
    <definedName name="solver_adj" localSheetId="11" hidden="1">[44]Database!#REF!,[44]Database!#REF!,[44]Database!#REF!,[44]Database!#REF!,[44]Database!#REF!,[44]Database!#REF!,[44]Database!#REF!</definedName>
    <definedName name="solver_adj" localSheetId="0" hidden="1">'Appendix A'!#REF!</definedName>
    <definedName name="solver_adj" hidden="1">[44]Database!#REF!,[44]Database!#REF!,[44]Database!#REF!,[44]Database!#REF!,[44]Database!#REF!,[44]Database!#REF!,[44]Database!#REF!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mp" localSheetId="7" hidden="1">[44]Database!#REF!,[44]Database!#REF!,[44]Database!#REF!,[44]Database!#REF!,[44]Database!#REF!,[44]Database!#REF!,[44]Database!#REF!</definedName>
    <definedName name="solver_tmp" localSheetId="9" hidden="1">[44]Database!#REF!,[44]Database!#REF!,[44]Database!#REF!,[44]Database!#REF!,[44]Database!#REF!,[44]Database!#REF!,[44]Database!#REF!</definedName>
    <definedName name="solver_tmp" localSheetId="10" hidden="1">[44]Database!#REF!,[44]Database!#REF!,[44]Database!#REF!,[44]Database!#REF!,[44]Database!#REF!,[44]Database!#REF!,[44]Database!#REF!</definedName>
    <definedName name="solver_tmp" localSheetId="11" hidden="1">[44]Database!#REF!,[44]Database!#REF!,[44]Database!#REF!,[44]Database!#REF!,[44]Database!#REF!,[44]Database!#REF!,[44]Database!#REF!</definedName>
    <definedName name="solver_tmp" hidden="1">[44]Database!#REF!,[44]Database!#REF!,[44]Database!#REF!,[44]Database!#REF!,[44]Database!#REF!,[44]Database!#REF!,[44]Database!#REF!</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rt">#REF!</definedName>
    <definedName name="sou">#REF!</definedName>
    <definedName name="Southern">#REF!</definedName>
    <definedName name="ssssssssss" localSheetId="7" hidden="1">{"'Metretek HTML'!$A$7:$W$42"}</definedName>
    <definedName name="ssssssssss" localSheetId="9" hidden="1">{"'Metretek HTML'!$A$7:$W$42"}</definedName>
    <definedName name="ssssssssss" localSheetId="10" hidden="1">{"'Metretek HTML'!$A$7:$W$42"}</definedName>
    <definedName name="ssssssssss" localSheetId="11" hidden="1">{"'Metretek HTML'!$A$7:$W$42"}</definedName>
    <definedName name="ssssssssss" hidden="1">{"'Metretek HTML'!$A$7:$W$42"}</definedName>
    <definedName name="statsrevised" localSheetId="7" hidden="1">{#N/A,#N/A,FALSE,"O&amp;M by processes";#N/A,#N/A,FALSE,"Elec Act vs Bud";#N/A,#N/A,FALSE,"G&amp;A";#N/A,#N/A,FALSE,"BGS";#N/A,#N/A,FALSE,"Res Cost"}</definedName>
    <definedName name="statsrevised" localSheetId="9" hidden="1">{#N/A,#N/A,FALSE,"O&amp;M by processes";#N/A,#N/A,FALSE,"Elec Act vs Bud";#N/A,#N/A,FALSE,"G&amp;A";#N/A,#N/A,FALSE,"BGS";#N/A,#N/A,FALSE,"Res Cost"}</definedName>
    <definedName name="statsrevised" localSheetId="10" hidden="1">{#N/A,#N/A,FALSE,"O&amp;M by processes";#N/A,#N/A,FALSE,"Elec Act vs Bud";#N/A,#N/A,FALSE,"G&amp;A";#N/A,#N/A,FALSE,"BGS";#N/A,#N/A,FALSE,"Res Cost"}</definedName>
    <definedName name="statsrevised" localSheetId="11" hidden="1">{#N/A,#N/A,FALSE,"O&amp;M by processes";#N/A,#N/A,FALSE,"Elec Act vs Bud";#N/A,#N/A,FALSE,"G&amp;A";#N/A,#N/A,FALSE,"BGS";#N/A,#N/A,FALSE,"Res Cost"}</definedName>
    <definedName name="statsrevised" hidden="1">{#N/A,#N/A,FALSE,"O&amp;M by processes";#N/A,#N/A,FALSE,"Elec Act vs Bud";#N/A,#N/A,FALSE,"G&amp;A";#N/A,#N/A,FALSE,"BGS";#N/A,#N/A,FALSE,"Res Cost"}</definedName>
    <definedName name="stim">#REF!</definedName>
    <definedName name="support" localSheetId="7" hidden="1">{#N/A,#N/A,FALSE,"O&amp;M by processes";#N/A,#N/A,FALSE,"Elec Act vs Bud";#N/A,#N/A,FALSE,"G&amp;A";#N/A,#N/A,FALSE,"BGS";#N/A,#N/A,FALSE,"Res Cost"}</definedName>
    <definedName name="support" localSheetId="9" hidden="1">{#N/A,#N/A,FALSE,"O&amp;M by processes";#N/A,#N/A,FALSE,"Elec Act vs Bud";#N/A,#N/A,FALSE,"G&amp;A";#N/A,#N/A,FALSE,"BGS";#N/A,#N/A,FALSE,"Res Cost"}</definedName>
    <definedName name="support" localSheetId="10" hidden="1">{#N/A,#N/A,FALSE,"O&amp;M by processes";#N/A,#N/A,FALSE,"Elec Act vs Bud";#N/A,#N/A,FALSE,"G&amp;A";#N/A,#N/A,FALSE,"BGS";#N/A,#N/A,FALSE,"Res Cost"}</definedName>
    <definedName name="support" localSheetId="11"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localSheetId="9" hidden="1">{#N/A,#N/A,FALSE,"O&amp;M by processes";#N/A,#N/A,FALSE,"Elec Act vs Bud";#N/A,#N/A,FALSE,"G&amp;A";#N/A,#N/A,FALSE,"BGS";#N/A,#N/A,FALSE,"Res Cost"}</definedName>
    <definedName name="supporti" localSheetId="10" hidden="1">{#N/A,#N/A,FALSE,"O&amp;M by processes";#N/A,#N/A,FALSE,"Elec Act vs Bud";#N/A,#N/A,FALSE,"G&amp;A";#N/A,#N/A,FALSE,"BGS";#N/A,#N/A,FALSE,"Res Cost"}</definedName>
    <definedName name="supporti" localSheetId="11" hidden="1">{#N/A,#N/A,FALSE,"O&amp;M by processes";#N/A,#N/A,FALSE,"Elec Act vs Bud";#N/A,#N/A,FALSE,"G&amp;A";#N/A,#N/A,FALSE,"BGS";#N/A,#N/A,FALSE,"Res Cost"}</definedName>
    <definedName name="supporti" hidden="1">{#N/A,#N/A,FALSE,"O&amp;M by processes";#N/A,#N/A,FALSE,"Elec Act vs Bud";#N/A,#N/A,FALSE,"G&amp;A";#N/A,#N/A,FALSE,"BGS";#N/A,#N/A,FALSE,"Res Cost"}</definedName>
    <definedName name="tab">#REF!</definedName>
    <definedName name="Target_09">'[45]PSE&amp;G'!$A$8:$Z$64</definedName>
    <definedName name="TBLReforecastPM">#REF!</definedName>
    <definedName name="TEST0">#REF!</definedName>
    <definedName name="TESTHKEY">#REF!</definedName>
    <definedName name="TESTKEYS">#REF!</definedName>
    <definedName name="TESTVKEY">#REF!</definedName>
    <definedName name="tetyhdrt">[23]Reporting_Period!$B$3</definedName>
    <definedName name="TEXT" localSheetId="7" hidden="1">{"'Metretek HTML'!$A$7:$W$42"}</definedName>
    <definedName name="TEXT" localSheetId="9" hidden="1">{"'Metretek HTML'!$A$7:$W$42"}</definedName>
    <definedName name="TEXT" localSheetId="10" hidden="1">{"'Metretek HTML'!$A$7:$W$42"}</definedName>
    <definedName name="TEXT" localSheetId="11" hidden="1">{"'Metretek HTML'!$A$7:$W$42"}</definedName>
    <definedName name="TEXT" hidden="1">{"'Metretek HTML'!$A$7:$W$42"}</definedName>
    <definedName name="tgr">'[46]PSE&amp;G'!$A$6:$Z$67</definedName>
    <definedName name="TimeList">#REF!</definedName>
    <definedName name="toma" localSheetId="7" hidden="1">{#N/A,#N/A,FALSE,"O&amp;M by processes";#N/A,#N/A,FALSE,"Elec Act vs Bud";#N/A,#N/A,FALSE,"G&amp;A";#N/A,#N/A,FALSE,"BGS";#N/A,#N/A,FALSE,"Res Cost"}</definedName>
    <definedName name="toma" localSheetId="9" hidden="1">{#N/A,#N/A,FALSE,"O&amp;M by processes";#N/A,#N/A,FALSE,"Elec Act vs Bud";#N/A,#N/A,FALSE,"G&amp;A";#N/A,#N/A,FALSE,"BGS";#N/A,#N/A,FALSE,"Res Cost"}</definedName>
    <definedName name="toma" localSheetId="10" hidden="1">{#N/A,#N/A,FALSE,"O&amp;M by processes";#N/A,#N/A,FALSE,"Elec Act vs Bud";#N/A,#N/A,FALSE,"G&amp;A";#N/A,#N/A,FALSE,"BGS";#N/A,#N/A,FALSE,"Res Cost"}</definedName>
    <definedName name="toma" localSheetId="11"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localSheetId="9" hidden="1">{#N/A,#N/A,FALSE,"O&amp;M by processes";#N/A,#N/A,FALSE,"Elec Act vs Bud";#N/A,#N/A,FALSE,"G&amp;A";#N/A,#N/A,FALSE,"BGS";#N/A,#N/A,FALSE,"Res Cost"}</definedName>
    <definedName name="tomb" localSheetId="10" hidden="1">{#N/A,#N/A,FALSE,"O&amp;M by processes";#N/A,#N/A,FALSE,"Elec Act vs Bud";#N/A,#N/A,FALSE,"G&amp;A";#N/A,#N/A,FALSE,"BGS";#N/A,#N/A,FALSE,"Res Cost"}</definedName>
    <definedName name="tomb" localSheetId="11"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localSheetId="9" hidden="1">{#N/A,#N/A,FALSE,"O&amp;M by processes";#N/A,#N/A,FALSE,"Elec Act vs Bud";#N/A,#N/A,FALSE,"G&amp;A";#N/A,#N/A,FALSE,"BGS";#N/A,#N/A,FALSE,"Res Cost"}</definedName>
    <definedName name="tomc" localSheetId="10" hidden="1">{#N/A,#N/A,FALSE,"O&amp;M by processes";#N/A,#N/A,FALSE,"Elec Act vs Bud";#N/A,#N/A,FALSE,"G&amp;A";#N/A,#N/A,FALSE,"BGS";#N/A,#N/A,FALSE,"Res Cost"}</definedName>
    <definedName name="tomc" localSheetId="11"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localSheetId="9" hidden="1">{#N/A,#N/A,FALSE,"O&amp;M by processes";#N/A,#N/A,FALSE,"Elec Act vs Bud";#N/A,#N/A,FALSE,"G&amp;A";#N/A,#N/A,FALSE,"BGS";#N/A,#N/A,FALSE,"Res Cost"}</definedName>
    <definedName name="tomd" localSheetId="10" hidden="1">{#N/A,#N/A,FALSE,"O&amp;M by processes";#N/A,#N/A,FALSE,"Elec Act vs Bud";#N/A,#N/A,FALSE,"G&amp;A";#N/A,#N/A,FALSE,"BGS";#N/A,#N/A,FALSE,"Res Cost"}</definedName>
    <definedName name="tomd" localSheetId="11"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localSheetId="9" hidden="1">{#N/A,#N/A,FALSE,"O&amp;M by processes";#N/A,#N/A,FALSE,"Elec Act vs Bud";#N/A,#N/A,FALSE,"G&amp;A";#N/A,#N/A,FALSE,"BGS";#N/A,#N/A,FALSE,"Res Cost"}</definedName>
    <definedName name="tomx" localSheetId="10" hidden="1">{#N/A,#N/A,FALSE,"O&amp;M by processes";#N/A,#N/A,FALSE,"Elec Act vs Bud";#N/A,#N/A,FALSE,"G&amp;A";#N/A,#N/A,FALSE,"BGS";#N/A,#N/A,FALSE,"Res Cost"}</definedName>
    <definedName name="tomx" localSheetId="11"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localSheetId="9" hidden="1">{#N/A,#N/A,FALSE,"O&amp;M by processes";#N/A,#N/A,FALSE,"Elec Act vs Bud";#N/A,#N/A,FALSE,"G&amp;A";#N/A,#N/A,FALSE,"BGS";#N/A,#N/A,FALSE,"Res Cost"}</definedName>
    <definedName name="tomy" localSheetId="10" hidden="1">{#N/A,#N/A,FALSE,"O&amp;M by processes";#N/A,#N/A,FALSE,"Elec Act vs Bud";#N/A,#N/A,FALSE,"G&amp;A";#N/A,#N/A,FALSE,"BGS";#N/A,#N/A,FALSE,"Res Cost"}</definedName>
    <definedName name="tomy" localSheetId="11"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localSheetId="9" hidden="1">{#N/A,#N/A,FALSE,"O&amp;M by processes";#N/A,#N/A,FALSE,"Elec Act vs Bud";#N/A,#N/A,FALSE,"G&amp;A";#N/A,#N/A,FALSE,"BGS";#N/A,#N/A,FALSE,"Res Cost"}</definedName>
    <definedName name="tomz" localSheetId="10" hidden="1">{#N/A,#N/A,FALSE,"O&amp;M by processes";#N/A,#N/A,FALSE,"Elec Act vs Bud";#N/A,#N/A,FALSE,"G&amp;A";#N/A,#N/A,FALSE,"BGS";#N/A,#N/A,FALSE,"Res Cost"}</definedName>
    <definedName name="tomz" localSheetId="11" hidden="1">{#N/A,#N/A,FALSE,"O&amp;M by processes";#N/A,#N/A,FALSE,"Elec Act vs Bud";#N/A,#N/A,FALSE,"G&amp;A";#N/A,#N/A,FALSE,"BGS";#N/A,#N/A,FALSE,"Res Cost"}</definedName>
    <definedName name="tomz" hidden="1">{#N/A,#N/A,FALSE,"O&amp;M by processes";#N/A,#N/A,FALSE,"Elec Act vs Bud";#N/A,#N/A,FALSE,"G&amp;A";#N/A,#N/A,FALSE,"BGS";#N/A,#N/A,FALSE,"Res Cost"}</definedName>
    <definedName name="total">#REF!</definedName>
    <definedName name="toy">#REF!</definedName>
    <definedName name="TP_Footer_Path" hidden="1">"S:\74639\03RET\(417) 2004 Cost Projection\"</definedName>
    <definedName name="TP_Footer_Path1" hidden="1">"S:\74639\03RET\(852) Pension Val - OOS\Contribution Allocations\"</definedName>
    <definedName name="TP_Footer_User" hidden="1">"Mary Lou Barrios"</definedName>
    <definedName name="TP_Footer_Version" hidden="1">"v3.00"</definedName>
    <definedName name="trans">#REF!</definedName>
    <definedName name="TRANSFER">'[16]101 &amp;106 BY MON'!$B$145:$Q$200</definedName>
    <definedName name="tyertre">#REF!</definedName>
    <definedName name="tyetyrt">'[46]PSE&amp;G'!$A$6:$Z$67</definedName>
    <definedName name="tyeye">[23]Reporting_Period!$B$4</definedName>
    <definedName name="tyty" localSheetId="7" hidden="1">{#N/A,#N/A,FALSE,"Monthly SAIFI";#N/A,#N/A,FALSE,"Yearly SAIFI";#N/A,#N/A,FALSE,"Monthly CAIDI";#N/A,#N/A,FALSE,"Yearly CAIDI";#N/A,#N/A,FALSE,"Monthly SAIDI";#N/A,#N/A,FALSE,"Yearly SAIDI";#N/A,#N/A,FALSE,"Monthly MAIFI";#N/A,#N/A,FALSE,"Yearly MAIFI";#N/A,#N/A,FALSE,"Monthly Cust &gt;=4 Int"}</definedName>
    <definedName name="tyty" localSheetId="9" hidden="1">{#N/A,#N/A,FALSE,"Monthly SAIFI";#N/A,#N/A,FALSE,"Yearly SAIFI";#N/A,#N/A,FALSE,"Monthly CAIDI";#N/A,#N/A,FALSE,"Yearly CAIDI";#N/A,#N/A,FALSE,"Monthly SAIDI";#N/A,#N/A,FALSE,"Yearly SAIDI";#N/A,#N/A,FALSE,"Monthly MAIFI";#N/A,#N/A,FALSE,"Yearly MAIFI";#N/A,#N/A,FALSE,"Monthly Cust &gt;=4 Int"}</definedName>
    <definedName name="tyty" localSheetId="10" hidden="1">{#N/A,#N/A,FALSE,"Monthly SAIFI";#N/A,#N/A,FALSE,"Yearly SAIFI";#N/A,#N/A,FALSE,"Monthly CAIDI";#N/A,#N/A,FALSE,"Yearly CAIDI";#N/A,#N/A,FALSE,"Monthly SAIDI";#N/A,#N/A,FALSE,"Yearly SAIDI";#N/A,#N/A,FALSE,"Monthly MAIFI";#N/A,#N/A,FALSE,"Yearly MAIFI";#N/A,#N/A,FALSE,"Monthly Cust &gt;=4 Int"}</definedName>
    <definedName name="tyty" localSheetId="11"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ps">#REF!</definedName>
    <definedName name="vcbcvbcv" localSheetId="7" hidden="1">{#N/A,#N/A,FALSE,"Monthly SAIFI";#N/A,#N/A,FALSE,"Yearly SAIFI";#N/A,#N/A,FALSE,"Monthly CAIDI";#N/A,#N/A,FALSE,"Yearly CAIDI";#N/A,#N/A,FALSE,"Monthly SAIDI";#N/A,#N/A,FALSE,"Yearly SAIDI";#N/A,#N/A,FALSE,"Monthly MAIFI";#N/A,#N/A,FALSE,"Yearly MAIFI";#N/A,#N/A,FALSE,"Monthly Cust &gt;=4 Int"}</definedName>
    <definedName name="vcbcvbcv" localSheetId="9" hidden="1">{#N/A,#N/A,FALSE,"Monthly SAIFI";#N/A,#N/A,FALSE,"Yearly SAIFI";#N/A,#N/A,FALSE,"Monthly CAIDI";#N/A,#N/A,FALSE,"Yearly CAIDI";#N/A,#N/A,FALSE,"Monthly SAIDI";#N/A,#N/A,FALSE,"Yearly SAIDI";#N/A,#N/A,FALSE,"Monthly MAIFI";#N/A,#N/A,FALSE,"Yearly MAIFI";#N/A,#N/A,FALSE,"Monthly Cust &gt;=4 Int"}</definedName>
    <definedName name="vcbcvbcv" localSheetId="10" hidden="1">{#N/A,#N/A,FALSE,"Monthly SAIFI";#N/A,#N/A,FALSE,"Yearly SAIFI";#N/A,#N/A,FALSE,"Monthly CAIDI";#N/A,#N/A,FALSE,"Yearly CAIDI";#N/A,#N/A,FALSE,"Monthly SAIDI";#N/A,#N/A,FALSE,"Yearly SAIDI";#N/A,#N/A,FALSE,"Monthly MAIFI";#N/A,#N/A,FALSE,"Yearly MAIFI";#N/A,#N/A,FALSE,"Monthly Cust &gt;=4 Int"}</definedName>
    <definedName name="vcbcvbcv" localSheetId="11"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wbs">#REF!</definedName>
    <definedName name="we" localSheetId="7" hidden="1">{"'Metretek HTML'!$A$7:$W$42"}</definedName>
    <definedName name="we" localSheetId="9" hidden="1">{"'Metretek HTML'!$A$7:$W$42"}</definedName>
    <definedName name="we" localSheetId="10" hidden="1">{"'Metretek HTML'!$A$7:$W$42"}</definedName>
    <definedName name="we" localSheetId="11" hidden="1">{"'Metretek HTML'!$A$7:$W$42"}</definedName>
    <definedName name="we" hidden="1">{"'Metretek HTML'!$A$7:$W$42"}</definedName>
    <definedName name="wer" localSheetId="7" hidden="1">{#N/A,#N/A,FALSE,"Monthly SAIFI";#N/A,#N/A,FALSE,"Yearly SAIFI";#N/A,#N/A,FALSE,"Monthly CAIDI";#N/A,#N/A,FALSE,"Yearly CAIDI";#N/A,#N/A,FALSE,"Monthly SAIDI";#N/A,#N/A,FALSE,"Yearly SAIDI";#N/A,#N/A,FALSE,"Monthly MAIFI";#N/A,#N/A,FALSE,"Yearly MAIFI";#N/A,#N/A,FALSE,"Monthly Cust &gt;=4 Int"}</definedName>
    <definedName name="wer" localSheetId="9" hidden="1">{#N/A,#N/A,FALSE,"Monthly SAIFI";#N/A,#N/A,FALSE,"Yearly SAIFI";#N/A,#N/A,FALSE,"Monthly CAIDI";#N/A,#N/A,FALSE,"Yearly CAIDI";#N/A,#N/A,FALSE,"Monthly SAIDI";#N/A,#N/A,FALSE,"Yearly SAIDI";#N/A,#N/A,FALSE,"Monthly MAIFI";#N/A,#N/A,FALSE,"Yearly MAIFI";#N/A,#N/A,FALSE,"Monthly Cust &gt;=4 Int"}</definedName>
    <definedName name="wer" localSheetId="10" hidden="1">{#N/A,#N/A,FALSE,"Monthly SAIFI";#N/A,#N/A,FALSE,"Yearly SAIFI";#N/A,#N/A,FALSE,"Monthly CAIDI";#N/A,#N/A,FALSE,"Yearly CAIDI";#N/A,#N/A,FALSE,"Monthly SAIDI";#N/A,#N/A,FALSE,"Yearly SAIDI";#N/A,#N/A,FALSE,"Monthly MAIFI";#N/A,#N/A,FALSE,"Yearly MAIFI";#N/A,#N/A,FALSE,"Monthly Cust &gt;=4 Int"}</definedName>
    <definedName name="wer" localSheetId="11"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h" localSheetId="7" hidden="1">{#N/A,#N/A,FALSE,"O&amp;M by processes";#N/A,#N/A,FALSE,"Elec Act vs Bud";#N/A,#N/A,FALSE,"G&amp;A";#N/A,#N/A,FALSE,"BGS";#N/A,#N/A,FALSE,"Res Cost"}</definedName>
    <definedName name="wh" localSheetId="9" hidden="1">{#N/A,#N/A,FALSE,"O&amp;M by processes";#N/A,#N/A,FALSE,"Elec Act vs Bud";#N/A,#N/A,FALSE,"G&amp;A";#N/A,#N/A,FALSE,"BGS";#N/A,#N/A,FALSE,"Res Cost"}</definedName>
    <definedName name="wh" localSheetId="10" hidden="1">{#N/A,#N/A,FALSE,"O&amp;M by processes";#N/A,#N/A,FALSE,"Elec Act vs Bud";#N/A,#N/A,FALSE,"G&amp;A";#N/A,#N/A,FALSE,"BGS";#N/A,#N/A,FALSE,"Res Cost"}</definedName>
    <definedName name="wh" localSheetId="11" hidden="1">{#N/A,#N/A,FALSE,"O&amp;M by processes";#N/A,#N/A,FALSE,"Elec Act vs Bud";#N/A,#N/A,FALSE,"G&amp;A";#N/A,#N/A,FALSE,"BGS";#N/A,#N/A,FALSE,"Res Cost"}</definedName>
    <definedName name="wh" hidden="1">{#N/A,#N/A,FALSE,"O&amp;M by processes";#N/A,#N/A,FALSE,"Elec Act vs Bud";#N/A,#N/A,FALSE,"G&amp;A";#N/A,#N/A,FALSE,"BGS";#N/A,#N/A,FALSE,"Res Cost"}</definedName>
    <definedName name="what" localSheetId="7" hidden="1">#REF!</definedName>
    <definedName name="what" localSheetId="9" hidden="1">#REF!</definedName>
    <definedName name="what" localSheetId="10" hidden="1">#REF!</definedName>
    <definedName name="what" localSheetId="11" hidden="1">#REF!</definedName>
    <definedName name="what" hidden="1">#REF!</definedName>
    <definedName name="Whatwhat" localSheetId="7" hidden="1">{#N/A,#N/A,FALSE,"O&amp;M by processes";#N/A,#N/A,FALSE,"Elec Act vs Bud";#N/A,#N/A,FALSE,"G&amp;A";#N/A,#N/A,FALSE,"BGS";#N/A,#N/A,FALSE,"Res Cost"}</definedName>
    <definedName name="Whatwhat" localSheetId="9" hidden="1">{#N/A,#N/A,FALSE,"O&amp;M by processes";#N/A,#N/A,FALSE,"Elec Act vs Bud";#N/A,#N/A,FALSE,"G&amp;A";#N/A,#N/A,FALSE,"BGS";#N/A,#N/A,FALSE,"Res Cost"}</definedName>
    <definedName name="Whatwhat" localSheetId="10" hidden="1">{#N/A,#N/A,FALSE,"O&amp;M by processes";#N/A,#N/A,FALSE,"Elec Act vs Bud";#N/A,#N/A,FALSE,"G&amp;A";#N/A,#N/A,FALSE,"BGS";#N/A,#N/A,FALSE,"Res Cost"}</definedName>
    <definedName name="Whatwhat" localSheetId="11" hidden="1">{#N/A,#N/A,FALSE,"O&amp;M by processes";#N/A,#N/A,FALSE,"Elec Act vs Bud";#N/A,#N/A,FALSE,"G&amp;A";#N/A,#N/A,FALSE,"BGS";#N/A,#N/A,FALSE,"Res Cost"}</definedName>
    <definedName name="Whatwhat"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localSheetId="9" hidden="1">{#N/A,#N/A,FALSE,"O&amp;M by processes";#N/A,#N/A,FALSE,"Elec Act vs Bud";#N/A,#N/A,FALSE,"G&amp;A";#N/A,#N/A,FALSE,"BGS";#N/A,#N/A,FALSE,"Res Cost"}</definedName>
    <definedName name="whowho" localSheetId="10" hidden="1">{#N/A,#N/A,FALSE,"O&amp;M by processes";#N/A,#N/A,FALSE,"Elec Act vs Bud";#N/A,#N/A,FALSE,"G&amp;A";#N/A,#N/A,FALSE,"BGS";#N/A,#N/A,FALSE,"Res Cost"}</definedName>
    <definedName name="whowho" localSheetId="11"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localSheetId="9" hidden="1">{#N/A,#N/A,FALSE,"O&amp;M by processes";#N/A,#N/A,FALSE,"Elec Act vs Bud";#N/A,#N/A,FALSE,"G&amp;A";#N/A,#N/A,FALSE,"BGS";#N/A,#N/A,FALSE,"Res Cost"}</definedName>
    <definedName name="whwh" localSheetId="10" hidden="1">{#N/A,#N/A,FALSE,"O&amp;M by processes";#N/A,#N/A,FALSE,"Elec Act vs Bud";#N/A,#N/A,FALSE,"G&amp;A";#N/A,#N/A,FALSE,"BGS";#N/A,#N/A,FALSE,"Res Cost"}</definedName>
    <definedName name="whwh" localSheetId="11"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localSheetId="9" hidden="1">{#N/A,#N/A,FALSE,"O&amp;M by processes";#N/A,#N/A,FALSE,"Elec Act vs Bud";#N/A,#N/A,FALSE,"G&amp;A";#N/A,#N/A,FALSE,"BGS";#N/A,#N/A,FALSE,"Res Cost"}</definedName>
    <definedName name="why" localSheetId="10" hidden="1">{#N/A,#N/A,FALSE,"O&amp;M by processes";#N/A,#N/A,FALSE,"Elec Act vs Bud";#N/A,#N/A,FALSE,"G&amp;A";#N/A,#N/A,FALSE,"BGS";#N/A,#N/A,FALSE,"Res Cost"}</definedName>
    <definedName name="why" localSheetId="11" hidden="1">{#N/A,#N/A,FALSE,"O&amp;M by processes";#N/A,#N/A,FALSE,"Elec Act vs Bud";#N/A,#N/A,FALSE,"G&amp;A";#N/A,#N/A,FALSE,"BGS";#N/A,#N/A,FALSE,"Res Cost"}</definedName>
    <definedName name="why" hidden="1">{#N/A,#N/A,FALSE,"O&amp;M by processes";#N/A,#N/A,FALSE,"Elec Act vs Bud";#N/A,#N/A,FALSE,"G&amp;A";#N/A,#N/A,FALSE,"BGS";#N/A,#N/A,FALSE,"Res Cost"}</definedName>
    <definedName name="workpaper" localSheetId="7" hidden="1">{#N/A,#N/A,FALSE,"Month";#N/A,#N/A,FALSE,"Period";#N/A,#N/A,FALSE,"12 Month";#N/A,#N/A,FALSE,"Quarter"}</definedName>
    <definedName name="workpaper" localSheetId="9" hidden="1">{#N/A,#N/A,FALSE,"Month";#N/A,#N/A,FALSE,"Period";#N/A,#N/A,FALSE,"12 Month";#N/A,#N/A,FALSE,"Quarter"}</definedName>
    <definedName name="workpaper" localSheetId="10" hidden="1">{#N/A,#N/A,FALSE,"Month";#N/A,#N/A,FALSE,"Period";#N/A,#N/A,FALSE,"12 Month";#N/A,#N/A,FALSE,"Quarter"}</definedName>
    <definedName name="workpaper" localSheetId="11" hidden="1">{#N/A,#N/A,FALSE,"Month";#N/A,#N/A,FALSE,"Period";#N/A,#N/A,FALSE,"12 Month";#N/A,#N/A,FALSE,"Quarter"}</definedName>
    <definedName name="workpaper" hidden="1">{#N/A,#N/A,FALSE,"Month";#N/A,#N/A,FALSE,"Period";#N/A,#N/A,FALSE,"12 Month";#N/A,#N/A,FALSE,"Quarter"}</definedName>
    <definedName name="wrn" localSheetId="7" hidden="1">{#N/A,#N/A,FALSE,"O&amp;M by processes";#N/A,#N/A,FALSE,"Elec Act vs Bud";#N/A,#N/A,FALSE,"G&amp;A";#N/A,#N/A,FALSE,"BGS";#N/A,#N/A,FALSE,"Res Cost"}</definedName>
    <definedName name="wrn" localSheetId="9" hidden="1">{#N/A,#N/A,FALSE,"O&amp;M by processes";#N/A,#N/A,FALSE,"Elec Act vs Bud";#N/A,#N/A,FALSE,"G&amp;A";#N/A,#N/A,FALSE,"BGS";#N/A,#N/A,FALSE,"Res Cost"}</definedName>
    <definedName name="wrn" localSheetId="10" hidden="1">{#N/A,#N/A,FALSE,"O&amp;M by processes";#N/A,#N/A,FALSE,"Elec Act vs Bud";#N/A,#N/A,FALSE,"G&amp;A";#N/A,#N/A,FALSE,"BGS";#N/A,#N/A,FALSE,"Res Cost"}</definedName>
    <definedName name="wrn" localSheetId="11"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7" hidden="1">{#N/A,#N/A,FALSE,"CURRENT"}</definedName>
    <definedName name="wrn.722." localSheetId="9" hidden="1">{#N/A,#N/A,FALSE,"CURRENT"}</definedName>
    <definedName name="wrn.722." localSheetId="10" hidden="1">{#N/A,#N/A,FALSE,"CURRENT"}</definedName>
    <definedName name="wrn.722." localSheetId="11" hidden="1">{#N/A,#N/A,FALSE,"CURRENT"}</definedName>
    <definedName name="wrn.722." hidden="1">{#N/A,#N/A,FALSE,"CURRENT"}</definedName>
    <definedName name="wrn.Account._.Analysis." localSheetId="7" hidden="1">{#N/A,#N/A,FALSE,"June"}</definedName>
    <definedName name="wrn.Account._.Analysis." localSheetId="9" hidden="1">{#N/A,#N/A,FALSE,"June"}</definedName>
    <definedName name="wrn.Account._.Analysis." localSheetId="10" hidden="1">{#N/A,#N/A,FALSE,"June"}</definedName>
    <definedName name="wrn.Account._.Analysis." localSheetId="11" hidden="1">{#N/A,#N/A,FALSE,"June"}</definedName>
    <definedName name="wrn.Account._.Analysis." hidden="1">{#N/A,#N/A,FALSE,"June"}</definedName>
    <definedName name="wrn.Aging._.and._.Trend._.Analysis." localSheetId="7"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7" hidden="1">{"AGT",#N/A,FALSE,"Revenue"}</definedName>
    <definedName name="wrn.AGT." localSheetId="9" hidden="1">{"AGT",#N/A,FALSE,"Revenue"}</definedName>
    <definedName name="wrn.AGT." localSheetId="10" hidden="1">{"AGT",#N/A,FALSE,"Revenue"}</definedName>
    <definedName name="wrn.AGT." localSheetId="11" hidden="1">{"AGT",#N/A,FALSE,"Revenue"}</definedName>
    <definedName name="wrn.AGT." hidden="1">{"AGT",#N/A,FALSE,"Revenue"}</definedName>
    <definedName name="wrn.allowrates." localSheetId="7" hidden="1">{"rates",#N/A,FALSE,"COSSUM"}</definedName>
    <definedName name="wrn.allowrates." localSheetId="9" hidden="1">{"rates",#N/A,FALSE,"COSSUM"}</definedName>
    <definedName name="wrn.allowrates." localSheetId="10" hidden="1">{"rates",#N/A,FALSE,"COSSUM"}</definedName>
    <definedName name="wrn.allowrates." localSheetId="11" hidden="1">{"rates",#N/A,FALSE,"COSSUM"}</definedName>
    <definedName name="wrn.allowrates." hidden="1">{"rates",#N/A,FALSE,"COSSUM"}</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9"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0"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1"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7" hidden="1">{#N/A,#N/A,FALSE,"O&amp;M by processes";#N/A,#N/A,FALSE,"Elec Act vs Bud";#N/A,#N/A,FALSE,"G&amp;A";#N/A,#N/A,FALSE,"BGS";#N/A,#N/A,FALSE,"Res Cost"}</definedName>
    <definedName name="wrn.Basic." localSheetId="9" hidden="1">{#N/A,#N/A,FALSE,"O&amp;M by processes";#N/A,#N/A,FALSE,"Elec Act vs Bud";#N/A,#N/A,FALSE,"G&amp;A";#N/A,#N/A,FALSE,"BGS";#N/A,#N/A,FALSE,"Res Cost"}</definedName>
    <definedName name="wrn.Basic." localSheetId="10" hidden="1">{#N/A,#N/A,FALSE,"O&amp;M by processes";#N/A,#N/A,FALSE,"Elec Act vs Bud";#N/A,#N/A,FALSE,"G&amp;A";#N/A,#N/A,FALSE,"BGS";#N/A,#N/A,FALSE,"Res Cost"}</definedName>
    <definedName name="wrn.Basic." localSheetId="11" hidden="1">{#N/A,#N/A,FALSE,"O&amp;M by processes";#N/A,#N/A,FALSE,"Elec Act vs Bud";#N/A,#N/A,FALSE,"G&amp;A";#N/A,#N/A,FALSE,"BGS";#N/A,#N/A,FALSE,"Res Cost"}</definedName>
    <definedName name="wrn.Basic." hidden="1">{#N/A,#N/A,FALSE,"O&amp;M by processes";#N/A,#N/A,FALSE,"Elec Act vs Bud";#N/A,#N/A,FALSE,"G&amp;A";#N/A,#N/A,FALSE,"BGS";#N/A,#N/A,FALSE,"Res Cost"}</definedName>
    <definedName name="wrn.Cash._.Products." localSheetId="7" hidden="1">{"Cash - Products",#N/A,FALSE,"SUB BS Flux"}</definedName>
    <definedName name="wrn.Cash._.Products." localSheetId="9" hidden="1">{"Cash - Products",#N/A,FALSE,"SUB BS Flux"}</definedName>
    <definedName name="wrn.Cash._.Products." localSheetId="10" hidden="1">{"Cash - Products",#N/A,FALSE,"SUB BS Flux"}</definedName>
    <definedName name="wrn.Cash._.Products." localSheetId="11" hidden="1">{"Cash - Products",#N/A,FALSE,"SUB BS Flux"}</definedName>
    <definedName name="wrn.Cash._.Products." hidden="1">{"Cash - Products",#N/A,FALSE,"SUB BS Flux"}</definedName>
    <definedName name="wrn.ChartSet." localSheetId="7" hidden="1">{#N/A,#N/A,FALSE,"Elec Deliv";#N/A,#N/A,FALSE,"Atlantic Pie";#N/A,#N/A,FALSE,"Bay Pie";#N/A,#N/A,FALSE,"New Castle Pie";#N/A,#N/A,FALSE,"Transmission Pie"}</definedName>
    <definedName name="wrn.ChartSet." localSheetId="9" hidden="1">{#N/A,#N/A,FALSE,"Elec Deliv";#N/A,#N/A,FALSE,"Atlantic Pie";#N/A,#N/A,FALSE,"Bay Pie";#N/A,#N/A,FALSE,"New Castle Pie";#N/A,#N/A,FALSE,"Transmission Pie"}</definedName>
    <definedName name="wrn.ChartSet." localSheetId="10" hidden="1">{#N/A,#N/A,FALSE,"Elec Deliv";#N/A,#N/A,FALSE,"Atlantic Pie";#N/A,#N/A,FALSE,"Bay Pie";#N/A,#N/A,FALSE,"New Castle Pie";#N/A,#N/A,FALSE,"Transmission Pie"}</definedName>
    <definedName name="wrn.ChartSet." localSheetId="11"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S." localSheetId="7" hidden="1">{"detail",#N/A,FALSE,"COSSUM"}</definedName>
    <definedName name="wrn.COS." localSheetId="9" hidden="1">{"detail",#N/A,FALSE,"COSSUM"}</definedName>
    <definedName name="wrn.COS." localSheetId="10" hidden="1">{"detail",#N/A,FALSE,"COSSUM"}</definedName>
    <definedName name="wrn.COS." localSheetId="11" hidden="1">{"detail",#N/A,FALSE,"COSSUM"}</definedName>
    <definedName name="wrn.COS." hidden="1">{"detail",#N/A,FALSE,"COSSUM"}</definedName>
    <definedName name="wrn.Data._.dump." localSheetId="7" hidden="1">{"Input Data",#N/A,FALSE,"Input";"Income and Cash Flow",#N/A,FALSE,"Calculations"}</definedName>
    <definedName name="wrn.Data._.dump." localSheetId="9" hidden="1">{"Input Data",#N/A,FALSE,"Input";"Income and Cash Flow",#N/A,FALSE,"Calculations"}</definedName>
    <definedName name="wrn.Data._.dump." localSheetId="10" hidden="1">{"Input Data",#N/A,FALSE,"Input";"Income and Cash Flow",#N/A,FALSE,"Calculations"}</definedName>
    <definedName name="wrn.Data._.dump." localSheetId="11" hidden="1">{"Input Data",#N/A,FALSE,"Input";"Income and Cash Flow",#N/A,FALSE,"Calculations"}</definedName>
    <definedName name="wrn.Data._.dump." hidden="1">{"Input Data",#N/A,FALSE,"Input";"Income and Cash Flow",#N/A,FALSE,"Calculations"}</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localSheetId="9" hidden="1">{"Summary Deferral Forecast",#N/A,FALSE,"Deferral Forecast";"BGS Deferral Forecast",#N/A,FALSE,"BGS Deferral";"NNC Deferral Forecast",#N/A,FALSE,"NNC Deferral";"MTCDeferralForecast",#N/A,FALSE,"MTC Deferral";"SBC Deferral Forecast",#N/A,FALSE,"SBC Deferral"}</definedName>
    <definedName name="wrn.Deferral._.Forecast." localSheetId="10" hidden="1">{"Summary Deferral Forecast",#N/A,FALSE,"Deferral Forecast";"BGS Deferral Forecast",#N/A,FALSE,"BGS Deferral";"NNC Deferral Forecast",#N/A,FALSE,"NNC Deferral";"MTCDeferralForecast",#N/A,FALSE,"MTC Deferral";"SBC Deferral Forecast",#N/A,FALSE,"SBC Deferral"}</definedName>
    <definedName name="wrn.Deferral._.Forecast." localSheetId="11"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pt_Income_Statement." localSheetId="7" hidden="1">{#N/A,#N/A,FALSE,"Month";#N/A,#N/A,FALSE,"Period";#N/A,#N/A,FALSE,"12 Month";#N/A,#N/A,FALSE,"Quarter"}</definedName>
    <definedName name="wrn.Dept_Income_Statement." localSheetId="9" hidden="1">{#N/A,#N/A,FALSE,"Month";#N/A,#N/A,FALSE,"Period";#N/A,#N/A,FALSE,"12 Month";#N/A,#N/A,FALSE,"Quarter"}</definedName>
    <definedName name="wrn.Dept_Income_Statement." localSheetId="10" hidden="1">{#N/A,#N/A,FALSE,"Month";#N/A,#N/A,FALSE,"Period";#N/A,#N/A,FALSE,"12 Month";#N/A,#N/A,FALSE,"Quarter"}</definedName>
    <definedName name="wrn.Dept_Income_Statement." localSheetId="11" hidden="1">{#N/A,#N/A,FALSE,"Month";#N/A,#N/A,FALSE,"Period";#N/A,#N/A,FALSE,"12 Month";#N/A,#N/A,FALSE,"Quarter"}</definedName>
    <definedName name="wrn.Dept_Income_Statement." hidden="1">{#N/A,#N/A,FALSE,"Month";#N/A,#N/A,FALSE,"Period";#N/A,#N/A,FALSE,"12 Month";#N/A,#N/A,FALSE,"Quarter"}</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7" hidden="1">{"Print Empty Template",#N/A,FALSE,"Input"}</definedName>
    <definedName name="wrn.For._.filling._.out._.assessments." localSheetId="9" hidden="1">{"Print Empty Template",#N/A,FALSE,"Input"}</definedName>
    <definedName name="wrn.For._.filling._.out._.assessments." localSheetId="10" hidden="1">{"Print Empty Template",#N/A,FALSE,"Input"}</definedName>
    <definedName name="wrn.For._.filling._.out._.assessments." localSheetId="11" hidden="1">{"Print Empty Template",#N/A,FALSE,"Input"}</definedName>
    <definedName name="wrn.For._.filling._.out._.assessments." hidden="1">{"Print Empty Template",#N/A,FALSE,"Input"}</definedName>
    <definedName name="wrn.GAC._.PRINT._.OUT." localSheetId="7" hidden="1">{#N/A,#N/A,FALSE,"JE051 PAGE 1 OF 3";#N/A,#N/A,FALSE,"JE051 PAGE 2 OF 3";#N/A,#N/A,FALSE,"JE051 PAGE 3 OF 3"}</definedName>
    <definedName name="wrn.GAC._.PRINT._.OUT." localSheetId="9" hidden="1">{#N/A,#N/A,FALSE,"JE051 PAGE 1 OF 3";#N/A,#N/A,FALSE,"JE051 PAGE 2 OF 3";#N/A,#N/A,FALSE,"JE051 PAGE 3 OF 3"}</definedName>
    <definedName name="wrn.GAC._.PRINT._.OUT." localSheetId="10" hidden="1">{#N/A,#N/A,FALSE,"JE051 PAGE 1 OF 3";#N/A,#N/A,FALSE,"JE051 PAGE 2 OF 3";#N/A,#N/A,FALSE,"JE051 PAGE 3 OF 3"}</definedName>
    <definedName name="wrn.GAC._.PRINT._.OUT." localSheetId="11" hidden="1">{#N/A,#N/A,FALSE,"JE051 PAGE 1 OF 3";#N/A,#N/A,FALSE,"JE051 PAGE 2 OF 3";#N/A,#N/A,FALSE,"JE051 PAGE 3 OF 3"}</definedName>
    <definedName name="wrn.GAC._.PRINT._.OUT." hidden="1">{#N/A,#N/A,FALSE,"JE051 PAGE 1 OF 3";#N/A,#N/A,FALSE,"JE051 PAGE 2 OF 3";#N/A,#N/A,FALSE,"JE051 PAGE 3 OF 3"}</definedName>
    <definedName name="wrn.heco." localSheetId="7" hidden="1">{"hecosum",#N/A,FALSE,"88-89"}</definedName>
    <definedName name="wrn.heco." localSheetId="9" hidden="1">{"hecosum",#N/A,FALSE,"88-89"}</definedName>
    <definedName name="wrn.heco." localSheetId="10" hidden="1">{"hecosum",#N/A,FALSE,"88-89"}</definedName>
    <definedName name="wrn.heco." localSheetId="11" hidden="1">{"hecosum",#N/A,FALSE,"88-89"}</definedName>
    <definedName name="wrn.heco." hidden="1">{"hecosum",#N/A,FALSE,"88-89"}</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localSheetId="9" hidden="1">{"2002 - 2006 Detail Income Statement",#N/A,FALSE,"TUB Income Statement wo DW";"BGS Deferral",#N/A,FALSE,"BGS Deferral";"NNC Deferral",#N/A,FALSE,"NNC Deferral";"MTC Deferral",#N/A,FALSE,"MTC Deferral";#N/A,#N/A,FALSE,"Schedule D"}</definedName>
    <definedName name="wrn.HLP._.Detail." localSheetId="10" hidden="1">{"2002 - 2006 Detail Income Statement",#N/A,FALSE,"TUB Income Statement wo DW";"BGS Deferral",#N/A,FALSE,"BGS Deferral";"NNC Deferral",#N/A,FALSE,"NNC Deferral";"MTC Deferral",#N/A,FALSE,"MTC Deferral";#N/A,#N/A,FALSE,"Schedule D"}</definedName>
    <definedName name="wrn.HLP._.Detail." localSheetId="11"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7" hidden="1">{"summary",#N/A,TRUE,"Coal Inventory Summary";"view 1",#N/A,TRUE,"Coal Inv. By Station";"view 2",#N/A,TRUE,"Coal inv by sta 2";"view 3",#N/A,TRUE,"Coal inv by sta 3";"oil",#N/A,TRUE,"Oil Purchases"}</definedName>
    <definedName name="wrn.inventory." localSheetId="9" hidden="1">{"summary",#N/A,TRUE,"Coal Inventory Summary";"view 1",#N/A,TRUE,"Coal Inv. By Station";"view 2",#N/A,TRUE,"Coal inv by sta 2";"view 3",#N/A,TRUE,"Coal inv by sta 3";"oil",#N/A,TRUE,"Oil Purchases"}</definedName>
    <definedName name="wrn.inventory." localSheetId="10" hidden="1">{"summary",#N/A,TRUE,"Coal Inventory Summary";"view 1",#N/A,TRUE,"Coal Inv. By Station";"view 2",#N/A,TRUE,"Coal inv by sta 2";"view 3",#N/A,TRUE,"Coal inv by sta 3";"oil",#N/A,TRUE,"Oil Purchases"}</definedName>
    <definedName name="wrn.inventory." localSheetId="11"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JPW._.GR._.Report." localSheetId="7"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9"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0"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localSheetId="11" hidden="1">{#N/A,#N/A,FALSE,"P1 Vs P2 Summary";#N/A,#N/A,FALSE,"99 Vs 00 Summary";#N/A,#N/A,FALSE,"EF Summary";#N/A,#N/A,FALSE,"HUST Summary";#N/A,#N/A,FALSE,"Hawk Summary";#N/A,#N/A,FALSE,"Fut Sys Summary";#N/A,#N/A,FALSE,"Nimrod Summary";#N/A,#N/A,FALSE,"Gripen Summary";#N/A,#N/A,FALSE,"Land &amp; Naval Summary";#N/A,#N/A,FALSE,"Others Summary"}</definedName>
    <definedName name="wrn.JPW._.GR._.Report." hidden="1">{#N/A,#N/A,FALSE,"P1 Vs P2 Summary";#N/A,#N/A,FALSE,"99 Vs 00 Summary";#N/A,#N/A,FALSE,"EF Summary";#N/A,#N/A,FALSE,"HUST Summary";#N/A,#N/A,FALSE,"Hawk Summary";#N/A,#N/A,FALSE,"Fut Sys Summary";#N/A,#N/A,FALSE,"Nimrod Summary";#N/A,#N/A,FALSE,"Gripen Summary";#N/A,#N/A,FALSE,"Land &amp; Naval Summary";#N/A,#N/A,FALSE,"Others Summary"}</definedName>
    <definedName name="wrn.PrintAll." localSheetId="7" hidden="1">{#N/A,#N/A,FALSE,"Monthly SAIFI";#N/A,#N/A,FALSE,"Yearly SAIFI";#N/A,#N/A,FALSE,"Monthly CAIDI";#N/A,#N/A,FALSE,"Yearly CAIDI";#N/A,#N/A,FALSE,"Monthly SAIDI";#N/A,#N/A,FALSE,"Yearly SAIDI";#N/A,#N/A,FALSE,"Monthly MAIFI";#N/A,#N/A,FALSE,"Yearly MAIFI";#N/A,#N/A,FALSE,"Monthly Cust &gt;=4 Int"}</definedName>
    <definedName name="wrn.PrintAll." localSheetId="9" hidden="1">{#N/A,#N/A,FALSE,"Monthly SAIFI";#N/A,#N/A,FALSE,"Yearly SAIFI";#N/A,#N/A,FALSE,"Monthly CAIDI";#N/A,#N/A,FALSE,"Yearly CAIDI";#N/A,#N/A,FALSE,"Monthly SAIDI";#N/A,#N/A,FALSE,"Yearly SAIDI";#N/A,#N/A,FALSE,"Monthly MAIFI";#N/A,#N/A,FALSE,"Yearly MAIFI";#N/A,#N/A,FALSE,"Monthly Cust &gt;=4 Int"}</definedName>
    <definedName name="wrn.PrintAll." localSheetId="10" hidden="1">{#N/A,#N/A,FALSE,"Monthly SAIFI";#N/A,#N/A,FALSE,"Yearly SAIFI";#N/A,#N/A,FALSE,"Monthly CAIDI";#N/A,#N/A,FALSE,"Yearly CAIDI";#N/A,#N/A,FALSE,"Monthly SAIDI";#N/A,#N/A,FALSE,"Yearly SAIDI";#N/A,#N/A,FALSE,"Monthly MAIFI";#N/A,#N/A,FALSE,"Yearly MAIFI";#N/A,#N/A,FALSE,"Monthly Cust &gt;=4 Int"}</definedName>
    <definedName name="wrn.PrintAll." localSheetId="11"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oject._.Criteria." localSheetId="7" hidden="1">{#N/A,#N/A,FALSE,"Sheet1"}</definedName>
    <definedName name="wrn.Project._.Criteria." localSheetId="9" hidden="1">{#N/A,#N/A,FALSE,"Sheet1"}</definedName>
    <definedName name="wrn.Project._.Criteria." localSheetId="10" hidden="1">{#N/A,#N/A,FALSE,"Sheet1"}</definedName>
    <definedName name="wrn.Project._.Criteria." localSheetId="11" hidden="1">{#N/A,#N/A,FALSE,"Sheet1"}</definedName>
    <definedName name="wrn.Project._.Criteria." hidden="1">{#N/A,#N/A,FALSE,"Sheet1"}</definedName>
    <definedName name="wrn.R_D._.Tax._.Services." localSheetId="7" hidden="1">{#N/A,#N/A,FALSE,"R&amp;D Quick Calc";#N/A,#N/A,FALSE,"DOE Fee Schedule"}</definedName>
    <definedName name="wrn.R_D._.Tax._.Services." localSheetId="9" hidden="1">{#N/A,#N/A,FALSE,"R&amp;D Quick Calc";#N/A,#N/A,FALSE,"DOE Fee Schedule"}</definedName>
    <definedName name="wrn.R_D._.Tax._.Services." localSheetId="10" hidden="1">{#N/A,#N/A,FALSE,"R&amp;D Quick Calc";#N/A,#N/A,FALSE,"DOE Fee Schedule"}</definedName>
    <definedName name="wrn.R_D._.Tax._.Services." localSheetId="11" hidden="1">{#N/A,#N/A,FALSE,"R&amp;D Quick Calc";#N/A,#N/A,FALSE,"DOE Fee Schedule"}</definedName>
    <definedName name="wrn.R_D._.Tax._.Services." hidden="1">{#N/A,#N/A,FALSE,"R&amp;D Quick Calc";#N/A,#N/A,FALSE,"DOE Fee Schedule"}</definedName>
    <definedName name="wrn.Receipt._.Stats." localSheetId="7" hidden="1">{"CM Dollars",#N/A,FALSE,"Rec Dollars";"YTD Dollars",#N/A,FALSE,"Rec Dollars";"CM Rec Stats",#N/A,FALSE,"Rec Dollars";"YTD Rec Stats",#N/A,FALSE,"Rec Dollars"}</definedName>
    <definedName name="wrn.Receipt._.Stats." localSheetId="9" hidden="1">{"CM Dollars",#N/A,FALSE,"Rec Dollars";"YTD Dollars",#N/A,FALSE,"Rec Dollars";"CM Rec Stats",#N/A,FALSE,"Rec Dollars";"YTD Rec Stats",#N/A,FALSE,"Rec Dollars"}</definedName>
    <definedName name="wrn.Receipt._.Stats." localSheetId="10" hidden="1">{"CM Dollars",#N/A,FALSE,"Rec Dollars";"YTD Dollars",#N/A,FALSE,"Rec Dollars";"CM Rec Stats",#N/A,FALSE,"Rec Dollars";"YTD Rec Stats",#N/A,FALSE,"Rec Dollars"}</definedName>
    <definedName name="wrn.Receipt._.Stats." localSheetId="11"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7" hidden="1">{#N/A,#N/A,FALSE,"Work performed";#N/A,#N/A,FALSE,"Resources"}</definedName>
    <definedName name="wrn.Report." localSheetId="9" hidden="1">{#N/A,#N/A,FALSE,"Work performed";#N/A,#N/A,FALSE,"Resources"}</definedName>
    <definedName name="wrn.Report." localSheetId="10" hidden="1">{#N/A,#N/A,FALSE,"Work performed";#N/A,#N/A,FALSE,"Resources"}</definedName>
    <definedName name="wrn.Report." localSheetId="11" hidden="1">{#N/A,#N/A,FALSE,"Work performed";#N/A,#N/A,FALSE,"Resources"}</definedName>
    <definedName name="wrn.Report." hidden="1">{#N/A,#N/A,FALSE,"Work performed";#N/A,#N/A,FALSE,"Resources"}</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mmary._.Print." localSheetId="7"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9"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0"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localSheetId="11"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mmary._.Print." hidden="1">{#N/A,#N/A,TRUE,"OUTPUT 2.7 Total Programmes";#N/A,#N/A,TRUE,"Sales P1 Vs P2";#N/A,#N/A,TRUE,"Profit P1 Vs P2";#N/A,#N/A,TRUE,"Order Intake P1 Vs P2";#N/A,#N/A,TRUE,"OCF P1 Vs P2";#N/A,#N/A,TRUE,"Sales 99 Vs 00";#N/A,#N/A,TRUE,"Profit 99 Vs 00";#N/A,#N/A,TRUE,"Order Intake 99 Vs 00";#N/A,#N/A,TRUE,"ProfitvSLMTarget";#N/A,#N/A,TRUE,"OCFvSLMTarget";#N/A,#N/A,TRUE,"Orders Analysis";#N/A,#N/A,TRUE,"Output 2.12";#N/A,#N/A,TRUE,"OUTPUT 2.7A Total Programmes";#N/A,#N/A,TRUE,"OUTPUT 2.8 Total Programmes"}</definedName>
    <definedName name="wrn.Supporting._.Calculations." localSheetId="7" hidden="1">{#N/A,#N/A,FALSE,"Work performed";#N/A,#N/A,FALSE,"Resources"}</definedName>
    <definedName name="wrn.Supporting._.Calculations." localSheetId="9" hidden="1">{#N/A,#N/A,FALSE,"Work performed";#N/A,#N/A,FALSE,"Resources"}</definedName>
    <definedName name="wrn.Supporting._.Calculations." localSheetId="10" hidden="1">{#N/A,#N/A,FALSE,"Work performed";#N/A,#N/A,FALSE,"Resources"}</definedName>
    <definedName name="wrn.Supporting._.Calculations." localSheetId="11" hidden="1">{#N/A,#N/A,FALSE,"Work performed";#N/A,#N/A,FALSE,"Resources"}</definedName>
    <definedName name="wrn.Supporting._.Calculations." hidden="1">{#N/A,#N/A,FALSE,"Work performed";#N/A,#N/A,FALSE,"Resources"}</definedName>
    <definedName name="wrn.Tax._.Accrual." localSheetId="7" hidden="1">{#N/A,#N/A,TRUE,"TAXPROV";#N/A,#N/A,TRUE,"FLOWTHRU";#N/A,#N/A,TRUE,"SCHEDULE M'S";#N/A,#N/A,TRUE,"PLANT M'S";#N/A,#N/A,TRUE,"TAXJE"}</definedName>
    <definedName name="wrn.Tax._.Accrual." localSheetId="9" hidden="1">{#N/A,#N/A,TRUE,"TAXPROV";#N/A,#N/A,TRUE,"FLOWTHRU";#N/A,#N/A,TRUE,"SCHEDULE M'S";#N/A,#N/A,TRUE,"PLANT M'S";#N/A,#N/A,TRUE,"TAXJE"}</definedName>
    <definedName name="wrn.Tax._.Accrual." localSheetId="10" hidden="1">{#N/A,#N/A,TRUE,"TAXPROV";#N/A,#N/A,TRUE,"FLOWTHRU";#N/A,#N/A,TRUE,"SCHEDULE M'S";#N/A,#N/A,TRUE,"PLANT M'S";#N/A,#N/A,TRUE,"TAXJE"}</definedName>
    <definedName name="wrn.Tax._.Accrual." localSheetId="11" hidden="1">{#N/A,#N/A,TRUE,"TAXPROV";#N/A,#N/A,TRUE,"FLOWTHRU";#N/A,#N/A,TRUE,"SCHEDULE M'S";#N/A,#N/A,TRUE,"PLANT M'S";#N/A,#N/A,TRUE,"TAXJE"}</definedName>
    <definedName name="wrn.Tax._.Accrual." hidden="1">{#N/A,#N/A,TRUE,"TAXPROV";#N/A,#N/A,TRUE,"FLOWTHRU";#N/A,#N/A,TRUE,"SCHEDULE M'S";#N/A,#N/A,TRUE,"PLANT M'S";#N/A,#N/A,TRUE,"TAXJE"}</definedName>
    <definedName name="xa" localSheetId="7" hidden="1">{"'Metretek HTML'!$A$7:$W$42"}</definedName>
    <definedName name="xa" localSheetId="9" hidden="1">{"'Metretek HTML'!$A$7:$W$42"}</definedName>
    <definedName name="xa" localSheetId="10" hidden="1">{"'Metretek HTML'!$A$7:$W$42"}</definedName>
    <definedName name="xa" localSheetId="11" hidden="1">{"'Metretek HTML'!$A$7:$W$42"}</definedName>
    <definedName name="xa" hidden="1">{"'Metretek HTML'!$A$7:$W$42"}</definedName>
    <definedName name="xls" localSheetId="7" hidden="1">{"'Metretek HTML'!$A$7:$W$42"}</definedName>
    <definedName name="xls" localSheetId="9" hidden="1">{"'Metretek HTML'!$A$7:$W$42"}</definedName>
    <definedName name="xls" localSheetId="10" hidden="1">{"'Metretek HTML'!$A$7:$W$42"}</definedName>
    <definedName name="xls" localSheetId="11" hidden="1">{"'Metretek HTML'!$A$7:$W$42"}</definedName>
    <definedName name="xls" hidden="1">{"'Metretek HTML'!$A$7:$W$42"}</definedName>
    <definedName name="XO" localSheetId="7" hidden="1">{"'Metretek HTML'!$A$7:$W$42"}</definedName>
    <definedName name="XO" localSheetId="9" hidden="1">{"'Metretek HTML'!$A$7:$W$42"}</definedName>
    <definedName name="XO" localSheetId="10" hidden="1">{"'Metretek HTML'!$A$7:$W$42"}</definedName>
    <definedName name="XO" localSheetId="11" hidden="1">{"'Metretek HTML'!$A$7:$W$42"}</definedName>
    <definedName name="XO" hidden="1">{"'Metretek HTML'!$A$7:$W$42"}</definedName>
    <definedName name="xs" localSheetId="7" hidden="1">{"'Metretek HTML'!$A$7:$W$42"}</definedName>
    <definedName name="xs" localSheetId="9" hidden="1">{"'Metretek HTML'!$A$7:$W$42"}</definedName>
    <definedName name="xs" localSheetId="10" hidden="1">{"'Metretek HTML'!$A$7:$W$42"}</definedName>
    <definedName name="xs" localSheetId="11" hidden="1">{"'Metretek HTML'!$A$7:$W$42"}</definedName>
    <definedName name="xs" hidden="1">{"'Metretek HTML'!$A$7:$W$42"}</definedName>
    <definedName name="xxx" localSheetId="7" hidden="1">{#N/A,#N/A,FALSE,"O&amp;M by processes";#N/A,#N/A,FALSE,"Elec Act vs Bud";#N/A,#N/A,FALSE,"G&amp;A";#N/A,#N/A,FALSE,"BGS";#N/A,#N/A,FALSE,"Res Cost"}</definedName>
    <definedName name="xxx" localSheetId="9" hidden="1">{#N/A,#N/A,FALSE,"O&amp;M by processes";#N/A,#N/A,FALSE,"Elec Act vs Bud";#N/A,#N/A,FALSE,"G&amp;A";#N/A,#N/A,FALSE,"BGS";#N/A,#N/A,FALSE,"Res Cost"}</definedName>
    <definedName name="xxx" localSheetId="10" hidden="1">{#N/A,#N/A,FALSE,"O&amp;M by processes";#N/A,#N/A,FALSE,"Elec Act vs Bud";#N/A,#N/A,FALSE,"G&amp;A";#N/A,#N/A,FALSE,"BGS";#N/A,#N/A,FALSE,"Res Cost"}</definedName>
    <definedName name="xxx" localSheetId="11"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7" hidden="1">{#N/A,#N/A,FALSE,"O&amp;M by processes";#N/A,#N/A,FALSE,"Elec Act vs Bud";#N/A,#N/A,FALSE,"G&amp;A";#N/A,#N/A,FALSE,"BGS";#N/A,#N/A,FALSE,"Res Cost"}</definedName>
    <definedName name="xxxx" localSheetId="9" hidden="1">{#N/A,#N/A,FALSE,"O&amp;M by processes";#N/A,#N/A,FALSE,"Elec Act vs Bud";#N/A,#N/A,FALSE,"G&amp;A";#N/A,#N/A,FALSE,"BGS";#N/A,#N/A,FALSE,"Res Cost"}</definedName>
    <definedName name="xxxx" localSheetId="10" hidden="1">{#N/A,#N/A,FALSE,"O&amp;M by processes";#N/A,#N/A,FALSE,"Elec Act vs Bud";#N/A,#N/A,FALSE,"G&amp;A";#N/A,#N/A,FALSE,"BGS";#N/A,#N/A,FALSE,"Res Cost"}</definedName>
    <definedName name="xxxx" localSheetId="11"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7" hidden="1">{"'Metretek HTML'!$A$7:$W$42"}</definedName>
    <definedName name="xxxxxxx" localSheetId="9" hidden="1">{"'Metretek HTML'!$A$7:$W$42"}</definedName>
    <definedName name="xxxxxxx" localSheetId="10" hidden="1">{"'Metretek HTML'!$A$7:$W$42"}</definedName>
    <definedName name="xxxxxxx" localSheetId="11" hidden="1">{"'Metretek HTML'!$A$7:$W$42"}</definedName>
    <definedName name="xxxxxxx" hidden="1">{"'Metretek HTML'!$A$7:$W$42"}</definedName>
    <definedName name="XXXXXXXXXXXXXX" localSheetId="7" hidden="1">{"'Metretek HTML'!$A$7:$W$42"}</definedName>
    <definedName name="XXXXXXXXXXXXXX" localSheetId="9" hidden="1">{"'Metretek HTML'!$A$7:$W$42"}</definedName>
    <definedName name="XXXXXXXXXXXXXX" localSheetId="10" hidden="1">{"'Metretek HTML'!$A$7:$W$42"}</definedName>
    <definedName name="XXXXXXXXXXXXXX" localSheetId="11" hidden="1">{"'Metretek HTML'!$A$7:$W$42"}</definedName>
    <definedName name="XXXXXXXXXXXXXX" hidden="1">{"'Metretek HTML'!$A$7:$W$42"}</definedName>
    <definedName name="xy" localSheetId="7" hidden="1">{"'Metretek HTML'!$A$7:$W$42"}</definedName>
    <definedName name="xy" localSheetId="9" hidden="1">{"'Metretek HTML'!$A$7:$W$42"}</definedName>
    <definedName name="xy" localSheetId="10" hidden="1">{"'Metretek HTML'!$A$7:$W$42"}</definedName>
    <definedName name="xy" localSheetId="11" hidden="1">{"'Metretek HTML'!$A$7:$W$42"}</definedName>
    <definedName name="xy" hidden="1">{"'Metretek HTML'!$A$7:$W$42"}</definedName>
    <definedName name="XZ" localSheetId="7" hidden="1">{"'Metretek HTML'!$A$7:$W$42"}</definedName>
    <definedName name="XZ" localSheetId="9" hidden="1">{"'Metretek HTML'!$A$7:$W$42"}</definedName>
    <definedName name="XZ" localSheetId="10" hidden="1">{"'Metretek HTML'!$A$7:$W$42"}</definedName>
    <definedName name="XZ" localSheetId="11" hidden="1">{"'Metretek HTML'!$A$7:$W$42"}</definedName>
    <definedName name="XZ" hidden="1">{"'Metretek HTML'!$A$7:$W$42"}</definedName>
    <definedName name="y" localSheetId="7" hidden="1">{#N/A,#N/A,FALSE,"Monthly SAIFI";#N/A,#N/A,FALSE,"Yearly SAIFI";#N/A,#N/A,FALSE,"Monthly CAIDI";#N/A,#N/A,FALSE,"Yearly CAIDI";#N/A,#N/A,FALSE,"Monthly SAIDI";#N/A,#N/A,FALSE,"Yearly SAIDI";#N/A,#N/A,FALSE,"Monthly MAIFI";#N/A,#N/A,FALSE,"Yearly MAIFI";#N/A,#N/A,FALSE,"Monthly Cust &gt;=4 Int"}</definedName>
    <definedName name="y" localSheetId="9" hidden="1">{#N/A,#N/A,FALSE,"Monthly SAIFI";#N/A,#N/A,FALSE,"Yearly SAIFI";#N/A,#N/A,FALSE,"Monthly CAIDI";#N/A,#N/A,FALSE,"Yearly CAIDI";#N/A,#N/A,FALSE,"Monthly SAIDI";#N/A,#N/A,FALSE,"Yearly SAIDI";#N/A,#N/A,FALSE,"Monthly MAIFI";#N/A,#N/A,FALSE,"Yearly MAIFI";#N/A,#N/A,FALSE,"Monthly Cust &gt;=4 Int"}</definedName>
    <definedName name="y" localSheetId="10" hidden="1">{#N/A,#N/A,FALSE,"Monthly SAIFI";#N/A,#N/A,FALSE,"Yearly SAIFI";#N/A,#N/A,FALSE,"Monthly CAIDI";#N/A,#N/A,FALSE,"Yearly CAIDI";#N/A,#N/A,FALSE,"Monthly SAIDI";#N/A,#N/A,FALSE,"Yearly SAIDI";#N/A,#N/A,FALSE,"Monthly MAIFI";#N/A,#N/A,FALSE,"Yearly MAIFI";#N/A,#N/A,FALSE,"Monthly Cust &gt;=4 Int"}</definedName>
    <definedName name="y" localSheetId="11"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ear">[47]Data!$B$18</definedName>
    <definedName name="yryryrr" localSheetId="7" hidden="1">{#N/A,#N/A,FALSE,"Monthly SAIFI";#N/A,#N/A,FALSE,"Yearly SAIFI";#N/A,#N/A,FALSE,"Monthly CAIDI";#N/A,#N/A,FALSE,"Yearly CAIDI";#N/A,#N/A,FALSE,"Monthly SAIDI";#N/A,#N/A,FALSE,"Yearly SAIDI";#N/A,#N/A,FALSE,"Monthly MAIFI";#N/A,#N/A,FALSE,"Yearly MAIFI";#N/A,#N/A,FALSE,"Monthly Cust &gt;=4 Int"}</definedName>
    <definedName name="yryryrr" localSheetId="9" hidden="1">{#N/A,#N/A,FALSE,"Monthly SAIFI";#N/A,#N/A,FALSE,"Yearly SAIFI";#N/A,#N/A,FALSE,"Monthly CAIDI";#N/A,#N/A,FALSE,"Yearly CAIDI";#N/A,#N/A,FALSE,"Monthly SAIDI";#N/A,#N/A,FALSE,"Yearly SAIDI";#N/A,#N/A,FALSE,"Monthly MAIFI";#N/A,#N/A,FALSE,"Yearly MAIFI";#N/A,#N/A,FALSE,"Monthly Cust &gt;=4 Int"}</definedName>
    <definedName name="yryryrr" localSheetId="10" hidden="1">{#N/A,#N/A,FALSE,"Monthly SAIFI";#N/A,#N/A,FALSE,"Yearly SAIFI";#N/A,#N/A,FALSE,"Monthly CAIDI";#N/A,#N/A,FALSE,"Yearly CAIDI";#N/A,#N/A,FALSE,"Monthly SAIDI";#N/A,#N/A,FALSE,"Yearly SAIDI";#N/A,#N/A,FALSE,"Monthly MAIFI";#N/A,#N/A,FALSE,"Yearly MAIFI";#N/A,#N/A,FALSE,"Monthly Cust &gt;=4 Int"}</definedName>
    <definedName name="yryryrr" localSheetId="11"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y" localSheetId="7" hidden="1">{"'Metretek HTML'!$A$7:$W$42"}</definedName>
    <definedName name="yy" localSheetId="9" hidden="1">{"'Metretek HTML'!$A$7:$W$42"}</definedName>
    <definedName name="yy" localSheetId="10" hidden="1">{"'Metretek HTML'!$A$7:$W$42"}</definedName>
    <definedName name="yy" localSheetId="11" hidden="1">{"'Metretek HTML'!$A$7:$W$42"}</definedName>
    <definedName name="yy" hidden="1">{"'Metretek HTML'!$A$7:$W$42"}</definedName>
    <definedName name="yyy" localSheetId="7" hidden="1">{#N/A,#N/A,FALSE,"Sheet1"}</definedName>
    <definedName name="yyy" localSheetId="9" hidden="1">{#N/A,#N/A,FALSE,"Sheet1"}</definedName>
    <definedName name="yyy" localSheetId="10" hidden="1">{#N/A,#N/A,FALSE,"Sheet1"}</definedName>
    <definedName name="yyy" localSheetId="11" hidden="1">{#N/A,#N/A,FALSE,"Sheet1"}</definedName>
    <definedName name="yyy" hidden="1">{#N/A,#N/A,FALSE,"Sheet1"}</definedName>
    <definedName name="z" localSheetId="7" hidden="1">{#N/A,#N/A,FALSE,"Monthly SAIFI";#N/A,#N/A,FALSE,"Yearly SAIFI";#N/A,#N/A,FALSE,"Monthly CAIDI";#N/A,#N/A,FALSE,"Yearly CAIDI";#N/A,#N/A,FALSE,"Monthly SAIDI";#N/A,#N/A,FALSE,"Yearly SAIDI";#N/A,#N/A,FALSE,"Monthly MAIFI";#N/A,#N/A,FALSE,"Yearly MAIFI";#N/A,#N/A,FALSE,"Monthly Cust &gt;=4 Int"}</definedName>
    <definedName name="z" localSheetId="9" hidden="1">{#N/A,#N/A,FALSE,"Monthly SAIFI";#N/A,#N/A,FALSE,"Yearly SAIFI";#N/A,#N/A,FALSE,"Monthly CAIDI";#N/A,#N/A,FALSE,"Yearly CAIDI";#N/A,#N/A,FALSE,"Monthly SAIDI";#N/A,#N/A,FALSE,"Yearly SAIDI";#N/A,#N/A,FALSE,"Monthly MAIFI";#N/A,#N/A,FALSE,"Yearly MAIFI";#N/A,#N/A,FALSE,"Monthly Cust &gt;=4 Int"}</definedName>
    <definedName name="z" localSheetId="10" hidden="1">{#N/A,#N/A,FALSE,"Monthly SAIFI";#N/A,#N/A,FALSE,"Yearly SAIFI";#N/A,#N/A,FALSE,"Monthly CAIDI";#N/A,#N/A,FALSE,"Yearly CAIDI";#N/A,#N/A,FALSE,"Monthly SAIDI";#N/A,#N/A,FALSE,"Yearly SAIDI";#N/A,#N/A,FALSE,"Monthly MAIFI";#N/A,#N/A,FALSE,"Yearly MAIFI";#N/A,#N/A,FALSE,"Monthly Cust &gt;=4 Int"}</definedName>
    <definedName name="z" localSheetId="11"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0F31EE74_9E67_46FB_A48E_0B8C7956D38D_.wvu.Cols" localSheetId="7" hidden="1">#REF!</definedName>
    <definedName name="Z_0F31EE74_9E67_46FB_A48E_0B8C7956D38D_.wvu.Cols" localSheetId="9" hidden="1">#REF!</definedName>
    <definedName name="Z_0F31EE74_9E67_46FB_A48E_0B8C7956D38D_.wvu.Cols" localSheetId="10" hidden="1">#REF!</definedName>
    <definedName name="Z_0F31EE74_9E67_46FB_A48E_0B8C7956D38D_.wvu.Cols" localSheetId="11" hidden="1">#REF!</definedName>
    <definedName name="Z_0F31EE74_9E67_46FB_A48E_0B8C7956D38D_.wvu.Cols" hidden="1">#REF!</definedName>
    <definedName name="Z_0F31EE74_9E67_46FB_A48E_0B8C7956D38D_.wvu.PrintArea" localSheetId="7" hidden="1">#REF!</definedName>
    <definedName name="Z_0F31EE74_9E67_46FB_A48E_0B8C7956D38D_.wvu.PrintArea" localSheetId="9" hidden="1">#REF!</definedName>
    <definedName name="Z_0F31EE74_9E67_46FB_A48E_0B8C7956D38D_.wvu.PrintArea" localSheetId="10" hidden="1">#REF!</definedName>
    <definedName name="Z_0F31EE74_9E67_46FB_A48E_0B8C7956D38D_.wvu.PrintArea" localSheetId="11" hidden="1">#REF!</definedName>
    <definedName name="Z_0F31EE74_9E67_46FB_A48E_0B8C7956D38D_.wvu.PrintArea" hidden="1">#REF!</definedName>
    <definedName name="Z_0F31EE74_9E67_46FB_A48E_0B8C7956D38D_.wvu.PrintTitles" localSheetId="7" hidden="1">#REF!</definedName>
    <definedName name="Z_0F31EE74_9E67_46FB_A48E_0B8C7956D38D_.wvu.PrintTitles" localSheetId="9" hidden="1">#REF!</definedName>
    <definedName name="Z_0F31EE74_9E67_46FB_A48E_0B8C7956D38D_.wvu.PrintTitles" localSheetId="10" hidden="1">#REF!</definedName>
    <definedName name="Z_0F31EE74_9E67_46FB_A48E_0B8C7956D38D_.wvu.PrintTitles" localSheetId="11" hidden="1">#REF!</definedName>
    <definedName name="Z_0F31EE74_9E67_46FB_A48E_0B8C7956D38D_.wvu.PrintTitles" hidden="1">#REF!</definedName>
    <definedName name="Z_28948E05_8F34_4F1E_96FB_A80A6A844600_.wvu.Cols" localSheetId="9" hidden="1">'7 -TEC'!#REF!</definedName>
    <definedName name="Z_28948E05_8F34_4F1E_96FB_A80A6A844600_.wvu.Cols" localSheetId="2" hidden="1">'ADIT-ADIT1A'!#REF!</definedName>
    <definedName name="Z_28948E05_8F34_4F1E_96FB_A80A6A844600_.wvu.Cols" localSheetId="1" hidden="1">'ATT1-ADIT '!#REF!</definedName>
    <definedName name="Z_28948E05_8F34_4F1E_96FB_A80A6A844600_.wvu.PrintArea" localSheetId="4" hidden="1">'3 - Revenue Credits'!$A$2:$D$38</definedName>
    <definedName name="Z_28948E05_8F34_4F1E_96FB_A80A6A844600_.wvu.PrintArea" localSheetId="2" hidden="1">'ADIT-ADIT1A'!$A$1:$H$128</definedName>
    <definedName name="Z_28948E05_8F34_4F1E_96FB_A80A6A844600_.wvu.PrintArea" localSheetId="0" hidden="1">'Appendix A'!$A$2:$H$333</definedName>
    <definedName name="Z_28948E05_8F34_4F1E_96FB_A80A6A844600_.wvu.PrintArea" localSheetId="1" hidden="1">'ATT1-ADIT '!$A$1:$H$128</definedName>
    <definedName name="Z_28948E05_8F34_4F1E_96FB_A80A6A844600_.wvu.PrintTitles" localSheetId="9" hidden="1">'7 -TEC'!$C:$D</definedName>
    <definedName name="Z_28948E05_8F34_4F1E_96FB_A80A6A844600_.wvu.Rows" localSheetId="0" hidden="1">'Appendix A'!#REF!</definedName>
    <definedName name="Z_2AB7E035_F651_11D6_AD9F_005004545556_.wvu.PrintTitles" hidden="1">'[48]Time Phased Hours'!$A$1:$C$65536,'[48]Time Phased Hours'!$A$3:$IV$5</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A'!$A$2:$H$333</definedName>
    <definedName name="Z_3A38DF7A_C35E_4DD3_9893_26310A3EF836_.wvu.PrintTitles" localSheetId="9" hidden="1">'7 -TEC'!$C:$D</definedName>
    <definedName name="Z_416404B7_8533_4A12_ABD0_58CFDEB49D80_.wvu.PrintArea" localSheetId="4" hidden="1">'3 - Revenue Credits'!$A$2:$D$44</definedName>
    <definedName name="Z_416404B7_8533_4A12_ABD0_58CFDEB49D80_.wvu.PrintArea" localSheetId="6" hidden="1">'5 - Cost Support'!$A$1:$U$259</definedName>
    <definedName name="Z_416404B7_8533_4A12_ABD0_58CFDEB49D80_.wvu.PrintArea" localSheetId="9" hidden="1">'7 -TEC'!$E$1:$V$56</definedName>
    <definedName name="Z_416404B7_8533_4A12_ABD0_58CFDEB49D80_.wvu.PrintArea" localSheetId="2" hidden="1">'ADIT-ADIT1A'!$A$1:$H$132</definedName>
    <definedName name="Z_416404B7_8533_4A12_ABD0_58CFDEB49D80_.wvu.PrintArea" localSheetId="0" hidden="1">'Appendix A'!$A$3:$H$338</definedName>
    <definedName name="Z_416404B7_8533_4A12_ABD0_58CFDEB49D80_.wvu.PrintArea" localSheetId="3" hidden="1">'ATT 2 - Other Taxes'!$A$1:$H$68</definedName>
    <definedName name="Z_416404B7_8533_4A12_ABD0_58CFDEB49D80_.wvu.PrintArea" localSheetId="1" hidden="1">'ATT1-ADIT '!$A$1:$H$137</definedName>
    <definedName name="Z_416404B7_8533_4A12_ABD0_58CFDEB49D80_.wvu.PrintTitles" localSheetId="6" hidden="1">'5 - Cost Support'!$1:$4</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A'!$A$2:$H$333</definedName>
    <definedName name="Z_4C7C2344_134C_465A_ADEB_A5E96AAE2308_.wvu.PrintTitles" localSheetId="9" hidden="1">'7 -TEC'!$C:$D</definedName>
    <definedName name="Z_63011E91_4609_4523_98FE_FD252E915668_.wvu.Cols" localSheetId="2" hidden="1">'ADIT-ADIT1A'!#REF!</definedName>
    <definedName name="Z_63011E91_4609_4523_98FE_FD252E915668_.wvu.Cols" localSheetId="1" hidden="1">'ATT1-ADIT '!#REF!</definedName>
    <definedName name="Z_63011E91_4609_4523_98FE_FD252E915668_.wvu.PrintArea" localSheetId="2" hidden="1">'ADIT-ADIT1A'!$A$1:$H$128</definedName>
    <definedName name="Z_63011E91_4609_4523_98FE_FD252E915668_.wvu.PrintArea" localSheetId="1" hidden="1">'ATT1-ADIT '!$A$1:$H$128</definedName>
    <definedName name="Z_6928E596_79BD_4CEC_9F0D_07E62D69B2A5_.wvu.Cols" localSheetId="2" hidden="1">'ADIT-ADIT1A'!#REF!</definedName>
    <definedName name="Z_6928E596_79BD_4CEC_9F0D_07E62D69B2A5_.wvu.Cols" localSheetId="1" hidden="1">'ATT1-ADIT '!#REF!</definedName>
    <definedName name="Z_6928E596_79BD_4CEC_9F0D_07E62D69B2A5_.wvu.PrintArea" localSheetId="2" hidden="1">'ADIT-ADIT1A'!$A$1:$H$128</definedName>
    <definedName name="Z_6928E596_79BD_4CEC_9F0D_07E62D69B2A5_.wvu.PrintArea" localSheetId="1" hidden="1">'ATT1-ADIT '!$A$1:$H$128</definedName>
    <definedName name="Z_71B42B22_A376_44B5_B0C1_23FC1AA3DBA2_.wvu.Cols" localSheetId="9" hidden="1">'7 -TEC'!#REF!</definedName>
    <definedName name="Z_71B42B22_A376_44B5_B0C1_23FC1AA3DBA2_.wvu.Cols" localSheetId="2" hidden="1">'ADIT-ADIT1A'!#REF!</definedName>
    <definedName name="Z_71B42B22_A376_44B5_B0C1_23FC1AA3DBA2_.wvu.Cols" localSheetId="1" hidden="1">'ATT1-ADIT '!#REF!</definedName>
    <definedName name="Z_71B42B22_A376_44B5_B0C1_23FC1AA3DBA2_.wvu.PrintArea" localSheetId="4" hidden="1">'3 - Revenue Credits'!$A$2:$D$38</definedName>
    <definedName name="Z_71B42B22_A376_44B5_B0C1_23FC1AA3DBA2_.wvu.PrintArea" localSheetId="2" hidden="1">'ADIT-ADIT1A'!$A$1:$H$128</definedName>
    <definedName name="Z_71B42B22_A376_44B5_B0C1_23FC1AA3DBA2_.wvu.PrintArea" localSheetId="0" hidden="1">'Appendix A'!$A$2:$H$333</definedName>
    <definedName name="Z_71B42B22_A376_44B5_B0C1_23FC1AA3DBA2_.wvu.PrintArea" localSheetId="1" hidden="1">'ATT1-ADIT '!$A$1:$H$128</definedName>
    <definedName name="Z_71B42B22_A376_44B5_B0C1_23FC1AA3DBA2_.wvu.PrintTitles" localSheetId="9" hidden="1">'7 -TEC'!$C:$D</definedName>
    <definedName name="Z_71B42B22_A376_44B5_B0C1_23FC1AA3DBA2_.wvu.Rows" localSheetId="0" hidden="1">'Appendix A'!#REF!</definedName>
    <definedName name="Z_8FBB4DC9_2D51_4AB9_80D8_F8474B404C29_.wvu.Cols" localSheetId="2" hidden="1">'ADIT-ADIT1A'!#REF!</definedName>
    <definedName name="Z_8FBB4DC9_2D51_4AB9_80D8_F8474B404C29_.wvu.Cols" localSheetId="1" hidden="1">'ATT1-ADIT '!#REF!</definedName>
    <definedName name="Z_8FBB4DC9_2D51_4AB9_80D8_F8474B404C29_.wvu.PrintArea" localSheetId="2" hidden="1">'ADIT-ADIT1A'!$A$1:$H$128</definedName>
    <definedName name="Z_8FBB4DC9_2D51_4AB9_80D8_F8474B404C29_.wvu.PrintArea" localSheetId="1" hidden="1">'ATT1-ADIT '!$A$1:$H$128</definedName>
    <definedName name="Z_B647CB7F_C846_4278_B6B1_1EF7F3C004F5_.wvu.Cols" localSheetId="2" hidden="1">'ADIT-ADIT1A'!#REF!</definedName>
    <definedName name="Z_B647CB7F_C846_4278_B6B1_1EF7F3C004F5_.wvu.Cols" localSheetId="1" hidden="1">'ATT1-ADIT '!#REF!</definedName>
    <definedName name="Z_B647CB7F_C846_4278_B6B1_1EF7F3C004F5_.wvu.PrintArea" localSheetId="2" hidden="1">'ADIT-ADIT1A'!$A$1:$H$128</definedName>
    <definedName name="Z_B647CB7F_C846_4278_B6B1_1EF7F3C004F5_.wvu.PrintArea" localSheetId="1" hidden="1">'ATT1-ADIT '!$A$1:$H$128</definedName>
    <definedName name="Z_B7A05E1E_93CE_40AF_8215_EED8EE94C1F4_.wvu.PrintArea" hidden="1">'[48]Risk Profile'!$A$1:$AA$187</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A'!$A$2:$H$333</definedName>
    <definedName name="Z_DA967730_B71F_4038_B1B7_9D4790729C5D_.wvu.PrintTitles" localSheetId="9" hidden="1">'7 -TEC'!$C:$D</definedName>
    <definedName name="Z_DC91DEF3_837B_4BB9_A81E_3B78C5914E6C_.wvu.Cols" localSheetId="9" hidden="1">'7 -TEC'!#REF!</definedName>
    <definedName name="Z_DC91DEF3_837B_4BB9_A81E_3B78C5914E6C_.wvu.Cols" localSheetId="2" hidden="1">'ADIT-ADIT1A'!#REF!</definedName>
    <definedName name="Z_DC91DEF3_837B_4BB9_A81E_3B78C5914E6C_.wvu.Cols" localSheetId="1" hidden="1">'ATT1-ADIT '!#REF!</definedName>
    <definedName name="Z_DC91DEF3_837B_4BB9_A81E_3B78C5914E6C_.wvu.PrintArea" localSheetId="4" hidden="1">'3 - Revenue Credits'!$A$2:$D$38</definedName>
    <definedName name="Z_DC91DEF3_837B_4BB9_A81E_3B78C5914E6C_.wvu.PrintArea" localSheetId="2" hidden="1">'ADIT-ADIT1A'!$A$1:$H$128</definedName>
    <definedName name="Z_DC91DEF3_837B_4BB9_A81E_3B78C5914E6C_.wvu.PrintArea" localSheetId="0" hidden="1">'Appendix A'!$A$2:$H$333</definedName>
    <definedName name="Z_DC91DEF3_837B_4BB9_A81E_3B78C5914E6C_.wvu.PrintArea" localSheetId="1" hidden="1">'ATT1-ADIT '!$A$1:$H$128</definedName>
    <definedName name="Z_DC91DEF3_837B_4BB9_A81E_3B78C5914E6C_.wvu.PrintTitles" localSheetId="9" hidden="1">'7 -TEC'!$C:$D</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A'!$A$2:$H$333</definedName>
    <definedName name="Z_F96D6087_3330_4A81_95EC_26BA83722A49_.wvu.PrintTitles" localSheetId="9" hidden="1">'7 -TEC'!$C:$D</definedName>
    <definedName name="Z_FAAD9AAC_1337_43AB_BF1F_CCF9DFCF5B78_.wvu.Cols" localSheetId="9" hidden="1">'7 -TEC'!#REF!</definedName>
    <definedName name="Z_FAAD9AAC_1337_43AB_BF1F_CCF9DFCF5B78_.wvu.Cols" localSheetId="2" hidden="1">'ADIT-ADIT1A'!#REF!</definedName>
    <definedName name="Z_FAAD9AAC_1337_43AB_BF1F_CCF9DFCF5B78_.wvu.Cols" localSheetId="1" hidden="1">'ATT1-ADIT '!#REF!</definedName>
    <definedName name="Z_FAAD9AAC_1337_43AB_BF1F_CCF9DFCF5B78_.wvu.PrintArea" localSheetId="4" hidden="1">'3 - Revenue Credits'!$A$2:$D$38</definedName>
    <definedName name="Z_FAAD9AAC_1337_43AB_BF1F_CCF9DFCF5B78_.wvu.PrintArea" localSheetId="2" hidden="1">'ADIT-ADIT1A'!$A$1:$H$128</definedName>
    <definedName name="Z_FAAD9AAC_1337_43AB_BF1F_CCF9DFCF5B78_.wvu.PrintArea" localSheetId="0" hidden="1">'Appendix A'!$A$2:$H$333</definedName>
    <definedName name="Z_FAAD9AAC_1337_43AB_BF1F_CCF9DFCF5B78_.wvu.PrintArea" localSheetId="1" hidden="1">'ATT1-ADIT '!$A$1:$H$128</definedName>
    <definedName name="Z_FAAD9AAC_1337_43AB_BF1F_CCF9DFCF5B78_.wvu.PrintTitles" localSheetId="9" hidden="1">'7 -TEC'!$C:$D</definedName>
    <definedName name="zero">#REF!</definedName>
    <definedName name="zxfg" localSheetId="7" hidden="1">#REF!</definedName>
    <definedName name="zxfg" localSheetId="9" hidden="1">#REF!</definedName>
    <definedName name="zxfg" localSheetId="10" hidden="1">#REF!</definedName>
    <definedName name="zxfg" localSheetId="11" hidden="1">#REF!</definedName>
    <definedName name="zxfg" hidden="1">#REF!</definedName>
  </definedNames>
  <calcPr calcId="162913"/>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D8" i="92" l="1"/>
  <c r="B8" i="92"/>
  <c r="D8" i="93"/>
  <c r="B8" i="93"/>
  <c r="AY38" i="7" l="1"/>
  <c r="AY35" i="7"/>
  <c r="AN35" i="7"/>
  <c r="AO35" i="7"/>
  <c r="AP35" i="7"/>
  <c r="AQ35" i="7"/>
  <c r="AR35" i="7"/>
  <c r="AS35" i="7"/>
  <c r="AT35" i="7"/>
  <c r="AU35" i="7"/>
  <c r="AV35" i="7"/>
  <c r="AW35" i="7"/>
  <c r="AX35" i="7"/>
  <c r="AY36" i="7"/>
  <c r="AN36" i="7"/>
  <c r="AO36" i="7"/>
  <c r="AP36" i="7"/>
  <c r="AQ36" i="7"/>
  <c r="AR36" i="7"/>
  <c r="AS36" i="7"/>
  <c r="AT36" i="7"/>
  <c r="AU36" i="7"/>
  <c r="AV36" i="7"/>
  <c r="AW36" i="7"/>
  <c r="AX36" i="7"/>
  <c r="AY37" i="7"/>
  <c r="AN37" i="7"/>
  <c r="AO37" i="7"/>
  <c r="AP37" i="7"/>
  <c r="AQ37" i="7"/>
  <c r="AR37" i="7"/>
  <c r="AS37" i="7"/>
  <c r="AT37" i="7"/>
  <c r="AU37" i="7"/>
  <c r="AV37" i="7"/>
  <c r="AW37" i="7"/>
  <c r="AX37" i="7"/>
  <c r="AN38" i="7"/>
  <c r="AO38" i="7"/>
  <c r="AP38" i="7"/>
  <c r="AQ38" i="7"/>
  <c r="AR38" i="7"/>
  <c r="AS38" i="7"/>
  <c r="AT38" i="7"/>
  <c r="AU38" i="7"/>
  <c r="AV38" i="7"/>
  <c r="AW38" i="7"/>
  <c r="AX38" i="7"/>
  <c r="AY39" i="7"/>
  <c r="AN39" i="7"/>
  <c r="AO39" i="7"/>
  <c r="AP39" i="7"/>
  <c r="AQ39" i="7"/>
  <c r="AR39" i="7"/>
  <c r="AS39" i="7"/>
  <c r="AT39" i="7"/>
  <c r="AU39" i="7"/>
  <c r="AV39" i="7"/>
  <c r="AW39" i="7"/>
  <c r="AX39" i="7"/>
  <c r="C46" i="14" l="1"/>
  <c r="G47" i="14"/>
  <c r="B33" i="14" l="1"/>
  <c r="B32" i="14"/>
  <c r="B31" i="14"/>
  <c r="BQ62" i="91" l="1"/>
  <c r="BP62" i="91"/>
  <c r="BP78" i="91"/>
  <c r="BQ78" i="91"/>
  <c r="C16" i="121" l="1"/>
  <c r="C65" i="121"/>
  <c r="C43" i="121"/>
  <c r="C40" i="121"/>
  <c r="C39" i="121"/>
  <c r="C66" i="121"/>
  <c r="C34" i="121"/>
  <c r="C44" i="121"/>
  <c r="C86" i="121"/>
  <c r="C42" i="121"/>
  <c r="C67" i="121"/>
  <c r="C18" i="121" l="1"/>
  <c r="C28" i="121"/>
  <c r="C24" i="121"/>
  <c r="C31" i="121"/>
  <c r="C10" i="121"/>
  <c r="C13" i="121"/>
  <c r="C15" i="121"/>
  <c r="C26" i="121"/>
  <c r="C41" i="121"/>
  <c r="C20" i="121"/>
  <c r="C35" i="121"/>
  <c r="C9" i="121"/>
  <c r="C11" i="121"/>
  <c r="C25" i="121"/>
  <c r="C19" i="121"/>
  <c r="C29" i="121"/>
  <c r="C21" i="121"/>
  <c r="C36" i="121"/>
  <c r="C7" i="121"/>
  <c r="C14" i="121"/>
  <c r="C38" i="121"/>
  <c r="C8" i="121"/>
  <c r="N74" i="89"/>
  <c r="C17" i="121"/>
  <c r="C12" i="121"/>
  <c r="C27" i="121"/>
  <c r="C23" i="121"/>
  <c r="C33" i="121"/>
  <c r="C32" i="121"/>
  <c r="C37" i="121"/>
  <c r="C30" i="121"/>
  <c r="C22" i="121" l="1"/>
  <c r="C49" i="121" l="1"/>
  <c r="C57" i="121"/>
  <c r="C68" i="121"/>
  <c r="C72" i="121"/>
  <c r="C80" i="121"/>
  <c r="C46" i="121"/>
  <c r="C58" i="121"/>
  <c r="C62" i="121"/>
  <c r="C69" i="121"/>
  <c r="C73" i="121"/>
  <c r="C77" i="121"/>
  <c r="C81" i="121"/>
  <c r="C85" i="121"/>
  <c r="C54" i="121"/>
  <c r="C47" i="121"/>
  <c r="C51" i="121"/>
  <c r="C55" i="121"/>
  <c r="C59" i="121"/>
  <c r="C63" i="121"/>
  <c r="C70" i="121"/>
  <c r="C74" i="121"/>
  <c r="C78" i="121"/>
  <c r="C82" i="121"/>
  <c r="C45" i="121"/>
  <c r="C53" i="121"/>
  <c r="C61" i="121"/>
  <c r="C76" i="121"/>
  <c r="C84" i="121"/>
  <c r="C50" i="121"/>
  <c r="C48" i="121"/>
  <c r="C52" i="121"/>
  <c r="C56" i="121"/>
  <c r="C60" i="121"/>
  <c r="C64" i="121"/>
  <c r="C71" i="121"/>
  <c r="C75" i="121"/>
  <c r="C79" i="121"/>
  <c r="C83" i="121"/>
  <c r="BO78" i="91"/>
  <c r="BS78" i="91" l="1"/>
  <c r="BT78" i="91"/>
  <c r="BU78" i="91"/>
  <c r="BV78" i="91"/>
  <c r="BW78" i="91"/>
  <c r="BX78" i="91"/>
  <c r="BY78" i="91"/>
  <c r="BZ78" i="91"/>
  <c r="CA78" i="91"/>
  <c r="CB78" i="91"/>
  <c r="CC78" i="91"/>
  <c r="CD78" i="91"/>
  <c r="CE78" i="91"/>
  <c r="CF78" i="91"/>
  <c r="CG78" i="91"/>
  <c r="CH78" i="91"/>
  <c r="CI78" i="91"/>
  <c r="BR78" i="91"/>
  <c r="D78" i="91"/>
  <c r="E78" i="91"/>
  <c r="F78" i="91"/>
  <c r="G78" i="91"/>
  <c r="H78" i="91"/>
  <c r="I78" i="91"/>
  <c r="J78" i="91"/>
  <c r="K78" i="91"/>
  <c r="L78" i="91"/>
  <c r="M78" i="91"/>
  <c r="N78" i="91"/>
  <c r="O78" i="91"/>
  <c r="P78" i="91"/>
  <c r="Q78" i="91"/>
  <c r="R78" i="91"/>
  <c r="S78" i="91"/>
  <c r="T78" i="91"/>
  <c r="U78" i="91"/>
  <c r="V78" i="91"/>
  <c r="W78" i="91"/>
  <c r="X78" i="91"/>
  <c r="Y78" i="91"/>
  <c r="Z78" i="91"/>
  <c r="AA78" i="91"/>
  <c r="AB78" i="91"/>
  <c r="AC78" i="91"/>
  <c r="AD78" i="91"/>
  <c r="AE78" i="91"/>
  <c r="AF78" i="91"/>
  <c r="AG78" i="91"/>
  <c r="AH78" i="91"/>
  <c r="AI78" i="91"/>
  <c r="AJ78" i="91"/>
  <c r="AK78" i="91"/>
  <c r="AL78" i="91"/>
  <c r="AM78" i="91"/>
  <c r="AN78" i="91"/>
  <c r="AO78" i="91"/>
  <c r="AP78" i="91"/>
  <c r="AQ78" i="91"/>
  <c r="AR78" i="91"/>
  <c r="AS78" i="91"/>
  <c r="AT78" i="91"/>
  <c r="AU78" i="91"/>
  <c r="AV78" i="91"/>
  <c r="AW78" i="91"/>
  <c r="AX78" i="91"/>
  <c r="AY78" i="91"/>
  <c r="AZ78" i="91"/>
  <c r="BA78" i="91"/>
  <c r="BB78" i="91"/>
  <c r="BC78" i="91"/>
  <c r="BD78" i="91"/>
  <c r="BE78" i="91"/>
  <c r="BF78" i="91"/>
  <c r="BG78" i="91"/>
  <c r="BH78" i="91"/>
  <c r="BI78" i="91"/>
  <c r="BJ78" i="91"/>
  <c r="BK78" i="91"/>
  <c r="BL78" i="91"/>
  <c r="BM78" i="91"/>
  <c r="BN78" i="91"/>
  <c r="C78" i="91"/>
  <c r="CI62" i="91" l="1"/>
  <c r="CH62" i="91"/>
  <c r="CG62" i="91"/>
  <c r="CF62" i="91"/>
  <c r="CE62" i="91"/>
  <c r="CD62" i="91"/>
  <c r="CC62" i="91"/>
  <c r="CB62" i="91"/>
  <c r="CA62" i="91"/>
  <c r="BZ62" i="91"/>
  <c r="BY62" i="91"/>
  <c r="BX62" i="91"/>
  <c r="BW62" i="91"/>
  <c r="BV62" i="91"/>
  <c r="BU62" i="91"/>
  <c r="BT62" i="91"/>
  <c r="BS62" i="91"/>
  <c r="BO62" i="91"/>
  <c r="BR62" i="91"/>
  <c r="BN62" i="91"/>
  <c r="BM62" i="91"/>
  <c r="BL62" i="91"/>
  <c r="BK62" i="91"/>
  <c r="BJ62" i="91"/>
  <c r="BI62" i="91"/>
  <c r="BH62" i="91"/>
  <c r="BG62" i="91"/>
  <c r="BF62" i="91"/>
  <c r="BE62" i="91"/>
  <c r="BD62" i="91"/>
  <c r="BC62" i="91"/>
  <c r="BB62" i="91"/>
  <c r="BA62" i="91"/>
  <c r="AZ62" i="91"/>
  <c r="AY62" i="91"/>
  <c r="AX62" i="91"/>
  <c r="AW62" i="91"/>
  <c r="AV62" i="91"/>
  <c r="AU62" i="91"/>
  <c r="AT62" i="91"/>
  <c r="AS62" i="91"/>
  <c r="AR62" i="91"/>
  <c r="AQ62" i="91"/>
  <c r="AP62" i="91"/>
  <c r="AO62" i="91"/>
  <c r="AN62" i="91"/>
  <c r="AM62" i="91"/>
  <c r="AL62" i="91"/>
  <c r="AK62" i="91"/>
  <c r="AJ62" i="91"/>
  <c r="AI62" i="91"/>
  <c r="AH62" i="91"/>
  <c r="AG62" i="91"/>
  <c r="AF62" i="91"/>
  <c r="AE62" i="91"/>
  <c r="AD62" i="91"/>
  <c r="AC62" i="91"/>
  <c r="AB62" i="91"/>
  <c r="AA62" i="91"/>
  <c r="Z62" i="91"/>
  <c r="Y62" i="91"/>
  <c r="X62" i="91"/>
  <c r="W62" i="91"/>
  <c r="V62" i="91"/>
  <c r="U62" i="91"/>
  <c r="T62" i="91"/>
  <c r="S62" i="91"/>
  <c r="R62" i="91"/>
  <c r="Q62" i="91"/>
  <c r="P62" i="91"/>
  <c r="O62" i="91"/>
  <c r="N62" i="91"/>
  <c r="M62" i="91"/>
  <c r="L62" i="91"/>
  <c r="K62" i="91"/>
  <c r="J62" i="91"/>
  <c r="I62" i="91"/>
  <c r="H62" i="91"/>
  <c r="G62" i="91"/>
  <c r="F62" i="91"/>
  <c r="E62" i="91"/>
  <c r="D62" i="91"/>
  <c r="C62" i="91"/>
  <c r="DO74" i="89" l="1"/>
  <c r="H74" i="89" l="1"/>
  <c r="K74" i="89"/>
  <c r="Q74" i="89"/>
  <c r="T74" i="89" l="1"/>
  <c r="W74" i="89"/>
  <c r="Z74" i="89"/>
  <c r="AC74" i="89"/>
  <c r="AF74" i="89"/>
  <c r="AI74" i="89"/>
  <c r="AL74" i="89"/>
  <c r="AO74" i="89"/>
  <c r="AR74" i="89"/>
  <c r="AU74" i="89"/>
  <c r="AX74" i="89"/>
  <c r="BA74" i="89"/>
  <c r="BD74" i="89"/>
  <c r="BG74" i="89"/>
  <c r="BJ74" i="89"/>
  <c r="BM74" i="89"/>
  <c r="BY74" i="89"/>
  <c r="BV74" i="89"/>
  <c r="BP74" i="89"/>
  <c r="BS74" i="89"/>
  <c r="CB74" i="89" l="1"/>
  <c r="CE74" i="89"/>
  <c r="CH74" i="89"/>
  <c r="CH75" i="89" s="1"/>
  <c r="CK74" i="89"/>
  <c r="CK75" i="89" s="1"/>
  <c r="CN74" i="89"/>
  <c r="CQ74" i="89"/>
  <c r="CT74" i="89"/>
  <c r="CT75" i="89" s="1"/>
  <c r="CW74" i="89"/>
  <c r="CW75" i="89" s="1"/>
  <c r="CZ74" i="89"/>
  <c r="DC74" i="89"/>
  <c r="DF74" i="89"/>
  <c r="DI74" i="89"/>
  <c r="DI75" i="89" s="1"/>
  <c r="DL74" i="89"/>
  <c r="DR74" i="89"/>
  <c r="DR75" i="89" s="1"/>
  <c r="DU74" i="89"/>
  <c r="DX74" i="89"/>
  <c r="EA74" i="89"/>
  <c r="ED74" i="89"/>
  <c r="ED75" i="89" s="1"/>
  <c r="EG74" i="89"/>
  <c r="EG75" i="89" s="1"/>
  <c r="EJ74" i="89"/>
  <c r="EM74" i="89"/>
  <c r="EP74" i="89"/>
  <c r="EP75" i="89" s="1"/>
  <c r="ES74" i="89"/>
  <c r="ES75" i="89" s="1"/>
  <c r="EV74" i="89"/>
  <c r="EY74" i="89"/>
  <c r="FB74" i="89"/>
  <c r="FB75" i="89" s="1"/>
  <c r="FE74" i="89"/>
  <c r="FE75" i="89" s="1"/>
  <c r="FH74" i="89"/>
  <c r="FK74" i="89"/>
  <c r="FN74" i="89"/>
  <c r="FN75" i="89" s="1"/>
  <c r="FQ74" i="89"/>
  <c r="FQ75" i="89" s="1"/>
  <c r="FT74" i="89"/>
  <c r="FW74" i="89"/>
  <c r="DU75" i="89"/>
  <c r="DF75" i="89"/>
  <c r="BY75" i="89"/>
  <c r="BV75" i="89"/>
  <c r="BM75" i="89"/>
  <c r="BJ75" i="89"/>
  <c r="BA75" i="89"/>
  <c r="AX75" i="89"/>
  <c r="AO75" i="89"/>
  <c r="AL75" i="89"/>
  <c r="AC75" i="89"/>
  <c r="Z75" i="89"/>
  <c r="Q75" i="89"/>
  <c r="N75" i="89"/>
  <c r="E74" i="89"/>
  <c r="C50" i="2" l="1"/>
  <c r="B124" i="14"/>
  <c r="B71" i="14"/>
  <c r="B110" i="14"/>
  <c r="B114" i="14"/>
  <c r="B118" i="14"/>
  <c r="B109" i="14"/>
  <c r="B113" i="14"/>
  <c r="B117" i="14"/>
  <c r="B121" i="14"/>
  <c r="B82" i="14"/>
  <c r="B108" i="14"/>
  <c r="B112" i="14"/>
  <c r="B116" i="14"/>
  <c r="B120" i="14"/>
  <c r="B70" i="14"/>
  <c r="B72" i="14"/>
  <c r="B107" i="14"/>
  <c r="B111" i="14"/>
  <c r="B115" i="14"/>
  <c r="B119" i="14"/>
  <c r="B123" i="14"/>
  <c r="B122" i="14"/>
  <c r="W75" i="89"/>
  <c r="BD75" i="89"/>
  <c r="CQ75" i="89"/>
  <c r="DX75" i="89"/>
  <c r="EV75" i="89"/>
  <c r="FK75" i="89"/>
  <c r="FT75" i="89"/>
  <c r="AF75" i="89"/>
  <c r="BS75" i="89"/>
  <c r="CZ75" i="89"/>
  <c r="K75" i="89"/>
  <c r="T75" i="89"/>
  <c r="AR75" i="89"/>
  <c r="BP75" i="89"/>
  <c r="CN75" i="89"/>
  <c r="DC75" i="89"/>
  <c r="DL75" i="89"/>
  <c r="EA75" i="89"/>
  <c r="EJ75" i="89"/>
  <c r="EY75" i="89"/>
  <c r="FH75" i="89"/>
  <c r="FW75" i="89"/>
  <c r="H75" i="89"/>
  <c r="AU75" i="89"/>
  <c r="CB75" i="89"/>
  <c r="DO75" i="89"/>
  <c r="EM75" i="89"/>
  <c r="AI75" i="89"/>
  <c r="BG75" i="89"/>
  <c r="CE75" i="89"/>
  <c r="C126" i="14" l="1"/>
  <c r="D126" i="14"/>
  <c r="G126" i="14"/>
  <c r="F126" i="14"/>
  <c r="G74" i="14"/>
  <c r="E74" i="14"/>
  <c r="E47" i="14"/>
  <c r="D47" i="14"/>
  <c r="C47" i="14"/>
  <c r="G130" i="2"/>
  <c r="F130" i="2"/>
  <c r="D130" i="2"/>
  <c r="C130" i="2"/>
  <c r="G78" i="2"/>
  <c r="E78" i="2"/>
  <c r="C51" i="2"/>
  <c r="D51" i="2"/>
  <c r="E51" i="2"/>
  <c r="F51" i="2"/>
  <c r="H179" i="1" l="1"/>
  <c r="B30" i="14" l="1"/>
  <c r="AG41" i="91" l="1"/>
  <c r="AG42" i="91" s="1"/>
  <c r="AG43" i="91" s="1"/>
  <c r="AG44" i="91" s="1"/>
  <c r="AG45" i="91" s="1"/>
  <c r="AG46" i="91" s="1"/>
  <c r="AG47" i="91" s="1"/>
  <c r="AG48" i="91" s="1"/>
  <c r="AG49" i="91" s="1"/>
  <c r="AG50" i="91" s="1"/>
  <c r="AG51" i="91" s="1"/>
  <c r="AG52" i="91" s="1"/>
  <c r="AG53" i="91" s="1"/>
  <c r="AF41" i="91"/>
  <c r="AF42" i="91" l="1"/>
  <c r="AF43" i="91" s="1"/>
  <c r="AF44" i="91" s="1"/>
  <c r="AF45" i="91" s="1"/>
  <c r="AF46" i="91" s="1"/>
  <c r="AF47" i="91" s="1"/>
  <c r="AF48" i="91" s="1"/>
  <c r="AF49" i="91" s="1"/>
  <c r="AF50" i="91" s="1"/>
  <c r="AF51" i="91" s="1"/>
  <c r="AF52" i="91" s="1"/>
  <c r="AF53" i="91" s="1"/>
  <c r="G54" i="91"/>
  <c r="AY41" i="91"/>
  <c r="AX41" i="91"/>
  <c r="AX42" i="91" s="1"/>
  <c r="AW41" i="91"/>
  <c r="AV41" i="91"/>
  <c r="AU41" i="91"/>
  <c r="AT41" i="91"/>
  <c r="AR41" i="91"/>
  <c r="AQ41" i="91"/>
  <c r="AP41" i="91"/>
  <c r="AP42" i="91" s="1"/>
  <c r="AO41" i="91"/>
  <c r="AN41" i="91"/>
  <c r="AM41" i="91"/>
  <c r="AL41" i="91"/>
  <c r="AK41" i="91"/>
  <c r="AK42" i="91" s="1"/>
  <c r="AJ41" i="91"/>
  <c r="AH41" i="91"/>
  <c r="AJ42" i="91" l="1"/>
  <c r="AJ43" i="91" s="1"/>
  <c r="AJ44" i="91" s="1"/>
  <c r="AJ45" i="91" s="1"/>
  <c r="AJ46" i="91" s="1"/>
  <c r="AJ47" i="91" s="1"/>
  <c r="AJ48" i="91" s="1"/>
  <c r="AJ49" i="91" s="1"/>
  <c r="AJ50" i="91" s="1"/>
  <c r="AJ51" i="91" s="1"/>
  <c r="AJ52" i="91" s="1"/>
  <c r="AJ53" i="91" s="1"/>
  <c r="AO42" i="91"/>
  <c r="AO43" i="91" s="1"/>
  <c r="AO44" i="91" s="1"/>
  <c r="AO45" i="91" s="1"/>
  <c r="AO46" i="91" s="1"/>
  <c r="AO47" i="91" s="1"/>
  <c r="AO48" i="91" s="1"/>
  <c r="AO49" i="91" s="1"/>
  <c r="AO50" i="91" s="1"/>
  <c r="AO51" i="91" s="1"/>
  <c r="AO52" i="91" s="1"/>
  <c r="AO53" i="91" s="1"/>
  <c r="AW42" i="91"/>
  <c r="AW43" i="91" s="1"/>
  <c r="AW44" i="91" s="1"/>
  <c r="AW45" i="91" s="1"/>
  <c r="AW46" i="91" s="1"/>
  <c r="AW47" i="91" s="1"/>
  <c r="AW48" i="91" s="1"/>
  <c r="AW49" i="91" s="1"/>
  <c r="AW50" i="91" s="1"/>
  <c r="AW51" i="91" s="1"/>
  <c r="AW52" i="91" s="1"/>
  <c r="AW53" i="91" s="1"/>
  <c r="R54" i="91"/>
  <c r="I54" i="91"/>
  <c r="AI41" i="91"/>
  <c r="M54" i="91"/>
  <c r="HM74" i="89" s="1"/>
  <c r="HM75" i="89" s="1"/>
  <c r="AN42" i="91"/>
  <c r="AN43" i="91" s="1"/>
  <c r="AN44" i="91" s="1"/>
  <c r="AN45" i="91" s="1"/>
  <c r="AN46" i="91" s="1"/>
  <c r="AN47" i="91" s="1"/>
  <c r="AN48" i="91" s="1"/>
  <c r="AN49" i="91" s="1"/>
  <c r="AN50" i="91" s="1"/>
  <c r="AN51" i="91" s="1"/>
  <c r="AN52" i="91" s="1"/>
  <c r="AN53" i="91" s="1"/>
  <c r="AR42" i="91"/>
  <c r="AR43" i="91" s="1"/>
  <c r="AR44" i="91" s="1"/>
  <c r="AR45" i="91" s="1"/>
  <c r="AR46" i="91" s="1"/>
  <c r="AR47" i="91" s="1"/>
  <c r="AR48" i="91" s="1"/>
  <c r="AR49" i="91" s="1"/>
  <c r="AR50" i="91" s="1"/>
  <c r="AR51" i="91" s="1"/>
  <c r="AR52" i="91" s="1"/>
  <c r="AR53" i="91" s="1"/>
  <c r="AV42" i="91"/>
  <c r="AV43" i="91" s="1"/>
  <c r="AV44" i="91" s="1"/>
  <c r="AV45" i="91" s="1"/>
  <c r="AV46" i="91" s="1"/>
  <c r="AV47" i="91" s="1"/>
  <c r="AV48" i="91" s="1"/>
  <c r="AV49" i="91" s="1"/>
  <c r="AV50" i="91" s="1"/>
  <c r="AV51" i="91" s="1"/>
  <c r="AV52" i="91" s="1"/>
  <c r="AV53" i="91" s="1"/>
  <c r="O54" i="91"/>
  <c r="AT42" i="91"/>
  <c r="AT43" i="91" s="1"/>
  <c r="AT44" i="91" s="1"/>
  <c r="AT45" i="91" s="1"/>
  <c r="AT46" i="91" s="1"/>
  <c r="AT47" i="91" s="1"/>
  <c r="AT48" i="91" s="1"/>
  <c r="AT49" i="91" s="1"/>
  <c r="AT50" i="91" s="1"/>
  <c r="AT51" i="91" s="1"/>
  <c r="AT52" i="91" s="1"/>
  <c r="AT53" i="91" s="1"/>
  <c r="AX43" i="91"/>
  <c r="AX44" i="91" s="1"/>
  <c r="AX45" i="91" s="1"/>
  <c r="AX46" i="91" s="1"/>
  <c r="AX47" i="91" s="1"/>
  <c r="AX48" i="91" s="1"/>
  <c r="AX49" i="91" s="1"/>
  <c r="AX50" i="91" s="1"/>
  <c r="AX51" i="91" s="1"/>
  <c r="AX52" i="91" s="1"/>
  <c r="AX53" i="91" s="1"/>
  <c r="S54" i="91"/>
  <c r="IE74" i="89" s="1"/>
  <c r="IE75" i="89" s="1"/>
  <c r="AS41" i="91"/>
  <c r="AS42" i="91" s="1"/>
  <c r="AS43" i="91" s="1"/>
  <c r="AS44" i="91" s="1"/>
  <c r="AS45" i="91" s="1"/>
  <c r="AS46" i="91" s="1"/>
  <c r="AS47" i="91" s="1"/>
  <c r="AS48" i="91" s="1"/>
  <c r="AS49" i="91" s="1"/>
  <c r="AS50" i="91" s="1"/>
  <c r="AS51" i="91" s="1"/>
  <c r="AS52" i="91" s="1"/>
  <c r="AS53" i="91" s="1"/>
  <c r="AK43" i="91"/>
  <c r="AK44" i="91" s="1"/>
  <c r="AK45" i="91" s="1"/>
  <c r="AK46" i="91" s="1"/>
  <c r="AK47" i="91" s="1"/>
  <c r="AK48" i="91" s="1"/>
  <c r="AK49" i="91" s="1"/>
  <c r="AK50" i="91" s="1"/>
  <c r="AK51" i="91" s="1"/>
  <c r="AK52" i="91" s="1"/>
  <c r="AK53" i="91" s="1"/>
  <c r="AP43" i="91"/>
  <c r="AP44" i="91" s="1"/>
  <c r="AP45" i="91" s="1"/>
  <c r="AP46" i="91" s="1"/>
  <c r="AP47" i="91" s="1"/>
  <c r="AP48" i="91" s="1"/>
  <c r="AP49" i="91" s="1"/>
  <c r="AP50" i="91" s="1"/>
  <c r="AP51" i="91" s="1"/>
  <c r="AP52" i="91" s="1"/>
  <c r="AP53" i="91" s="1"/>
  <c r="AH42" i="91"/>
  <c r="AH43" i="91" s="1"/>
  <c r="AH44" i="91" s="1"/>
  <c r="AH45" i="91" s="1"/>
  <c r="AH46" i="91" s="1"/>
  <c r="AH47" i="91" s="1"/>
  <c r="AH48" i="91" s="1"/>
  <c r="AH49" i="91" s="1"/>
  <c r="AH50" i="91" s="1"/>
  <c r="AH51" i="91" s="1"/>
  <c r="AH52" i="91" s="1"/>
  <c r="AH53" i="91" s="1"/>
  <c r="J54" i="91"/>
  <c r="K54" i="91"/>
  <c r="AL42" i="91"/>
  <c r="AL43" i="91" s="1"/>
  <c r="AL44" i="91" s="1"/>
  <c r="AL45" i="91" s="1"/>
  <c r="AL46" i="91" s="1"/>
  <c r="AL47" i="91" s="1"/>
  <c r="AL48" i="91" s="1"/>
  <c r="AL49" i="91" s="1"/>
  <c r="AL50" i="91" s="1"/>
  <c r="AL51" i="91" s="1"/>
  <c r="AL52" i="91" s="1"/>
  <c r="AL53" i="91" s="1"/>
  <c r="AM42" i="91"/>
  <c r="AM43" i="91" s="1"/>
  <c r="AM44" i="91" s="1"/>
  <c r="AM45" i="91" s="1"/>
  <c r="AM46" i="91" s="1"/>
  <c r="AM47" i="91" s="1"/>
  <c r="AM48" i="91" s="1"/>
  <c r="AM49" i="91" s="1"/>
  <c r="AM50" i="91" s="1"/>
  <c r="AM51" i="91" s="1"/>
  <c r="AM52" i="91" s="1"/>
  <c r="AM53" i="91" s="1"/>
  <c r="AQ42" i="91"/>
  <c r="AQ43" i="91" s="1"/>
  <c r="AQ44" i="91" s="1"/>
  <c r="AQ45" i="91" s="1"/>
  <c r="AQ46" i="91" s="1"/>
  <c r="AQ47" i="91" s="1"/>
  <c r="AQ48" i="91" s="1"/>
  <c r="AQ49" i="91" s="1"/>
  <c r="AQ50" i="91" s="1"/>
  <c r="AQ51" i="91" s="1"/>
  <c r="AQ52" i="91" s="1"/>
  <c r="AQ53" i="91" s="1"/>
  <c r="AU42" i="91"/>
  <c r="AU43" i="91" s="1"/>
  <c r="AU44" i="91" s="1"/>
  <c r="AU45" i="91" s="1"/>
  <c r="AU46" i="91" s="1"/>
  <c r="AU47" i="91" s="1"/>
  <c r="AU48" i="91" s="1"/>
  <c r="AU49" i="91" s="1"/>
  <c r="AU50" i="91" s="1"/>
  <c r="AU51" i="91" s="1"/>
  <c r="AU52" i="91" s="1"/>
  <c r="AU53" i="91" s="1"/>
  <c r="AY42" i="91"/>
  <c r="AY43" i="91" s="1"/>
  <c r="AY44" i="91" s="1"/>
  <c r="AY45" i="91" s="1"/>
  <c r="AY46" i="91" s="1"/>
  <c r="AY47" i="91" s="1"/>
  <c r="AY48" i="91" s="1"/>
  <c r="AY49" i="91" s="1"/>
  <c r="AY50" i="91" s="1"/>
  <c r="AY51" i="91" s="1"/>
  <c r="AY52" i="91" s="1"/>
  <c r="AY53" i="91" s="1"/>
  <c r="L54" i="91"/>
  <c r="Y54" i="91"/>
  <c r="X54" i="91"/>
  <c r="W54" i="91"/>
  <c r="V54" i="91"/>
  <c r="U54" i="91"/>
  <c r="T54" i="91"/>
  <c r="IH74" i="89" s="1"/>
  <c r="IH75" i="89" s="1"/>
  <c r="Q54" i="91"/>
  <c r="P54" i="91"/>
  <c r="N54" i="91"/>
  <c r="H54" i="91"/>
  <c r="AR54" i="91" l="1"/>
  <c r="AR55" i="91" s="1"/>
  <c r="AR56" i="91" s="1"/>
  <c r="HD74" i="89"/>
  <c r="HD75" i="89" s="1"/>
  <c r="AJ54" i="91"/>
  <c r="AJ55" i="91" s="1"/>
  <c r="AJ56" i="91" s="1"/>
  <c r="AW54" i="91"/>
  <c r="AW55" i="91" s="1"/>
  <c r="AW56" i="91" s="1"/>
  <c r="IB74" i="89"/>
  <c r="IB75" i="89" s="1"/>
  <c r="AO54" i="91"/>
  <c r="AO55" i="91" s="1"/>
  <c r="AO56" i="91" s="1"/>
  <c r="AP54" i="91"/>
  <c r="AP55" i="91" s="1"/>
  <c r="AP56" i="91" s="1"/>
  <c r="AS54" i="91"/>
  <c r="AS55" i="91" s="1"/>
  <c r="AS56" i="91" s="1"/>
  <c r="AX54" i="91"/>
  <c r="AX55" i="91" s="1"/>
  <c r="AX56" i="91" s="1"/>
  <c r="AY54" i="91"/>
  <c r="AY55" i="91" s="1"/>
  <c r="AY56" i="91" s="1"/>
  <c r="AL54" i="91"/>
  <c r="AL55" i="91" s="1"/>
  <c r="AL56" i="91" s="1"/>
  <c r="AQ54" i="91"/>
  <c r="AQ55" i="91" s="1"/>
  <c r="AQ56" i="91" s="1"/>
  <c r="AV54" i="91"/>
  <c r="AV55" i="91" s="1"/>
  <c r="AV56" i="91" s="1"/>
  <c r="AU54" i="91"/>
  <c r="AU55" i="91" s="1"/>
  <c r="AU56" i="91" s="1"/>
  <c r="AT54" i="91"/>
  <c r="AT55" i="91" s="1"/>
  <c r="AT56" i="91" s="1"/>
  <c r="AM54" i="91"/>
  <c r="AM55" i="91" s="1"/>
  <c r="AM56" i="91" s="1"/>
  <c r="HP74" i="89"/>
  <c r="HP75" i="89" s="1"/>
  <c r="GX74" i="89"/>
  <c r="GX75" i="89" s="1"/>
  <c r="IT74" i="89"/>
  <c r="IT75" i="89" s="1"/>
  <c r="HJ74" i="89"/>
  <c r="HJ75" i="89" s="1"/>
  <c r="HG74" i="89"/>
  <c r="HG75" i="89" s="1"/>
  <c r="HS74" i="89"/>
  <c r="HS75" i="89" s="1"/>
  <c r="AN54" i="91"/>
  <c r="AN55" i="91" s="1"/>
  <c r="AN56" i="91" s="1"/>
  <c r="AK54" i="91"/>
  <c r="AK55" i="91" s="1"/>
  <c r="AK56" i="91" s="1"/>
  <c r="IK74" i="89"/>
  <c r="IK75" i="89" s="1"/>
  <c r="IW74" i="89"/>
  <c r="IW75" i="89" s="1"/>
  <c r="HV74" i="89"/>
  <c r="HV75" i="89" s="1"/>
  <c r="IN74" i="89"/>
  <c r="IN75" i="89" s="1"/>
  <c r="AI42" i="91"/>
  <c r="AI43" i="91" s="1"/>
  <c r="AI44" i="91" s="1"/>
  <c r="AI45" i="91" s="1"/>
  <c r="AI46" i="91" s="1"/>
  <c r="AI47" i="91" s="1"/>
  <c r="AI48" i="91" s="1"/>
  <c r="AI49" i="91" s="1"/>
  <c r="AI50" i="91" s="1"/>
  <c r="AI51" i="91" s="1"/>
  <c r="AI52" i="91" s="1"/>
  <c r="AI53" i="91" s="1"/>
  <c r="HY74" i="89"/>
  <c r="HY75" i="89" s="1"/>
  <c r="IQ74" i="89"/>
  <c r="IQ75" i="89" s="1"/>
  <c r="HA74" i="89"/>
  <c r="HA75" i="89" s="1"/>
  <c r="AI54" i="91" l="1"/>
  <c r="AI55" i="91" s="1"/>
  <c r="AI56" i="91" s="1"/>
  <c r="B46" i="14" l="1"/>
  <c r="G51" i="2"/>
  <c r="B54" i="91" l="1"/>
  <c r="FW36" i="89"/>
  <c r="FT36" i="89"/>
  <c r="FU74" i="89" s="1"/>
  <c r="FU75" i="89" s="1"/>
  <c r="FQ36" i="89"/>
  <c r="FR74" i="89" s="1"/>
  <c r="FR75" i="89" s="1"/>
  <c r="FN36" i="89"/>
  <c r="FO74" i="89" s="1"/>
  <c r="FO75" i="89" s="1"/>
  <c r="FK36" i="89"/>
  <c r="FL74" i="89" s="1"/>
  <c r="FL75" i="89" s="1"/>
  <c r="FH36" i="89"/>
  <c r="FI74" i="89" s="1"/>
  <c r="FI75" i="89" s="1"/>
  <c r="FE36" i="89"/>
  <c r="FF74" i="89" s="1"/>
  <c r="FF75" i="89" s="1"/>
  <c r="FB36" i="89"/>
  <c r="FC74" i="89" s="1"/>
  <c r="FC75" i="89" s="1"/>
  <c r="EY36" i="89"/>
  <c r="EZ74" i="89" s="1"/>
  <c r="EZ75" i="89" s="1"/>
  <c r="EV36" i="89"/>
  <c r="EW74" i="89" s="1"/>
  <c r="EW75" i="89" s="1"/>
  <c r="ES36" i="89"/>
  <c r="ET74" i="89" s="1"/>
  <c r="ET75" i="89" s="1"/>
  <c r="EP36" i="89"/>
  <c r="EQ74" i="89" s="1"/>
  <c r="EQ75" i="89" s="1"/>
  <c r="EM36" i="89"/>
  <c r="EN74" i="89" s="1"/>
  <c r="EN75" i="89" s="1"/>
  <c r="EJ36" i="89"/>
  <c r="EK74" i="89" s="1"/>
  <c r="EK75" i="89" s="1"/>
  <c r="EG36" i="89"/>
  <c r="EH74" i="89" s="1"/>
  <c r="EH75" i="89" s="1"/>
  <c r="ED36" i="89"/>
  <c r="EE74" i="89" s="1"/>
  <c r="EE75" i="89" s="1"/>
  <c r="EA36" i="89"/>
  <c r="EB74" i="89" s="1"/>
  <c r="EB75" i="89" s="1"/>
  <c r="DX36" i="89"/>
  <c r="DY74" i="89" s="1"/>
  <c r="DY75" i="89" s="1"/>
  <c r="DU36" i="89"/>
  <c r="DV74" i="89" s="1"/>
  <c r="DV75" i="89" s="1"/>
  <c r="DR36" i="89"/>
  <c r="DS74" i="89" s="1"/>
  <c r="DS75" i="89" s="1"/>
  <c r="DO36" i="89"/>
  <c r="DP74" i="89" s="1"/>
  <c r="DL36" i="89"/>
  <c r="DM74" i="89" s="1"/>
  <c r="DM75" i="89" s="1"/>
  <c r="DI36" i="89"/>
  <c r="DJ74" i="89" s="1"/>
  <c r="DJ75" i="89" s="1"/>
  <c r="DF36" i="89"/>
  <c r="DG74" i="89" s="1"/>
  <c r="DG75" i="89" s="1"/>
  <c r="DC36" i="89"/>
  <c r="DD74" i="89" s="1"/>
  <c r="DD75" i="89" s="1"/>
  <c r="CZ36" i="89"/>
  <c r="DA74" i="89" s="1"/>
  <c r="DA75" i="89" s="1"/>
  <c r="CW36" i="89"/>
  <c r="CX74" i="89" s="1"/>
  <c r="CX75" i="89" s="1"/>
  <c r="CT36" i="89"/>
  <c r="CU74" i="89" s="1"/>
  <c r="CU75" i="89" s="1"/>
  <c r="CQ36" i="89"/>
  <c r="CR74" i="89" s="1"/>
  <c r="CR75" i="89" s="1"/>
  <c r="CN36" i="89"/>
  <c r="CO74" i="89" s="1"/>
  <c r="CO75" i="89" s="1"/>
  <c r="CK36" i="89"/>
  <c r="CL74" i="89" s="1"/>
  <c r="CL75" i="89" s="1"/>
  <c r="CH36" i="89"/>
  <c r="CI74" i="89" s="1"/>
  <c r="CI75" i="89" s="1"/>
  <c r="CE36" i="89"/>
  <c r="CF74" i="89" s="1"/>
  <c r="CF75" i="89" s="1"/>
  <c r="CB36" i="89"/>
  <c r="CC74" i="89" s="1"/>
  <c r="CC75" i="89" s="1"/>
  <c r="BY36" i="89"/>
  <c r="BZ74" i="89" s="1"/>
  <c r="BZ75" i="89" s="1"/>
  <c r="BV36" i="89"/>
  <c r="BW74" i="89" s="1"/>
  <c r="BW75" i="89" s="1"/>
  <c r="BS36" i="89"/>
  <c r="BT74" i="89" s="1"/>
  <c r="BT75" i="89" s="1"/>
  <c r="BP36" i="89"/>
  <c r="BQ74" i="89" s="1"/>
  <c r="BQ75" i="89" s="1"/>
  <c r="BM36" i="89"/>
  <c r="BN74" i="89" s="1"/>
  <c r="BN75" i="89" s="1"/>
  <c r="BJ36" i="89"/>
  <c r="BK74" i="89" s="1"/>
  <c r="BK75" i="89" s="1"/>
  <c r="BG36" i="89"/>
  <c r="BH74" i="89" s="1"/>
  <c r="BH75" i="89" s="1"/>
  <c r="BD36" i="89"/>
  <c r="BE74" i="89" s="1"/>
  <c r="BE75" i="89" s="1"/>
  <c r="BA36" i="89"/>
  <c r="BB74" i="89" s="1"/>
  <c r="BB75" i="89" s="1"/>
  <c r="AX36" i="89"/>
  <c r="AY74" i="89" s="1"/>
  <c r="AY75" i="89" s="1"/>
  <c r="AU36" i="89"/>
  <c r="AV74" i="89" s="1"/>
  <c r="AV75" i="89" s="1"/>
  <c r="AR36" i="89"/>
  <c r="AS74" i="89" s="1"/>
  <c r="AS75" i="89" s="1"/>
  <c r="AO36" i="89"/>
  <c r="AP74" i="89" s="1"/>
  <c r="AP75" i="89" s="1"/>
  <c r="AL36" i="89"/>
  <c r="AM74" i="89" s="1"/>
  <c r="AM75" i="89" s="1"/>
  <c r="AI36" i="89"/>
  <c r="AJ74" i="89" s="1"/>
  <c r="AJ75" i="89" s="1"/>
  <c r="AF36" i="89"/>
  <c r="AG74" i="89" s="1"/>
  <c r="AG75" i="89" s="1"/>
  <c r="AC36" i="89"/>
  <c r="AD74" i="89" s="1"/>
  <c r="AD75" i="89" s="1"/>
  <c r="Z36" i="89"/>
  <c r="AA74" i="89" s="1"/>
  <c r="AA75" i="89" s="1"/>
  <c r="W36" i="89"/>
  <c r="X74" i="89" s="1"/>
  <c r="X75" i="89" s="1"/>
  <c r="T36" i="89"/>
  <c r="U74" i="89" s="1"/>
  <c r="U75" i="89" s="1"/>
  <c r="Q36" i="89"/>
  <c r="R74" i="89" s="1"/>
  <c r="R75" i="89" s="1"/>
  <c r="N36" i="89"/>
  <c r="O74" i="89" s="1"/>
  <c r="O75" i="89" s="1"/>
  <c r="K36" i="89"/>
  <c r="L74" i="89" s="1"/>
  <c r="L75" i="89" s="1"/>
  <c r="H36" i="89"/>
  <c r="I74" i="89" s="1"/>
  <c r="I75" i="89" s="1"/>
  <c r="E36" i="89"/>
  <c r="F74" i="89" s="1"/>
  <c r="FX74" i="89" l="1"/>
  <c r="FX75" i="89" s="1"/>
  <c r="DP75" i="89"/>
  <c r="B50" i="2"/>
  <c r="B73" i="91"/>
  <c r="E75" i="89" l="1"/>
  <c r="B115" i="2" l="1"/>
  <c r="B113" i="2"/>
  <c r="B112" i="2"/>
  <c r="B38" i="2"/>
  <c r="B37" i="2"/>
  <c r="B36" i="2"/>
  <c r="B35" i="2"/>
  <c r="B39" i="2"/>
  <c r="B40" i="2"/>
  <c r="B41" i="2"/>
  <c r="E126" i="14"/>
  <c r="C21" i="14"/>
  <c r="B35" i="14"/>
  <c r="B37" i="14"/>
  <c r="B38" i="14"/>
  <c r="B40" i="14"/>
  <c r="T28" i="7" l="1"/>
  <c r="T29" i="7"/>
  <c r="T30" i="7"/>
  <c r="T31" i="7"/>
  <c r="T32" i="7"/>
  <c r="T35" i="7"/>
  <c r="T36" i="7"/>
  <c r="T37" i="7"/>
  <c r="T38" i="7"/>
  <c r="T39" i="7"/>
  <c r="G15" i="86" l="1"/>
  <c r="F15" i="86"/>
  <c r="S15" i="86"/>
  <c r="R15" i="86"/>
  <c r="T218" i="7"/>
  <c r="B44" i="14" l="1"/>
  <c r="B43" i="14"/>
  <c r="B41" i="14"/>
  <c r="B34" i="14"/>
  <c r="E130" i="2"/>
  <c r="B128" i="2"/>
  <c r="B127" i="2"/>
  <c r="B126" i="2"/>
  <c r="B125" i="2"/>
  <c r="B124" i="2"/>
  <c r="B123" i="2"/>
  <c r="B122" i="2"/>
  <c r="B121" i="2"/>
  <c r="B120" i="2"/>
  <c r="B119" i="2"/>
  <c r="B118" i="2"/>
  <c r="B117" i="2"/>
  <c r="B116" i="2"/>
  <c r="B114" i="2"/>
  <c r="C25" i="2" s="1"/>
  <c r="B111" i="2"/>
  <c r="B86" i="2"/>
  <c r="B76" i="2"/>
  <c r="B75" i="2"/>
  <c r="B74" i="2"/>
  <c r="B48" i="2"/>
  <c r="B47" i="2"/>
  <c r="B46" i="2"/>
  <c r="B45" i="2"/>
  <c r="B44" i="2"/>
  <c r="B43" i="2"/>
  <c r="B42" i="2"/>
  <c r="B34" i="2"/>
  <c r="F274" i="7" l="1"/>
  <c r="E274" i="7"/>
  <c r="T15" i="7" l="1"/>
  <c r="IB26" i="89" l="1"/>
  <c r="IB25" i="89"/>
  <c r="IB24" i="89"/>
  <c r="IB23" i="89"/>
  <c r="IB22" i="89"/>
  <c r="IB21" i="89"/>
  <c r="HM26" i="89"/>
  <c r="HM25" i="89"/>
  <c r="HM24" i="89"/>
  <c r="HM23" i="89"/>
  <c r="HM22" i="89"/>
  <c r="HM21" i="89"/>
  <c r="GX26" i="89"/>
  <c r="GX25" i="89"/>
  <c r="GX24" i="89"/>
  <c r="GX23" i="89"/>
  <c r="GX22" i="89"/>
  <c r="GX21" i="89"/>
  <c r="GI26" i="89"/>
  <c r="GI25" i="89"/>
  <c r="GI24" i="89"/>
  <c r="GI23" i="89"/>
  <c r="GI22" i="89"/>
  <c r="GI21" i="89"/>
  <c r="FT26" i="89"/>
  <c r="FT25" i="89"/>
  <c r="FT24" i="89"/>
  <c r="FT23" i="89"/>
  <c r="FT22" i="89"/>
  <c r="FT21" i="89"/>
  <c r="FE26" i="89"/>
  <c r="FE25" i="89"/>
  <c r="FE24" i="89"/>
  <c r="FE23" i="89"/>
  <c r="FE22" i="89"/>
  <c r="FE21" i="89"/>
  <c r="EP26" i="89"/>
  <c r="EP25" i="89"/>
  <c r="EP24" i="89"/>
  <c r="EP23" i="89"/>
  <c r="EP22" i="89"/>
  <c r="EP21" i="89"/>
  <c r="EA26" i="89"/>
  <c r="EA25" i="89"/>
  <c r="EA24" i="89"/>
  <c r="EA23" i="89"/>
  <c r="EA22" i="89"/>
  <c r="EA21" i="89"/>
  <c r="DL26" i="89"/>
  <c r="DL25" i="89"/>
  <c r="DL24" i="89"/>
  <c r="DL23" i="89"/>
  <c r="DL22" i="89"/>
  <c r="DL21" i="89"/>
  <c r="CW26" i="89"/>
  <c r="CW25" i="89"/>
  <c r="CW24" i="89"/>
  <c r="CW23" i="89"/>
  <c r="CW22" i="89"/>
  <c r="CW21" i="89"/>
  <c r="CK26" i="89"/>
  <c r="CK25" i="89"/>
  <c r="CK24" i="89"/>
  <c r="CK23" i="89"/>
  <c r="CK22" i="89"/>
  <c r="CK21" i="89"/>
  <c r="BY26" i="89"/>
  <c r="BY25" i="89"/>
  <c r="BY24" i="89"/>
  <c r="BY23" i="89"/>
  <c r="BY22" i="89"/>
  <c r="BY21" i="89"/>
  <c r="BM26" i="89"/>
  <c r="BM25" i="89"/>
  <c r="BM24" i="89"/>
  <c r="BM23" i="89"/>
  <c r="BM22" i="89"/>
  <c r="BM21" i="89"/>
  <c r="BA26" i="89"/>
  <c r="BA25" i="89"/>
  <c r="BA24" i="89"/>
  <c r="BA23" i="89"/>
  <c r="BA22" i="89"/>
  <c r="BA21" i="89"/>
  <c r="AO26" i="89"/>
  <c r="AO25" i="89"/>
  <c r="AO24" i="89"/>
  <c r="AO23" i="89"/>
  <c r="AO22" i="89"/>
  <c r="AO21" i="89"/>
  <c r="AC26" i="89"/>
  <c r="AC25" i="89"/>
  <c r="AC24" i="89"/>
  <c r="AC23" i="89"/>
  <c r="AC22" i="89"/>
  <c r="AC21" i="89"/>
  <c r="Q26" i="89"/>
  <c r="Q25" i="89"/>
  <c r="Q24" i="89"/>
  <c r="Q23" i="89"/>
  <c r="Q22" i="89"/>
  <c r="Q21" i="89"/>
  <c r="B78" i="91" l="1"/>
  <c r="K11" i="91"/>
  <c r="L11" i="91"/>
  <c r="M11" i="91"/>
  <c r="N11" i="91"/>
  <c r="O11" i="91"/>
  <c r="C24" i="91"/>
  <c r="D24" i="91"/>
  <c r="E24" i="91"/>
  <c r="F24" i="91"/>
  <c r="G24" i="91"/>
  <c r="B126" i="14"/>
  <c r="C74" i="14"/>
  <c r="D74" i="14"/>
  <c r="F74" i="14"/>
  <c r="G45" i="14"/>
  <c r="F45" i="14"/>
  <c r="E45" i="14"/>
  <c r="D45" i="14"/>
  <c r="GL35" i="89" l="1"/>
  <c r="GU35" i="89"/>
  <c r="GR35" i="89"/>
  <c r="GI35" i="89"/>
  <c r="GO35" i="89"/>
  <c r="O12" i="91"/>
  <c r="O13" i="91" s="1"/>
  <c r="K12" i="91"/>
  <c r="K13" i="91" s="1"/>
  <c r="N12" i="91"/>
  <c r="N13" i="91" s="1"/>
  <c r="M12" i="91"/>
  <c r="M13" i="91" s="1"/>
  <c r="L12" i="91"/>
  <c r="L13" i="91" s="1"/>
  <c r="B47" i="14"/>
  <c r="HJ36" i="89"/>
  <c r="HK74" i="89" s="1"/>
  <c r="HK75" i="89" s="1"/>
  <c r="GX36" i="89"/>
  <c r="IQ36" i="89"/>
  <c r="IR74" i="89" s="1"/>
  <c r="IR75" i="89" s="1"/>
  <c r="HS36" i="89"/>
  <c r="HT74" i="89" s="1"/>
  <c r="HT75" i="89" s="1"/>
  <c r="IN36" i="89"/>
  <c r="IO74" i="89" s="1"/>
  <c r="IO75" i="89" s="1"/>
  <c r="IB36" i="89"/>
  <c r="IC74" i="89" s="1"/>
  <c r="IC75" i="89" s="1"/>
  <c r="IH36" i="89"/>
  <c r="II74" i="89" s="1"/>
  <c r="II75" i="89" s="1"/>
  <c r="IK36" i="89"/>
  <c r="IL74" i="89" s="1"/>
  <c r="IL75" i="89" s="1"/>
  <c r="B74" i="14"/>
  <c r="C91" i="121" l="1"/>
  <c r="GU36" i="89"/>
  <c r="GU74" i="89"/>
  <c r="GU75" i="89" s="1"/>
  <c r="C87" i="121"/>
  <c r="C89" i="121"/>
  <c r="GO74" i="89"/>
  <c r="GO75" i="89" s="1"/>
  <c r="GO36" i="89"/>
  <c r="GR74" i="89"/>
  <c r="GR75" i="89" s="1"/>
  <c r="GR36" i="89"/>
  <c r="C90" i="121"/>
  <c r="C88" i="121"/>
  <c r="GL74" i="89"/>
  <c r="GL75" i="89" s="1"/>
  <c r="L14" i="91"/>
  <c r="L15" i="91" s="1"/>
  <c r="L16" i="91" s="1"/>
  <c r="L17" i="91" s="1"/>
  <c r="L18" i="91" s="1"/>
  <c r="L19" i="91" s="1"/>
  <c r="L20" i="91" s="1"/>
  <c r="L21" i="91" s="1"/>
  <c r="L22" i="91" s="1"/>
  <c r="L23" i="91" s="1"/>
  <c r="L24" i="91" s="1"/>
  <c r="L25" i="91" s="1"/>
  <c r="L26" i="91" s="1"/>
  <c r="GL37" i="89" s="1"/>
  <c r="N14" i="91"/>
  <c r="N15" i="91" s="1"/>
  <c r="N16" i="91" s="1"/>
  <c r="N17" i="91" s="1"/>
  <c r="N18" i="91" s="1"/>
  <c r="N19" i="91" s="1"/>
  <c r="N20" i="91" s="1"/>
  <c r="N21" i="91" s="1"/>
  <c r="N22" i="91" s="1"/>
  <c r="N23" i="91" s="1"/>
  <c r="K14" i="91"/>
  <c r="K15" i="91" s="1"/>
  <c r="K16" i="91" s="1"/>
  <c r="K17" i="91" s="1"/>
  <c r="K18" i="91" s="1"/>
  <c r="K19" i="91" s="1"/>
  <c r="K20" i="91" s="1"/>
  <c r="K21" i="91" s="1"/>
  <c r="K22" i="91" s="1"/>
  <c r="K23" i="91" s="1"/>
  <c r="M14" i="91"/>
  <c r="M15" i="91" s="1"/>
  <c r="M16" i="91" s="1"/>
  <c r="M17" i="91" s="1"/>
  <c r="M18" i="91" s="1"/>
  <c r="M19" i="91" s="1"/>
  <c r="M20" i="91" s="1"/>
  <c r="M21" i="91" s="1"/>
  <c r="M22" i="91" s="1"/>
  <c r="M23" i="91" s="1"/>
  <c r="O14" i="91"/>
  <c r="O15" i="91" s="1"/>
  <c r="O16" i="91" s="1"/>
  <c r="O17" i="91" s="1"/>
  <c r="O18" i="91" s="1"/>
  <c r="O19" i="91" s="1"/>
  <c r="O20" i="91" s="1"/>
  <c r="O21" i="91" s="1"/>
  <c r="O22" i="91" s="1"/>
  <c r="O23" i="91" s="1"/>
  <c r="HA36" i="89"/>
  <c r="HB74" i="89" s="1"/>
  <c r="HB75" i="89" s="1"/>
  <c r="HG36" i="89"/>
  <c r="HH74" i="89" s="1"/>
  <c r="HH75" i="89" s="1"/>
  <c r="HY36" i="89"/>
  <c r="HZ74" i="89" s="1"/>
  <c r="HZ75" i="89" s="1"/>
  <c r="HD36" i="89"/>
  <c r="HE74" i="89" s="1"/>
  <c r="HE75" i="89" s="1"/>
  <c r="HV36" i="89"/>
  <c r="HW74" i="89" s="1"/>
  <c r="HW75" i="89" s="1"/>
  <c r="IW36" i="89"/>
  <c r="IX74" i="89" s="1"/>
  <c r="IX75" i="89" s="1"/>
  <c r="IT36" i="89"/>
  <c r="IU74" i="89" s="1"/>
  <c r="IU75" i="89" s="1"/>
  <c r="HP36" i="89"/>
  <c r="HQ74" i="89" s="1"/>
  <c r="HQ75" i="89" s="1"/>
  <c r="IE36" i="89"/>
  <c r="IF74" i="89" s="1"/>
  <c r="IF75" i="89" s="1"/>
  <c r="HM36" i="89"/>
  <c r="HN74" i="89" s="1"/>
  <c r="HN75" i="89" s="1"/>
  <c r="GL36" i="89"/>
  <c r="C92" i="121" l="1"/>
  <c r="K24" i="91"/>
  <c r="K25" i="91" s="1"/>
  <c r="K26" i="91" s="1"/>
  <c r="GI37" i="89" s="1"/>
  <c r="O24" i="91"/>
  <c r="O25" i="91" s="1"/>
  <c r="O26" i="91" s="1"/>
  <c r="GU37" i="89" s="1"/>
  <c r="GV74" i="89" s="1"/>
  <c r="GV75" i="89" s="1"/>
  <c r="N24" i="91"/>
  <c r="N25" i="91" s="1"/>
  <c r="N26" i="91" s="1"/>
  <c r="GR37" i="89" s="1"/>
  <c r="GS74" i="89" s="1"/>
  <c r="GS75" i="89" s="1"/>
  <c r="M24" i="91"/>
  <c r="M25" i="91" s="1"/>
  <c r="M26" i="91" s="1"/>
  <c r="GO37" i="89" s="1"/>
  <c r="GP74" i="89" s="1"/>
  <c r="GP75" i="89" s="1"/>
  <c r="B130" i="2"/>
  <c r="C78" i="2"/>
  <c r="D78" i="2"/>
  <c r="F78" i="2"/>
  <c r="B51" i="2"/>
  <c r="D49" i="2"/>
  <c r="E49" i="2"/>
  <c r="F49" i="2"/>
  <c r="B49" i="2"/>
  <c r="B78" i="2" l="1"/>
  <c r="C49" i="2"/>
  <c r="G49" i="2"/>
  <c r="G266" i="7" l="1"/>
  <c r="G267" i="7"/>
  <c r="L267" i="7" s="1"/>
  <c r="G268" i="7"/>
  <c r="G269" i="7"/>
  <c r="G270" i="7"/>
  <c r="L270" i="7" s="1"/>
  <c r="G271" i="7"/>
  <c r="L271" i="7" s="1"/>
  <c r="G272" i="7"/>
  <c r="L272" i="7" s="1"/>
  <c r="G273" i="7"/>
  <c r="L273" i="7" s="1"/>
  <c r="G265" i="7"/>
  <c r="G274" i="7" l="1"/>
  <c r="H225" i="1" l="1"/>
  <c r="S211" i="7" l="1"/>
  <c r="E15" i="4" l="1"/>
  <c r="B87" i="2"/>
  <c r="C137" i="1" l="1"/>
  <c r="E112" i="1" l="1"/>
  <c r="E219" i="1"/>
  <c r="F77" i="93" l="1"/>
  <c r="F78" i="93"/>
  <c r="F79" i="93"/>
  <c r="F80" i="93"/>
  <c r="F81" i="93"/>
  <c r="F82" i="93"/>
  <c r="F83" i="93"/>
  <c r="F84" i="93"/>
  <c r="F85" i="93"/>
  <c r="F86" i="93"/>
  <c r="F87" i="93"/>
  <c r="F88" i="93"/>
  <c r="F89" i="93"/>
  <c r="F90" i="93"/>
  <c r="F91" i="93"/>
  <c r="F92" i="93"/>
  <c r="F93" i="93"/>
  <c r="F94" i="93"/>
  <c r="F95" i="93"/>
  <c r="F96" i="93"/>
  <c r="F97" i="93"/>
  <c r="F98" i="93"/>
  <c r="F99" i="93"/>
  <c r="F76" i="93"/>
  <c r="L16" i="93" s="1"/>
  <c r="D6" i="93"/>
  <c r="B6" i="93"/>
  <c r="F102" i="93" l="1"/>
  <c r="L56" i="93" s="1"/>
  <c r="B91" i="93"/>
  <c r="B92" i="93" s="1"/>
  <c r="B93" i="93" s="1"/>
  <c r="B94" i="93" s="1"/>
  <c r="B95" i="93" s="1"/>
  <c r="B96" i="93" s="1"/>
  <c r="B97" i="93" s="1"/>
  <c r="B98" i="93" s="1"/>
  <c r="B99" i="93" s="1"/>
  <c r="B90" i="93"/>
  <c r="B89" i="93"/>
  <c r="B88" i="93"/>
  <c r="L41" i="93"/>
  <c r="L40" i="93"/>
  <c r="L39" i="93"/>
  <c r="L38" i="93"/>
  <c r="L37" i="93"/>
  <c r="L36" i="93"/>
  <c r="L35" i="93"/>
  <c r="L34" i="93"/>
  <c r="L33" i="93"/>
  <c r="L32" i="93"/>
  <c r="L31" i="93"/>
  <c r="L30" i="93"/>
  <c r="L27" i="93"/>
  <c r="B27" i="93"/>
  <c r="D87" i="93" s="1"/>
  <c r="L26" i="93"/>
  <c r="B26" i="93"/>
  <c r="D86" i="93" s="1"/>
  <c r="L25" i="93"/>
  <c r="B25" i="93"/>
  <c r="D85" i="93" s="1"/>
  <c r="L24" i="93"/>
  <c r="B24" i="93"/>
  <c r="D84" i="93" s="1"/>
  <c r="L23" i="93"/>
  <c r="B23" i="93"/>
  <c r="D83" i="93" s="1"/>
  <c r="L22" i="93"/>
  <c r="B22" i="93"/>
  <c r="D82" i="93" s="1"/>
  <c r="L21" i="93"/>
  <c r="B21" i="93"/>
  <c r="D81" i="93" s="1"/>
  <c r="L20" i="93"/>
  <c r="B20" i="93"/>
  <c r="D80" i="93" s="1"/>
  <c r="L19" i="93"/>
  <c r="B19" i="93"/>
  <c r="D79" i="93" s="1"/>
  <c r="L18" i="93"/>
  <c r="B18" i="93"/>
  <c r="D78" i="93" s="1"/>
  <c r="L17" i="93"/>
  <c r="B17" i="93"/>
  <c r="D77" i="93" s="1"/>
  <c r="N16" i="93"/>
  <c r="J16" i="93"/>
  <c r="B16" i="93"/>
  <c r="D76" i="93" s="1"/>
  <c r="J7" i="93"/>
  <c r="B39" i="93" s="1"/>
  <c r="D97" i="93" s="1"/>
  <c r="B33" i="93" l="1"/>
  <c r="D91" i="93" s="1"/>
  <c r="B40" i="93"/>
  <c r="D98" i="93" s="1"/>
  <c r="B36" i="93"/>
  <c r="D94" i="93" s="1"/>
  <c r="B41" i="93"/>
  <c r="D99" i="93" s="1"/>
  <c r="B32" i="93"/>
  <c r="D90" i="93" s="1"/>
  <c r="B37" i="93"/>
  <c r="D95" i="93" s="1"/>
  <c r="B30" i="93"/>
  <c r="D88" i="93" s="1"/>
  <c r="B34" i="93"/>
  <c r="D92" i="93" s="1"/>
  <c r="B38" i="93"/>
  <c r="D96" i="93" s="1"/>
  <c r="J8" i="93"/>
  <c r="B31" i="93"/>
  <c r="D89" i="93" s="1"/>
  <c r="B35" i="93"/>
  <c r="D93" i="93" s="1"/>
  <c r="L53" i="93"/>
  <c r="L49" i="93"/>
  <c r="L54" i="93"/>
  <c r="L45" i="93"/>
  <c r="L46" i="93"/>
  <c r="L50" i="93"/>
  <c r="L55" i="93"/>
  <c r="L47" i="93"/>
  <c r="L51" i="93"/>
  <c r="L48" i="93"/>
  <c r="L52" i="93"/>
  <c r="C102" i="93"/>
  <c r="B102" i="93"/>
  <c r="F102" i="92"/>
  <c r="H250" i="7"/>
  <c r="B56" i="93" l="1"/>
  <c r="B48" i="93"/>
  <c r="B51" i="93"/>
  <c r="B55" i="93"/>
  <c r="B47" i="93"/>
  <c r="B54" i="93"/>
  <c r="B46" i="93"/>
  <c r="B53" i="93"/>
  <c r="B45" i="93"/>
  <c r="B50" i="93"/>
  <c r="B52" i="93"/>
  <c r="B49" i="93"/>
  <c r="G125" i="14"/>
  <c r="G83" i="14"/>
  <c r="G73" i="14"/>
  <c r="G48" i="14"/>
  <c r="G128" i="14" l="1"/>
  <c r="G86" i="14"/>
  <c r="F12" i="14"/>
  <c r="G76" i="14"/>
  <c r="G87" i="2"/>
  <c r="G77" i="2"/>
  <c r="G52" i="2"/>
  <c r="G129" i="2"/>
  <c r="F11" i="14" l="1"/>
  <c r="G132" i="2"/>
  <c r="G90" i="2"/>
  <c r="G80" i="2"/>
  <c r="F12" i="2"/>
  <c r="F10" i="14"/>
  <c r="L56" i="92"/>
  <c r="B88" i="92"/>
  <c r="B89" i="92" s="1"/>
  <c r="B90" i="92" s="1"/>
  <c r="B91" i="92" s="1"/>
  <c r="B92" i="92" s="1"/>
  <c r="B93" i="92" s="1"/>
  <c r="B94" i="92" s="1"/>
  <c r="B95" i="92" s="1"/>
  <c r="B96" i="92" s="1"/>
  <c r="B97" i="92" s="1"/>
  <c r="B98" i="92" s="1"/>
  <c r="B99" i="92" s="1"/>
  <c r="B102" i="92" s="1"/>
  <c r="L41" i="92"/>
  <c r="L40" i="92"/>
  <c r="L39" i="92"/>
  <c r="L38" i="92"/>
  <c r="L37" i="92"/>
  <c r="L36" i="92"/>
  <c r="L35" i="92"/>
  <c r="L34" i="92"/>
  <c r="L33" i="92"/>
  <c r="L32" i="92"/>
  <c r="L31" i="92"/>
  <c r="L30" i="92"/>
  <c r="L27" i="92"/>
  <c r="B27" i="92"/>
  <c r="D87" i="92" s="1"/>
  <c r="L26" i="92"/>
  <c r="B26" i="92"/>
  <c r="D86" i="92" s="1"/>
  <c r="L25" i="92"/>
  <c r="B25" i="92"/>
  <c r="D85" i="92" s="1"/>
  <c r="L24" i="92"/>
  <c r="B24" i="92"/>
  <c r="D84" i="92" s="1"/>
  <c r="L23" i="92"/>
  <c r="B23" i="92"/>
  <c r="D83" i="92" s="1"/>
  <c r="L22" i="92"/>
  <c r="B22" i="92"/>
  <c r="D82" i="92" s="1"/>
  <c r="L21" i="92"/>
  <c r="B21" i="92"/>
  <c r="D81" i="92" s="1"/>
  <c r="L20" i="92"/>
  <c r="B20" i="92"/>
  <c r="D80" i="92" s="1"/>
  <c r="L19" i="92"/>
  <c r="B19" i="92"/>
  <c r="D79" i="92" s="1"/>
  <c r="L18" i="92"/>
  <c r="B18" i="92"/>
  <c r="D78" i="92" s="1"/>
  <c r="L17" i="92"/>
  <c r="B17" i="92"/>
  <c r="D77" i="92" s="1"/>
  <c r="L16" i="92"/>
  <c r="J16" i="92"/>
  <c r="B16" i="92"/>
  <c r="D76" i="92" s="1"/>
  <c r="J7" i="92"/>
  <c r="B34" i="92" s="1"/>
  <c r="D92" i="92" s="1"/>
  <c r="D6" i="92"/>
  <c r="B6" i="92"/>
  <c r="F13" i="14" l="1"/>
  <c r="F11" i="2"/>
  <c r="F10" i="2"/>
  <c r="B39" i="92"/>
  <c r="D97" i="92" s="1"/>
  <c r="N16" i="92"/>
  <c r="B31" i="92"/>
  <c r="D89" i="92" s="1"/>
  <c r="B33" i="92"/>
  <c r="D91" i="92" s="1"/>
  <c r="B41" i="92"/>
  <c r="D99" i="92" s="1"/>
  <c r="C102" i="92"/>
  <c r="B32" i="92"/>
  <c r="D90" i="92" s="1"/>
  <c r="B40" i="92"/>
  <c r="D98" i="92" s="1"/>
  <c r="B30" i="92"/>
  <c r="D88" i="92" s="1"/>
  <c r="B38" i="92"/>
  <c r="D96" i="92" s="1"/>
  <c r="L45" i="92"/>
  <c r="L46" i="92"/>
  <c r="L47" i="92"/>
  <c r="L48" i="92"/>
  <c r="L49" i="92"/>
  <c r="L50" i="92"/>
  <c r="L51" i="92"/>
  <c r="L52" i="92"/>
  <c r="L53" i="92"/>
  <c r="L54" i="92"/>
  <c r="L55" i="92"/>
  <c r="B36" i="92"/>
  <c r="D94" i="92" s="1"/>
  <c r="J8" i="92"/>
  <c r="B37" i="92"/>
  <c r="D95" i="92" s="1"/>
  <c r="B35" i="92"/>
  <c r="D93" i="92" s="1"/>
  <c r="F13" i="2" l="1"/>
  <c r="B56" i="92"/>
  <c r="B55" i="92"/>
  <c r="B54" i="92"/>
  <c r="B53" i="92"/>
  <c r="B52" i="92"/>
  <c r="B51" i="92"/>
  <c r="B50" i="92"/>
  <c r="B49" i="92"/>
  <c r="B48" i="92"/>
  <c r="B47" i="92"/>
  <c r="B46" i="92"/>
  <c r="B45" i="92"/>
  <c r="H146" i="1" l="1"/>
  <c r="H142" i="1"/>
  <c r="E108" i="1"/>
  <c r="E115" i="1" l="1"/>
  <c r="AE41" i="91" l="1"/>
  <c r="AE42" i="91" s="1"/>
  <c r="AE43" i="91" s="1"/>
  <c r="AE44" i="91" s="1"/>
  <c r="AE45" i="91" s="1"/>
  <c r="AE46" i="91" s="1"/>
  <c r="AE47" i="91" s="1"/>
  <c r="AE48" i="91" s="1"/>
  <c r="AE49" i="91" s="1"/>
  <c r="AE50" i="91" s="1"/>
  <c r="AE51" i="91" s="1"/>
  <c r="AE52" i="91" s="1"/>
  <c r="AE53" i="91" s="1"/>
  <c r="AD41" i="91"/>
  <c r="AD42" i="91" s="1"/>
  <c r="AD43" i="91" s="1"/>
  <c r="AD44" i="91" s="1"/>
  <c r="AD45" i="91" s="1"/>
  <c r="AD46" i="91" s="1"/>
  <c r="AD47" i="91" s="1"/>
  <c r="AD48" i="91" s="1"/>
  <c r="AD49" i="91" s="1"/>
  <c r="AD50" i="91" s="1"/>
  <c r="AD51" i="91" s="1"/>
  <c r="AD52" i="91" s="1"/>
  <c r="AD53" i="91" s="1"/>
  <c r="AC41" i="91"/>
  <c r="AC42" i="91" s="1"/>
  <c r="AB41" i="91"/>
  <c r="AB42" i="91" s="1"/>
  <c r="F54" i="91"/>
  <c r="E54" i="91"/>
  <c r="D54" i="91"/>
  <c r="C54" i="91"/>
  <c r="J11" i="91"/>
  <c r="FZ74" i="89" l="1"/>
  <c r="FZ75" i="89" s="1"/>
  <c r="GC74" i="89"/>
  <c r="GC75" i="89" s="1"/>
  <c r="GF74" i="89"/>
  <c r="GF75" i="89" s="1"/>
  <c r="GI74" i="89"/>
  <c r="GI75" i="89" s="1"/>
  <c r="AH54" i="91"/>
  <c r="AH55" i="91" s="1"/>
  <c r="AH56" i="91" s="1"/>
  <c r="GY74" i="89" s="1"/>
  <c r="GY75" i="89" s="1"/>
  <c r="AG54" i="91"/>
  <c r="AG55" i="91" s="1"/>
  <c r="AG56" i="91" s="1"/>
  <c r="GM74" i="89" s="1"/>
  <c r="GM75" i="89" s="1"/>
  <c r="AB43" i="91"/>
  <c r="AB44" i="91" s="1"/>
  <c r="AB45" i="91" s="1"/>
  <c r="AB46" i="91" s="1"/>
  <c r="AB47" i="91" s="1"/>
  <c r="AB48" i="91" s="1"/>
  <c r="AB49" i="91" s="1"/>
  <c r="AB50" i="91" s="1"/>
  <c r="AB51" i="91" s="1"/>
  <c r="AB52" i="91" s="1"/>
  <c r="AB53" i="91" s="1"/>
  <c r="AC43" i="91"/>
  <c r="AC44" i="91" s="1"/>
  <c r="AC45" i="91" s="1"/>
  <c r="AC46" i="91" s="1"/>
  <c r="AC47" i="91" s="1"/>
  <c r="AC48" i="91" s="1"/>
  <c r="AC49" i="91" s="1"/>
  <c r="AC50" i="91" s="1"/>
  <c r="AC51" i="91" s="1"/>
  <c r="AC52" i="91" s="1"/>
  <c r="AC53" i="91" s="1"/>
  <c r="AF54" i="91"/>
  <c r="AF55" i="91" s="1"/>
  <c r="AF56" i="91" s="1"/>
  <c r="AD54" i="91"/>
  <c r="AD55" i="91" s="1"/>
  <c r="AD56" i="91" s="1"/>
  <c r="AE54" i="91"/>
  <c r="AE55" i="91" s="1"/>
  <c r="AE56" i="91" s="1"/>
  <c r="E173" i="1"/>
  <c r="E157" i="1"/>
  <c r="E253" i="7" s="1"/>
  <c r="E134" i="1"/>
  <c r="E132" i="1"/>
  <c r="E104" i="7" s="1"/>
  <c r="E131" i="1"/>
  <c r="E113" i="7" s="1"/>
  <c r="E129" i="1"/>
  <c r="E110" i="7" s="1"/>
  <c r="E125" i="1"/>
  <c r="E124" i="1"/>
  <c r="E92" i="7" s="1"/>
  <c r="E105" i="1"/>
  <c r="E97" i="1"/>
  <c r="E257" i="7" s="1"/>
  <c r="E90" i="1"/>
  <c r="E89" i="1"/>
  <c r="E86" i="1"/>
  <c r="GI36" i="89" l="1"/>
  <c r="GJ74" i="89" s="1"/>
  <c r="GJ75" i="89" s="1"/>
  <c r="GC36" i="89"/>
  <c r="GD74" i="89" s="1"/>
  <c r="GD75" i="89" s="1"/>
  <c r="GF36" i="89"/>
  <c r="GG74" i="89" s="1"/>
  <c r="GG75" i="89" s="1"/>
  <c r="FZ36" i="89"/>
  <c r="AC54" i="91"/>
  <c r="AC55" i="91" s="1"/>
  <c r="AC56" i="91" s="1"/>
  <c r="AB54" i="91"/>
  <c r="AB55" i="91" s="1"/>
  <c r="GA74" i="89" l="1"/>
  <c r="GA75" i="89" s="1"/>
  <c r="T96" i="7"/>
  <c r="H39" i="1" s="1"/>
  <c r="E95" i="7"/>
  <c r="E94" i="7"/>
  <c r="E93" i="7"/>
  <c r="E90" i="7"/>
  <c r="E39" i="1" l="1"/>
  <c r="E38" i="1"/>
  <c r="T75" i="7" l="1"/>
  <c r="T74" i="7"/>
  <c r="J25" i="86" l="1"/>
  <c r="J26" i="86" s="1"/>
  <c r="H25" i="86"/>
  <c r="H26" i="86" s="1"/>
  <c r="J24" i="86"/>
  <c r="H24" i="86"/>
  <c r="T13" i="86"/>
  <c r="H13" i="86"/>
  <c r="Z13" i="86" s="1"/>
  <c r="A13" i="86"/>
  <c r="A15" i="86" s="1"/>
  <c r="T12" i="86"/>
  <c r="H12" i="86"/>
  <c r="C43" i="89"/>
  <c r="C45" i="89" s="1"/>
  <c r="C47" i="89" s="1"/>
  <c r="C49" i="89" s="1"/>
  <c r="C51" i="89" s="1"/>
  <c r="C53" i="89" s="1"/>
  <c r="C55" i="89" s="1"/>
  <c r="C57" i="89" s="1"/>
  <c r="C59" i="89" s="1"/>
  <c r="C61" i="89" s="1"/>
  <c r="C63" i="89" s="1"/>
  <c r="C65" i="89" s="1"/>
  <c r="C67" i="89" s="1"/>
  <c r="D42" i="89"/>
  <c r="D44" i="89" s="1"/>
  <c r="D46" i="89" s="1"/>
  <c r="D48" i="89" s="1"/>
  <c r="C42" i="89"/>
  <c r="C44" i="89" s="1"/>
  <c r="C46" i="89" s="1"/>
  <c r="C48" i="89" s="1"/>
  <c r="C50" i="89" s="1"/>
  <c r="C52" i="89" s="1"/>
  <c r="C54" i="89" s="1"/>
  <c r="C56" i="89" s="1"/>
  <c r="C58" i="89" s="1"/>
  <c r="C60" i="89" s="1"/>
  <c r="C62" i="89" s="1"/>
  <c r="C64" i="89" s="1"/>
  <c r="C66" i="89" s="1"/>
  <c r="D41" i="89"/>
  <c r="D43" i="89" s="1"/>
  <c r="D45" i="89" s="1"/>
  <c r="D47" i="89" s="1"/>
  <c r="D49" i="89" s="1"/>
  <c r="A40" i="89"/>
  <c r="A41" i="89" s="1"/>
  <c r="A42" i="89" s="1"/>
  <c r="A43" i="89" s="1"/>
  <c r="A44" i="89" s="1"/>
  <c r="A45" i="89" s="1"/>
  <c r="A46" i="89" s="1"/>
  <c r="A47" i="89" s="1"/>
  <c r="A48" i="89" s="1"/>
  <c r="A49" i="89" s="1"/>
  <c r="A50" i="89" s="1"/>
  <c r="A51" i="89" s="1"/>
  <c r="A52" i="89" s="1"/>
  <c r="A53" i="89" s="1"/>
  <c r="A54" i="89" s="1"/>
  <c r="A55" i="89" s="1"/>
  <c r="A56" i="89" s="1"/>
  <c r="A57" i="89" s="1"/>
  <c r="A58" i="89" s="1"/>
  <c r="A59" i="89" s="1"/>
  <c r="A60" i="89" s="1"/>
  <c r="A61" i="89" s="1"/>
  <c r="A62" i="89" s="1"/>
  <c r="A63" i="89" s="1"/>
  <c r="A64" i="89" s="1"/>
  <c r="A65" i="89" s="1"/>
  <c r="A66" i="89" s="1"/>
  <c r="A67" i="89" s="1"/>
  <c r="A68" i="89" s="1"/>
  <c r="A69" i="89" s="1"/>
  <c r="A72" i="89" s="1"/>
  <c r="A73" i="89" s="1"/>
  <c r="A74" i="89" s="1"/>
  <c r="A75" i="89" s="1"/>
  <c r="A36" i="89"/>
  <c r="A29" i="89"/>
  <c r="A30" i="89" s="1"/>
  <c r="A31" i="89" s="1"/>
  <c r="A32" i="89" s="1"/>
  <c r="A33" i="89" s="1"/>
  <c r="A34" i="89" s="1"/>
  <c r="J250" i="7"/>
  <c r="I250" i="7"/>
  <c r="H253" i="7"/>
  <c r="H256" i="7" s="1"/>
  <c r="H257" i="7" s="1"/>
  <c r="F249" i="7"/>
  <c r="C241" i="7"/>
  <c r="C233" i="7"/>
  <c r="C225" i="7"/>
  <c r="H268" i="1"/>
  <c r="C218" i="7"/>
  <c r="C201" i="7"/>
  <c r="C194" i="7"/>
  <c r="T186" i="7"/>
  <c r="H196" i="1" s="1"/>
  <c r="T185" i="7"/>
  <c r="H194" i="1" s="1"/>
  <c r="T184" i="7"/>
  <c r="H193" i="1" s="1"/>
  <c r="T183" i="7"/>
  <c r="H192" i="1" s="1"/>
  <c r="T182" i="7"/>
  <c r="H191" i="1" s="1"/>
  <c r="T181" i="7"/>
  <c r="H187" i="1" s="1"/>
  <c r="T180" i="7"/>
  <c r="H185" i="1" s="1"/>
  <c r="T179" i="7"/>
  <c r="H184" i="1" s="1"/>
  <c r="U170" i="7"/>
  <c r="U151" i="7"/>
  <c r="C151" i="7"/>
  <c r="U143" i="7"/>
  <c r="E89" i="7"/>
  <c r="T83" i="7"/>
  <c r="H115" i="1" s="1"/>
  <c r="E83" i="7"/>
  <c r="E75" i="7"/>
  <c r="E74" i="7"/>
  <c r="R64" i="7"/>
  <c r="T56" i="7"/>
  <c r="H99" i="1" s="1"/>
  <c r="T54" i="7"/>
  <c r="A47" i="7"/>
  <c r="H77" i="1"/>
  <c r="H71" i="1"/>
  <c r="H70" i="1"/>
  <c r="H69" i="1"/>
  <c r="H67" i="1"/>
  <c r="H60" i="1"/>
  <c r="H56" i="1"/>
  <c r="H55" i="1"/>
  <c r="H53" i="1"/>
  <c r="H52" i="1"/>
  <c r="S27" i="7"/>
  <c r="R27" i="7"/>
  <c r="Q27" i="7"/>
  <c r="P27" i="7"/>
  <c r="O27" i="7"/>
  <c r="N27" i="7"/>
  <c r="M27" i="7"/>
  <c r="L27" i="7"/>
  <c r="K27" i="7"/>
  <c r="J27" i="7"/>
  <c r="I27" i="7"/>
  <c r="H27" i="7"/>
  <c r="G27" i="7"/>
  <c r="S24" i="7"/>
  <c r="R24" i="7"/>
  <c r="Q24" i="7"/>
  <c r="P24" i="7"/>
  <c r="O24" i="7"/>
  <c r="N24" i="7"/>
  <c r="M24" i="7"/>
  <c r="L24" i="7"/>
  <c r="K24" i="7"/>
  <c r="J24" i="7"/>
  <c r="I24" i="7"/>
  <c r="H24" i="7"/>
  <c r="G24" i="7"/>
  <c r="T19" i="7"/>
  <c r="H26" i="1" s="1"/>
  <c r="T18" i="7"/>
  <c r="H25" i="1" s="1"/>
  <c r="T17" i="7"/>
  <c r="H24" i="1" s="1"/>
  <c r="T16" i="7"/>
  <c r="H23" i="1" s="1"/>
  <c r="S14" i="7"/>
  <c r="R14" i="7"/>
  <c r="Q14" i="7"/>
  <c r="P14" i="7"/>
  <c r="O14" i="7"/>
  <c r="N14" i="7"/>
  <c r="M14" i="7"/>
  <c r="L14" i="7"/>
  <c r="K14" i="7"/>
  <c r="J14" i="7"/>
  <c r="I14" i="7"/>
  <c r="H14" i="7"/>
  <c r="G14" i="7"/>
  <c r="G89" i="68"/>
  <c r="A89" i="68"/>
  <c r="A87" i="68"/>
  <c r="A85" i="68"/>
  <c r="A84" i="68"/>
  <c r="I83" i="68"/>
  <c r="A83" i="68"/>
  <c r="A80" i="68"/>
  <c r="A79" i="68"/>
  <c r="A78" i="68"/>
  <c r="I77" i="68"/>
  <c r="A77" i="68"/>
  <c r="I76" i="68"/>
  <c r="A76" i="68"/>
  <c r="A73" i="68"/>
  <c r="A72" i="68"/>
  <c r="A71" i="68"/>
  <c r="A68" i="68"/>
  <c r="A67" i="68"/>
  <c r="A66" i="68"/>
  <c r="G65" i="68"/>
  <c r="A65" i="68"/>
  <c r="A62" i="68"/>
  <c r="A61" i="68"/>
  <c r="A60" i="68"/>
  <c r="I59" i="68"/>
  <c r="G59" i="68"/>
  <c r="A59" i="68"/>
  <c r="A58" i="68"/>
  <c r="I57" i="68"/>
  <c r="A57" i="68"/>
  <c r="C52" i="68"/>
  <c r="A52" i="68"/>
  <c r="C50" i="68"/>
  <c r="A50" i="68"/>
  <c r="F49" i="68"/>
  <c r="D49" i="68"/>
  <c r="A49" i="68"/>
  <c r="F48" i="68"/>
  <c r="D48" i="68"/>
  <c r="A48" i="68"/>
  <c r="F47" i="68"/>
  <c r="D47" i="68"/>
  <c r="A47" i="68"/>
  <c r="F45" i="68"/>
  <c r="D45" i="68"/>
  <c r="A45" i="68"/>
  <c r="F44" i="68"/>
  <c r="D44" i="68"/>
  <c r="A44" i="68"/>
  <c r="F43" i="68"/>
  <c r="D43" i="68"/>
  <c r="A43" i="68"/>
  <c r="F41" i="68"/>
  <c r="D41" i="68"/>
  <c r="A41" i="68"/>
  <c r="F40" i="68"/>
  <c r="D40" i="68"/>
  <c r="A40" i="68"/>
  <c r="F39" i="68"/>
  <c r="D39" i="68"/>
  <c r="A39" i="68"/>
  <c r="D37" i="68"/>
  <c r="A37" i="68"/>
  <c r="D36" i="68"/>
  <c r="A36" i="68"/>
  <c r="G35" i="68"/>
  <c r="D35" i="68"/>
  <c r="A35" i="68"/>
  <c r="D34" i="68"/>
  <c r="A34" i="68"/>
  <c r="G33" i="68"/>
  <c r="D33" i="68"/>
  <c r="A33" i="68"/>
  <c r="G32" i="68"/>
  <c r="D32" i="68"/>
  <c r="A32" i="68"/>
  <c r="G31" i="68"/>
  <c r="D31" i="68"/>
  <c r="A31" i="68"/>
  <c r="G30" i="68"/>
  <c r="D30" i="68"/>
  <c r="A30" i="68"/>
  <c r="C29" i="68"/>
  <c r="D27" i="68"/>
  <c r="A27" i="68"/>
  <c r="G26" i="68"/>
  <c r="D26" i="68"/>
  <c r="A26" i="68"/>
  <c r="D25" i="68"/>
  <c r="A25" i="68"/>
  <c r="A24" i="68"/>
  <c r="G23" i="68"/>
  <c r="D23" i="68"/>
  <c r="A23" i="68"/>
  <c r="C22" i="68"/>
  <c r="I20" i="68"/>
  <c r="G20" i="68"/>
  <c r="F20" i="68"/>
  <c r="C20" i="68"/>
  <c r="A20" i="68"/>
  <c r="I18" i="68"/>
  <c r="G18" i="68"/>
  <c r="C18" i="68"/>
  <c r="A18" i="68"/>
  <c r="C16" i="68"/>
  <c r="D11" i="68"/>
  <c r="G9" i="68"/>
  <c r="A2" i="68"/>
  <c r="A1" i="68"/>
  <c r="A37" i="5"/>
  <c r="A36" i="5"/>
  <c r="A35" i="5"/>
  <c r="A34" i="5"/>
  <c r="A33" i="5"/>
  <c r="D32" i="5"/>
  <c r="A32" i="5"/>
  <c r="C29" i="5"/>
  <c r="A29" i="5"/>
  <c r="C28" i="5"/>
  <c r="A28" i="5"/>
  <c r="D25" i="5"/>
  <c r="A25" i="5"/>
  <c r="A23" i="5"/>
  <c r="A22" i="5"/>
  <c r="A21" i="5"/>
  <c r="A20" i="5"/>
  <c r="A19" i="5"/>
  <c r="A18" i="5"/>
  <c r="A3" i="5"/>
  <c r="A2" i="5"/>
  <c r="A54" i="4"/>
  <c r="A52" i="4"/>
  <c r="A50" i="4"/>
  <c r="E48" i="4"/>
  <c r="A48" i="4"/>
  <c r="A47" i="4"/>
  <c r="A46" i="4"/>
  <c r="A45" i="4"/>
  <c r="A44" i="4"/>
  <c r="A43" i="4"/>
  <c r="A42" i="4"/>
  <c r="A41" i="4"/>
  <c r="A36" i="4"/>
  <c r="E34" i="4"/>
  <c r="A34" i="4"/>
  <c r="A33" i="4"/>
  <c r="A32" i="4"/>
  <c r="A31" i="4"/>
  <c r="A30" i="4"/>
  <c r="E25" i="4"/>
  <c r="A25" i="4"/>
  <c r="A24" i="4"/>
  <c r="A23" i="4"/>
  <c r="A22" i="4"/>
  <c r="A21" i="4"/>
  <c r="A20" i="4"/>
  <c r="G16" i="4"/>
  <c r="E16" i="4"/>
  <c r="A16" i="4"/>
  <c r="A3" i="4"/>
  <c r="A2" i="4"/>
  <c r="F125" i="14"/>
  <c r="E125" i="14"/>
  <c r="D125" i="14"/>
  <c r="C125" i="14"/>
  <c r="B125" i="14"/>
  <c r="A99" i="14"/>
  <c r="A97" i="14"/>
  <c r="F83" i="14"/>
  <c r="E83" i="14"/>
  <c r="D83" i="14"/>
  <c r="C83" i="14"/>
  <c r="B83" i="14"/>
  <c r="F73" i="14"/>
  <c r="E73" i="14"/>
  <c r="D73" i="14"/>
  <c r="C73" i="14"/>
  <c r="B73" i="14"/>
  <c r="A60" i="14"/>
  <c r="A58" i="14"/>
  <c r="F48" i="14"/>
  <c r="E48" i="14"/>
  <c r="D48" i="14"/>
  <c r="F129" i="2"/>
  <c r="E129" i="2"/>
  <c r="D129" i="2"/>
  <c r="C129" i="2"/>
  <c r="B129" i="2"/>
  <c r="B90" i="2"/>
  <c r="F87" i="2"/>
  <c r="E87" i="2"/>
  <c r="D87" i="2"/>
  <c r="C87" i="2"/>
  <c r="F77" i="2"/>
  <c r="E77" i="2"/>
  <c r="D77" i="2"/>
  <c r="C77" i="2"/>
  <c r="B77" i="2"/>
  <c r="F52" i="2"/>
  <c r="E52" i="2"/>
  <c r="D52" i="2"/>
  <c r="C52" i="2"/>
  <c r="B52" i="2"/>
  <c r="H302" i="1"/>
  <c r="E302" i="1"/>
  <c r="E241" i="7" s="1"/>
  <c r="H298" i="1"/>
  <c r="C291" i="1"/>
  <c r="C281" i="1"/>
  <c r="H276" i="1"/>
  <c r="E276" i="1"/>
  <c r="E225" i="7" s="1"/>
  <c r="E275" i="1"/>
  <c r="E268" i="1"/>
  <c r="E218" i="7" s="1"/>
  <c r="C267" i="1"/>
  <c r="E243" i="1"/>
  <c r="H238" i="1"/>
  <c r="E237" i="1"/>
  <c r="E236" i="1"/>
  <c r="E231" i="1"/>
  <c r="I65" i="68"/>
  <c r="E225" i="1"/>
  <c r="E201" i="7" s="1"/>
  <c r="H219" i="1"/>
  <c r="E218" i="1"/>
  <c r="E194" i="7" s="1"/>
  <c r="H206" i="1"/>
  <c r="E206" i="1"/>
  <c r="E196" i="1"/>
  <c r="E194" i="1"/>
  <c r="E185" i="7" s="1"/>
  <c r="E193" i="1"/>
  <c r="E186" i="7" s="1"/>
  <c r="E192" i="1"/>
  <c r="E183" i="7" s="1"/>
  <c r="E191" i="1"/>
  <c r="E187" i="1"/>
  <c r="E181" i="7" s="1"/>
  <c r="E185" i="1"/>
  <c r="E182" i="7" s="1"/>
  <c r="E184" i="1"/>
  <c r="E179" i="7" s="1"/>
  <c r="H165" i="1"/>
  <c r="E165" i="1"/>
  <c r="E164" i="7" s="1"/>
  <c r="F163" i="1"/>
  <c r="H161" i="1"/>
  <c r="E161" i="1"/>
  <c r="E163" i="7" s="1"/>
  <c r="H159" i="1"/>
  <c r="F159" i="1"/>
  <c r="E159" i="1"/>
  <c r="E162" i="7" s="1"/>
  <c r="H158" i="1"/>
  <c r="E158" i="1"/>
  <c r="E161" i="7" s="1"/>
  <c r="H156" i="1"/>
  <c r="E156" i="1"/>
  <c r="E160" i="7" s="1"/>
  <c r="E146" i="1"/>
  <c r="E143" i="7" s="1"/>
  <c r="E142" i="1"/>
  <c r="E151" i="7" s="1"/>
  <c r="H141" i="1"/>
  <c r="E141" i="1"/>
  <c r="E126" i="7" s="1"/>
  <c r="H135" i="1"/>
  <c r="E135" i="1"/>
  <c r="E134" i="7" s="1"/>
  <c r="H134" i="1"/>
  <c r="H133" i="1"/>
  <c r="E133" i="1"/>
  <c r="E122" i="7" s="1"/>
  <c r="H132" i="1"/>
  <c r="H131" i="1"/>
  <c r="H130" i="1"/>
  <c r="E130" i="1"/>
  <c r="E112" i="7" s="1"/>
  <c r="H129" i="1"/>
  <c r="H125" i="1"/>
  <c r="H124" i="1"/>
  <c r="H108" i="1"/>
  <c r="F106" i="1"/>
  <c r="H105" i="1"/>
  <c r="E102" i="1"/>
  <c r="E64" i="7" s="1"/>
  <c r="F99" i="1"/>
  <c r="E99" i="1"/>
  <c r="E54" i="7" s="1"/>
  <c r="E94" i="1"/>
  <c r="H91" i="1"/>
  <c r="E77" i="1"/>
  <c r="E39" i="7" s="1"/>
  <c r="F75" i="1"/>
  <c r="C75" i="1"/>
  <c r="E73" i="1"/>
  <c r="C73" i="1"/>
  <c r="E71" i="1"/>
  <c r="E38" i="7" s="1"/>
  <c r="E70" i="1"/>
  <c r="E37" i="7" s="1"/>
  <c r="E69" i="1"/>
  <c r="E36" i="7" s="1"/>
  <c r="E67" i="1"/>
  <c r="E35" i="7" s="1"/>
  <c r="E60" i="1"/>
  <c r="E32" i="7" s="1"/>
  <c r="F58" i="1"/>
  <c r="E56" i="1"/>
  <c r="E31" i="7" s="1"/>
  <c r="E55" i="1"/>
  <c r="E30" i="7" s="1"/>
  <c r="E53" i="1"/>
  <c r="E29" i="7" s="1"/>
  <c r="E52" i="1"/>
  <c r="E28" i="7" s="1"/>
  <c r="E51" i="1"/>
  <c r="E26" i="7" s="1"/>
  <c r="E49" i="1"/>
  <c r="E23" i="7" s="1"/>
  <c r="E26" i="1"/>
  <c r="E19" i="7" s="1"/>
  <c r="E25" i="1"/>
  <c r="E18" i="7" s="1"/>
  <c r="E24" i="1"/>
  <c r="E17" i="7" s="1"/>
  <c r="E23" i="1"/>
  <c r="E16" i="7" s="1"/>
  <c r="E19" i="1"/>
  <c r="E11" i="7" s="1"/>
  <c r="A19" i="1"/>
  <c r="A14" i="7" s="1"/>
  <c r="H13" i="1"/>
  <c r="E13" i="1"/>
  <c r="E46" i="7" s="1"/>
  <c r="H12" i="1"/>
  <c r="E12" i="1"/>
  <c r="E45" i="7" s="1"/>
  <c r="A12" i="1"/>
  <c r="A45" i="7" s="1"/>
  <c r="H10" i="1"/>
  <c r="E10" i="1"/>
  <c r="E47" i="7" s="1"/>
  <c r="T15" i="86" l="1"/>
  <c r="C69" i="89"/>
  <c r="C75" i="89" s="1"/>
  <c r="C73" i="89"/>
  <c r="C68" i="89"/>
  <c r="C74" i="89" s="1"/>
  <c r="C72" i="89"/>
  <c r="H15" i="86"/>
  <c r="B132" i="2"/>
  <c r="C132" i="2"/>
  <c r="F132" i="2"/>
  <c r="D132" i="2"/>
  <c r="E132" i="2"/>
  <c r="F90" i="2"/>
  <c r="C90" i="2"/>
  <c r="D90" i="2"/>
  <c r="E90" i="2"/>
  <c r="F80" i="2"/>
  <c r="C80" i="2"/>
  <c r="B80" i="2"/>
  <c r="D80" i="2"/>
  <c r="E80" i="2"/>
  <c r="E12" i="2"/>
  <c r="D12" i="2"/>
  <c r="C12" i="2"/>
  <c r="V13" i="86"/>
  <c r="X13" i="86" s="1"/>
  <c r="V12" i="86"/>
  <c r="E76" i="14"/>
  <c r="D86" i="14"/>
  <c r="D12" i="14"/>
  <c r="B76" i="14"/>
  <c r="F76" i="14"/>
  <c r="E86" i="14"/>
  <c r="B128" i="14"/>
  <c r="F128" i="14"/>
  <c r="E12" i="14"/>
  <c r="C76" i="14"/>
  <c r="B86" i="14"/>
  <c r="F86" i="14"/>
  <c r="C128" i="14"/>
  <c r="C12" i="14"/>
  <c r="E128" i="14"/>
  <c r="D76" i="14"/>
  <c r="C86" i="14"/>
  <c r="D128" i="14"/>
  <c r="A13" i="1"/>
  <c r="F14" i="1" s="1"/>
  <c r="A20" i="1"/>
  <c r="A21" i="1" s="1"/>
  <c r="A23" i="1" s="1"/>
  <c r="E210" i="7"/>
  <c r="E211" i="7"/>
  <c r="E209" i="7"/>
  <c r="E12" i="7"/>
  <c r="E9" i="7"/>
  <c r="E13" i="7"/>
  <c r="E22" i="7"/>
  <c r="E25" i="7"/>
  <c r="I45" i="68"/>
  <c r="E10" i="7"/>
  <c r="E180" i="7"/>
  <c r="E184" i="7"/>
  <c r="H20" i="1"/>
  <c r="I58" i="68"/>
  <c r="I24" i="68"/>
  <c r="I32" i="68"/>
  <c r="H145" i="1"/>
  <c r="H73" i="1"/>
  <c r="I23" i="68"/>
  <c r="I26" i="68"/>
  <c r="I31" i="68"/>
  <c r="I33" i="68"/>
  <c r="Z12" i="86"/>
  <c r="Z15" i="86" s="1"/>
  <c r="F75" i="89"/>
  <c r="E36" i="4"/>
  <c r="E50" i="4" s="1"/>
  <c r="E54" i="4" s="1"/>
  <c r="T27" i="7"/>
  <c r="H51" i="1" s="1"/>
  <c r="T24" i="7"/>
  <c r="H49" i="1" s="1"/>
  <c r="T14" i="7"/>
  <c r="H19" i="1" s="1"/>
  <c r="I30" i="68"/>
  <c r="I35" i="68"/>
  <c r="I44" i="68" s="1"/>
  <c r="J253" i="7"/>
  <c r="J13" i="86"/>
  <c r="L13" i="86" s="1"/>
  <c r="J12" i="86"/>
  <c r="I253" i="7"/>
  <c r="I256" i="7" s="1"/>
  <c r="I257" i="7" s="1"/>
  <c r="I78" i="68"/>
  <c r="H186" i="1"/>
  <c r="H27" i="1"/>
  <c r="H160" i="1"/>
  <c r="H14" i="1"/>
  <c r="H126" i="1"/>
  <c r="H72" i="1"/>
  <c r="H136" i="1"/>
  <c r="H143" i="1"/>
  <c r="H195" i="1"/>
  <c r="H205" i="1"/>
  <c r="H221" i="1"/>
  <c r="V15" i="86" l="1"/>
  <c r="AB13" i="86"/>
  <c r="X12" i="86"/>
  <c r="X15" i="86" s="1"/>
  <c r="C11" i="2"/>
  <c r="D11" i="2"/>
  <c r="E11" i="2"/>
  <c r="C21" i="2"/>
  <c r="C10" i="2"/>
  <c r="D10" i="2"/>
  <c r="D13" i="2" s="1"/>
  <c r="E10" i="2"/>
  <c r="J15" i="86"/>
  <c r="C10" i="14"/>
  <c r="E11" i="14"/>
  <c r="C11" i="14"/>
  <c r="D11" i="14"/>
  <c r="E10" i="14"/>
  <c r="D10" i="14"/>
  <c r="A14" i="1"/>
  <c r="F16" i="1" s="1"/>
  <c r="A46" i="7"/>
  <c r="H147" i="1"/>
  <c r="A15" i="7"/>
  <c r="A16" i="7"/>
  <c r="A24" i="1"/>
  <c r="H204" i="1"/>
  <c r="H267" i="1"/>
  <c r="H54" i="1"/>
  <c r="H38" i="1"/>
  <c r="H162" i="1"/>
  <c r="I34" i="68"/>
  <c r="I43" i="68" s="1"/>
  <c r="I25" i="68"/>
  <c r="I27" i="68" s="1"/>
  <c r="I36" i="68" s="1"/>
  <c r="H16" i="1"/>
  <c r="H74" i="1"/>
  <c r="H21" i="1"/>
  <c r="L12" i="86"/>
  <c r="L15" i="86" s="1"/>
  <c r="J256" i="7"/>
  <c r="J257" i="7" s="1"/>
  <c r="H97" i="1" s="1"/>
  <c r="H157" i="1"/>
  <c r="H188" i="1"/>
  <c r="I60" i="68"/>
  <c r="H232" i="1"/>
  <c r="H222" i="1"/>
  <c r="H244" i="1"/>
  <c r="H239" i="1"/>
  <c r="H226" i="1"/>
  <c r="D33" i="5"/>
  <c r="D34" i="5" s="1"/>
  <c r="D36" i="5" s="1"/>
  <c r="D37" i="5" s="1"/>
  <c r="D28" i="5" s="1"/>
  <c r="D29" i="5" s="1"/>
  <c r="H275" i="1" s="1"/>
  <c r="B24" i="91" l="1"/>
  <c r="J12" i="91"/>
  <c r="C13" i="2"/>
  <c r="C17" i="2" s="1"/>
  <c r="D13" i="14"/>
  <c r="E13" i="2"/>
  <c r="AB12" i="86"/>
  <c r="AB15" i="86" s="1"/>
  <c r="E13" i="14"/>
  <c r="C13" i="14"/>
  <c r="C17" i="14" s="1"/>
  <c r="H40" i="1"/>
  <c r="H58" i="1"/>
  <c r="F25" i="4"/>
  <c r="G25" i="4" s="1"/>
  <c r="H106" i="1"/>
  <c r="H163" i="1"/>
  <c r="R209" i="7"/>
  <c r="S209" i="7" s="1"/>
  <c r="A25" i="1"/>
  <c r="F73" i="1"/>
  <c r="A17" i="7"/>
  <c r="H282" i="1"/>
  <c r="S64" i="7"/>
  <c r="T64" i="7" s="1"/>
  <c r="H102" i="1" s="1"/>
  <c r="H75" i="1"/>
  <c r="H57" i="1"/>
  <c r="I72" i="68"/>
  <c r="H197" i="1"/>
  <c r="H269" i="1"/>
  <c r="I37" i="68"/>
  <c r="I40" i="68" s="1"/>
  <c r="I48" i="68" s="1"/>
  <c r="H29" i="1"/>
  <c r="E14" i="2"/>
  <c r="E21" i="2" s="1"/>
  <c r="E14" i="14"/>
  <c r="H240" i="1"/>
  <c r="I79" i="68"/>
  <c r="I80" i="68" s="1"/>
  <c r="I66" i="68"/>
  <c r="H245" i="1"/>
  <c r="I84" i="68"/>
  <c r="I85" i="68" s="1"/>
  <c r="I62" i="68"/>
  <c r="I61" i="68"/>
  <c r="H42" i="1" l="1"/>
  <c r="J13" i="91"/>
  <c r="J14" i="91" s="1"/>
  <c r="J15" i="91" s="1"/>
  <c r="J16" i="91" s="1"/>
  <c r="J17" i="91" s="1"/>
  <c r="J18" i="91" s="1"/>
  <c r="J19" i="91" s="1"/>
  <c r="J20" i="91" s="1"/>
  <c r="J21" i="91" s="1"/>
  <c r="J22" i="91" s="1"/>
  <c r="J23" i="91" s="1"/>
  <c r="J24" i="91" s="1"/>
  <c r="J25" i="91" s="1"/>
  <c r="C18" i="2"/>
  <c r="C20" i="2" s="1"/>
  <c r="E17" i="14"/>
  <c r="H107" i="1"/>
  <c r="H59" i="1"/>
  <c r="H201" i="1"/>
  <c r="H164" i="1"/>
  <c r="I41" i="68"/>
  <c r="I49" i="68" s="1"/>
  <c r="E17" i="2"/>
  <c r="I39" i="68"/>
  <c r="I47" i="68" s="1"/>
  <c r="A18" i="7"/>
  <c r="A26" i="1"/>
  <c r="H270" i="1"/>
  <c r="H200" i="1"/>
  <c r="H202" i="1"/>
  <c r="H291" i="1"/>
  <c r="H198" i="1"/>
  <c r="H76" i="1"/>
  <c r="E18" i="2" l="1"/>
  <c r="E20" i="2" s="1"/>
  <c r="H61" i="1"/>
  <c r="H209" i="1"/>
  <c r="H109" i="1"/>
  <c r="H166" i="1"/>
  <c r="I50" i="68"/>
  <c r="A27" i="1"/>
  <c r="A19" i="7"/>
  <c r="F27" i="1"/>
  <c r="H79" i="1"/>
  <c r="H208" i="1"/>
  <c r="H210" i="1"/>
  <c r="H63" i="1" l="1"/>
  <c r="H169" i="1"/>
  <c r="A29" i="1"/>
  <c r="A31" i="1" s="1"/>
  <c r="F29" i="1"/>
  <c r="H211" i="1"/>
  <c r="H31" i="1" l="1"/>
  <c r="H81" i="1"/>
  <c r="H259" i="1"/>
  <c r="A32" i="1"/>
  <c r="F32" i="1"/>
  <c r="H32" i="1" l="1"/>
  <c r="H44" i="1" s="1"/>
  <c r="H254" i="1"/>
  <c r="H34" i="1"/>
  <c r="A34" i="1"/>
  <c r="H35" i="1" l="1"/>
  <c r="A35" i="1"/>
  <c r="F35" i="1"/>
  <c r="K269" i="7"/>
  <c r="L269" i="7" s="1"/>
  <c r="K268" i="7"/>
  <c r="L268" i="7" s="1"/>
  <c r="F16" i="2"/>
  <c r="K266" i="7"/>
  <c r="L266" i="7" s="1"/>
  <c r="K265" i="7"/>
  <c r="L265" i="7" s="1"/>
  <c r="F16" i="14"/>
  <c r="F17" i="14" s="1"/>
  <c r="H137" i="1"/>
  <c r="F18" i="2" l="1"/>
  <c r="R210" i="7"/>
  <c r="S210" i="7" s="1"/>
  <c r="S212" i="7" s="1"/>
  <c r="H231" i="1" s="1"/>
  <c r="I67" i="68"/>
  <c r="I68" i="68" s="1"/>
  <c r="H227" i="1"/>
  <c r="D15" i="14"/>
  <c r="D17" i="14" s="1"/>
  <c r="F34" i="4"/>
  <c r="G34" i="4" s="1"/>
  <c r="G36" i="4" s="1"/>
  <c r="H173" i="1" s="1"/>
  <c r="D15" i="2"/>
  <c r="D17" i="2" s="1"/>
  <c r="H148" i="1"/>
  <c r="L274" i="7"/>
  <c r="H112" i="1" s="1"/>
  <c r="A38" i="1"/>
  <c r="F227" i="1"/>
  <c r="G67" i="68" s="1"/>
  <c r="F148" i="1"/>
  <c r="H138" i="1"/>
  <c r="F17" i="2"/>
  <c r="F21" i="2"/>
  <c r="H233" i="1" l="1"/>
  <c r="H228" i="1"/>
  <c r="F20" i="2"/>
  <c r="D18" i="2"/>
  <c r="G18" i="2" s="1"/>
  <c r="I71" i="68"/>
  <c r="I73" i="68" s="1"/>
  <c r="D21" i="2"/>
  <c r="G21" i="2" s="1"/>
  <c r="G17" i="14"/>
  <c r="H149" i="1"/>
  <c r="H175" i="1"/>
  <c r="A39" i="1"/>
  <c r="F40" i="1" s="1"/>
  <c r="G17" i="2"/>
  <c r="D20" i="2" l="1"/>
  <c r="G20" i="2"/>
  <c r="G22" i="2" s="1"/>
  <c r="H86" i="1" s="1"/>
  <c r="H151" i="1"/>
  <c r="H260" i="1"/>
  <c r="A96" i="7"/>
  <c r="A40" i="1"/>
  <c r="H258" i="1" l="1"/>
  <c r="H117" i="1"/>
  <c r="A42" i="1"/>
  <c r="F42" i="1"/>
  <c r="H119" i="1" l="1"/>
  <c r="H255" i="1"/>
  <c r="A44" i="1"/>
  <c r="F44" i="1"/>
  <c r="I16" i="68" l="1"/>
  <c r="I52" i="68" s="1"/>
  <c r="I87" i="68" s="1"/>
  <c r="I89" i="68" s="1"/>
  <c r="I9" i="68" s="1"/>
  <c r="H289" i="1" s="1"/>
  <c r="H213" i="1"/>
  <c r="H256" i="1"/>
  <c r="A49" i="1"/>
  <c r="F137" i="1"/>
  <c r="H261" i="1" l="1"/>
  <c r="H247" i="1"/>
  <c r="A24" i="7"/>
  <c r="F267" i="1"/>
  <c r="A51" i="1"/>
  <c r="H249" i="1" l="1"/>
  <c r="A27" i="7"/>
  <c r="A52" i="1"/>
  <c r="H262" i="1" l="1"/>
  <c r="A28" i="7"/>
  <c r="A53" i="1"/>
  <c r="H264" i="1" l="1"/>
  <c r="A29" i="7"/>
  <c r="F20" i="1"/>
  <c r="A54" i="1"/>
  <c r="F54" i="1"/>
  <c r="H271" i="1" l="1"/>
  <c r="A55" i="1"/>
  <c r="H281" i="1" l="1"/>
  <c r="H272" i="1"/>
  <c r="H288" i="1"/>
  <c r="A56" i="1"/>
  <c r="A30" i="7"/>
  <c r="H283" i="1" l="1"/>
  <c r="H285" i="1"/>
  <c r="H284" i="1"/>
  <c r="H278" i="1"/>
  <c r="H290" i="1"/>
  <c r="A57" i="1"/>
  <c r="A31" i="7"/>
  <c r="F57" i="1"/>
  <c r="I13" i="89" l="1"/>
  <c r="I19" i="89"/>
  <c r="EU19" i="89" s="1"/>
  <c r="H293" i="1"/>
  <c r="H295" i="1"/>
  <c r="H292" i="1"/>
  <c r="A58" i="1"/>
  <c r="A59" i="1" s="1"/>
  <c r="GR33" i="89" l="1"/>
  <c r="GT74" i="89" s="1"/>
  <c r="GU33" i="89"/>
  <c r="BD33" i="89"/>
  <c r="BF74" i="89" s="1"/>
  <c r="GO33" i="89"/>
  <c r="GQ74" i="89" s="1"/>
  <c r="IN33" i="89"/>
  <c r="IP74" i="89" s="1"/>
  <c r="HS33" i="89"/>
  <c r="HU74" i="89" s="1"/>
  <c r="GI33" i="89"/>
  <c r="GK74" i="89" s="1"/>
  <c r="DF33" i="89"/>
  <c r="DH74" i="89" s="1"/>
  <c r="CP13" i="89"/>
  <c r="CW33" i="89"/>
  <c r="CY74" i="89" s="1"/>
  <c r="GX33" i="89"/>
  <c r="GZ74" i="89" s="1"/>
  <c r="DX33" i="89"/>
  <c r="DZ74" i="89" s="1"/>
  <c r="Z33" i="89"/>
  <c r="AB74" i="89" s="1"/>
  <c r="IH33" i="89"/>
  <c r="IJ74" i="89" s="1"/>
  <c r="HM33" i="89"/>
  <c r="HO74" i="89" s="1"/>
  <c r="IE33" i="89"/>
  <c r="IG74" i="89" s="1"/>
  <c r="HP33" i="89"/>
  <c r="HR74" i="89" s="1"/>
  <c r="CE33" i="89"/>
  <c r="CG74" i="89" s="1"/>
  <c r="CB33" i="89"/>
  <c r="CD74" i="89" s="1"/>
  <c r="HY33" i="89"/>
  <c r="IA74" i="89" s="1"/>
  <c r="Q33" i="89"/>
  <c r="S74" i="89" s="1"/>
  <c r="BP33" i="89"/>
  <c r="BR74" i="89" s="1"/>
  <c r="AL33" i="89"/>
  <c r="AN74" i="89" s="1"/>
  <c r="BF19" i="89"/>
  <c r="T33" i="89"/>
  <c r="V74" i="89" s="1"/>
  <c r="EU13" i="89"/>
  <c r="BY33" i="89"/>
  <c r="CA74" i="89" s="1"/>
  <c r="HR13" i="89"/>
  <c r="FH33" i="89"/>
  <c r="FJ74" i="89" s="1"/>
  <c r="AC33" i="89"/>
  <c r="AE74" i="89" s="1"/>
  <c r="CQ33" i="89"/>
  <c r="CS74" i="89" s="1"/>
  <c r="EJ33" i="89"/>
  <c r="EL74" i="89" s="1"/>
  <c r="GL33" i="89"/>
  <c r="GN74" i="89" s="1"/>
  <c r="V13" i="89"/>
  <c r="BM33" i="89"/>
  <c r="BO74" i="89" s="1"/>
  <c r="DB13" i="89"/>
  <c r="AI33" i="89"/>
  <c r="AK74" i="89" s="1"/>
  <c r="DI33" i="89"/>
  <c r="DK74" i="89" s="1"/>
  <c r="DR33" i="89"/>
  <c r="DT74" i="89" s="1"/>
  <c r="AH13" i="89"/>
  <c r="FN33" i="89"/>
  <c r="FP74" i="89" s="1"/>
  <c r="IB33" i="89"/>
  <c r="ID74" i="89" s="1"/>
  <c r="FJ13" i="89"/>
  <c r="IG13" i="89"/>
  <c r="FE33" i="89"/>
  <c r="FG74" i="89" s="1"/>
  <c r="AU33" i="89"/>
  <c r="AW74" i="89" s="1"/>
  <c r="AT13" i="89"/>
  <c r="CN33" i="89"/>
  <c r="CP74" i="89" s="1"/>
  <c r="FT33" i="89"/>
  <c r="FV74" i="89" s="1"/>
  <c r="H33" i="89"/>
  <c r="J74" i="89" s="1"/>
  <c r="DC33" i="89"/>
  <c r="DE74" i="89" s="1"/>
  <c r="HA33" i="89"/>
  <c r="HC74" i="89" s="1"/>
  <c r="DL33" i="89"/>
  <c r="DN74" i="89" s="1"/>
  <c r="HJ33" i="89"/>
  <c r="HL74" i="89" s="1"/>
  <c r="FQ33" i="89"/>
  <c r="FS74" i="89" s="1"/>
  <c r="HC13" i="89"/>
  <c r="CH33" i="89"/>
  <c r="CJ74" i="89" s="1"/>
  <c r="AO33" i="89"/>
  <c r="AQ74" i="89" s="1"/>
  <c r="EY33" i="89"/>
  <c r="FA74" i="89" s="1"/>
  <c r="AX33" i="89"/>
  <c r="AZ74" i="89" s="1"/>
  <c r="BJ33" i="89"/>
  <c r="BL74" i="89" s="1"/>
  <c r="BF13" i="89"/>
  <c r="BG33" i="89"/>
  <c r="BI74" i="89" s="1"/>
  <c r="HG33" i="89"/>
  <c r="HI74" i="89" s="1"/>
  <c r="IW33" i="89"/>
  <c r="IY74" i="89" s="1"/>
  <c r="W33" i="89"/>
  <c r="Y74" i="89" s="1"/>
  <c r="E33" i="89"/>
  <c r="G74" i="89" s="1"/>
  <c r="EF13" i="89"/>
  <c r="BA33" i="89"/>
  <c r="BC74" i="89" s="1"/>
  <c r="GC33" i="89"/>
  <c r="GE74" i="89" s="1"/>
  <c r="FB33" i="89"/>
  <c r="FD74" i="89" s="1"/>
  <c r="FK33" i="89"/>
  <c r="FM74" i="89" s="1"/>
  <c r="HD33" i="89"/>
  <c r="HF74" i="89" s="1"/>
  <c r="GF33" i="89"/>
  <c r="GH74" i="89" s="1"/>
  <c r="DQ13" i="89"/>
  <c r="FY13" i="89"/>
  <c r="FW33" i="89"/>
  <c r="FY74" i="89" s="1"/>
  <c r="EG33" i="89"/>
  <c r="EI74" i="89" s="1"/>
  <c r="AR33" i="89"/>
  <c r="AT74" i="89" s="1"/>
  <c r="EP33" i="89"/>
  <c r="ER74" i="89" s="1"/>
  <c r="CZ33" i="89"/>
  <c r="DB74" i="89" s="1"/>
  <c r="IT33" i="89"/>
  <c r="IV74" i="89" s="1"/>
  <c r="GN13" i="89"/>
  <c r="N33" i="89"/>
  <c r="P74" i="89" s="1"/>
  <c r="K33" i="89"/>
  <c r="M74" i="89" s="1"/>
  <c r="IK33" i="89"/>
  <c r="IM74" i="89" s="1"/>
  <c r="BV33" i="89"/>
  <c r="BX74" i="89" s="1"/>
  <c r="AF33" i="89"/>
  <c r="AH74" i="89" s="1"/>
  <c r="CD13" i="89"/>
  <c r="EA33" i="89"/>
  <c r="EC74" i="89" s="1"/>
  <c r="FZ33" i="89"/>
  <c r="GB74" i="89" s="1"/>
  <c r="EV33" i="89"/>
  <c r="EX74" i="89" s="1"/>
  <c r="EF19" i="89"/>
  <c r="HV33" i="89"/>
  <c r="HX74" i="89" s="1"/>
  <c r="BS33" i="89"/>
  <c r="BU74" i="89" s="1"/>
  <c r="EM33" i="89"/>
  <c r="EO74" i="89" s="1"/>
  <c r="CD19" i="89"/>
  <c r="HC19" i="89"/>
  <c r="ES33" i="89"/>
  <c r="EU74" i="89" s="1"/>
  <c r="BR13" i="89"/>
  <c r="ED33" i="89"/>
  <c r="EF74" i="89" s="1"/>
  <c r="CK33" i="89"/>
  <c r="CM74" i="89" s="1"/>
  <c r="IQ33" i="89"/>
  <c r="IS74" i="89" s="1"/>
  <c r="DO33" i="89"/>
  <c r="DQ74" i="89" s="1"/>
  <c r="DU33" i="89"/>
  <c r="DW74" i="89" s="1"/>
  <c r="CT33" i="89"/>
  <c r="CV74" i="89" s="1"/>
  <c r="GN19" i="89"/>
  <c r="DB19" i="89"/>
  <c r="HR19" i="89"/>
  <c r="FJ19" i="89"/>
  <c r="FY19" i="89"/>
  <c r="BR19" i="89"/>
  <c r="AT19" i="89"/>
  <c r="IG19" i="89"/>
  <c r="CP19" i="89"/>
  <c r="I14" i="89"/>
  <c r="CD14" i="89" s="1"/>
  <c r="DQ19" i="89"/>
  <c r="V19" i="89"/>
  <c r="AH19" i="89"/>
  <c r="F59" i="1"/>
  <c r="A60" i="1"/>
  <c r="F61" i="1"/>
  <c r="GW74" i="89" l="1"/>
  <c r="IZ74" i="89" s="1"/>
  <c r="JB74" i="89" s="1"/>
  <c r="FY14" i="89"/>
  <c r="EF14" i="89"/>
  <c r="AT14" i="89"/>
  <c r="HC14" i="89"/>
  <c r="DQ14" i="89"/>
  <c r="CP14" i="89"/>
  <c r="AH14" i="89"/>
  <c r="BR14" i="89"/>
  <c r="HR14" i="89"/>
  <c r="BF14" i="89"/>
  <c r="DB14" i="89"/>
  <c r="EU14" i="89"/>
  <c r="V14" i="89"/>
  <c r="IG14" i="89"/>
  <c r="I15" i="89"/>
  <c r="GR34" i="89" s="1"/>
  <c r="GT75" i="89" s="1"/>
  <c r="BP32" i="91" s="1"/>
  <c r="BP82" i="91" s="1"/>
  <c r="GN14" i="89"/>
  <c r="FJ14" i="89"/>
  <c r="A61" i="1"/>
  <c r="A32" i="7"/>
  <c r="GU34" i="89" l="1"/>
  <c r="GW75" i="89" s="1"/>
  <c r="BQ32" i="91" s="1"/>
  <c r="BQ82" i="91" s="1"/>
  <c r="CZ34" i="89"/>
  <c r="GO34" i="89"/>
  <c r="GQ75" i="89" s="1"/>
  <c r="BO32" i="91" s="1"/>
  <c r="BO82" i="91" s="1"/>
  <c r="FT34" i="89"/>
  <c r="BJ34" i="89"/>
  <c r="FZ34" i="89"/>
  <c r="HD34" i="89"/>
  <c r="IN34" i="89"/>
  <c r="W34" i="89"/>
  <c r="CD15" i="89"/>
  <c r="IG15" i="89"/>
  <c r="DU34" i="89"/>
  <c r="DQ15" i="89"/>
  <c r="FJ15" i="89"/>
  <c r="BP34" i="89"/>
  <c r="AX34" i="89"/>
  <c r="FQ34" i="89"/>
  <c r="EG34" i="89"/>
  <c r="BV34" i="89"/>
  <c r="EA34" i="89"/>
  <c r="DF34" i="89"/>
  <c r="BD34" i="89"/>
  <c r="BA34" i="89"/>
  <c r="IK34" i="89"/>
  <c r="DI34" i="89"/>
  <c r="BY34" i="89"/>
  <c r="IH34" i="89"/>
  <c r="AO34" i="89"/>
  <c r="EP34" i="89"/>
  <c r="AC34" i="89"/>
  <c r="AL34" i="89"/>
  <c r="BR15" i="89"/>
  <c r="AU34" i="89"/>
  <c r="IQ34" i="89"/>
  <c r="HV34" i="89"/>
  <c r="HS34" i="89"/>
  <c r="HC15" i="89"/>
  <c r="CE34" i="89"/>
  <c r="K34" i="89"/>
  <c r="Q34" i="89"/>
  <c r="V15" i="89"/>
  <c r="GL34" i="89"/>
  <c r="GC34" i="89"/>
  <c r="CP15" i="89"/>
  <c r="CH34" i="89"/>
  <c r="EJ34" i="89"/>
  <c r="FB34" i="89"/>
  <c r="IE34" i="89"/>
  <c r="GI34" i="89"/>
  <c r="BM34" i="89"/>
  <c r="HA34" i="89"/>
  <c r="AF34" i="89"/>
  <c r="AH15" i="89"/>
  <c r="HP34" i="89"/>
  <c r="Z34" i="89"/>
  <c r="DX34" i="89"/>
  <c r="T34" i="89"/>
  <c r="FE34" i="89"/>
  <c r="DR34" i="89"/>
  <c r="HR15" i="89"/>
  <c r="BG34" i="89"/>
  <c r="ES34" i="89"/>
  <c r="FH34" i="89"/>
  <c r="FK34" i="89"/>
  <c r="BF15" i="89"/>
  <c r="AI34" i="89"/>
  <c r="BS34" i="89"/>
  <c r="DB15" i="89"/>
  <c r="HJ34" i="89"/>
  <c r="CN34" i="89"/>
  <c r="DO34" i="89"/>
  <c r="CK34" i="89"/>
  <c r="CW34" i="89"/>
  <c r="GN15" i="89"/>
  <c r="CT34" i="89"/>
  <c r="EY34" i="89"/>
  <c r="E34" i="89"/>
  <c r="G75" i="89" s="1"/>
  <c r="C32" i="91" s="1"/>
  <c r="C82" i="91" s="1"/>
  <c r="CQ34" i="89"/>
  <c r="EM34" i="89"/>
  <c r="FY15" i="89"/>
  <c r="EV34" i="89"/>
  <c r="IW34" i="89"/>
  <c r="AR34" i="89"/>
  <c r="HG34" i="89"/>
  <c r="CB34" i="89"/>
  <c r="EF15" i="89"/>
  <c r="ED34" i="89"/>
  <c r="HM34" i="89"/>
  <c r="GX34" i="89"/>
  <c r="GF34" i="89"/>
  <c r="IB34" i="89"/>
  <c r="AT15" i="89"/>
  <c r="H34" i="89"/>
  <c r="DC34" i="89"/>
  <c r="HY34" i="89"/>
  <c r="FW34" i="89"/>
  <c r="FN34" i="89"/>
  <c r="FP75" i="89" s="1"/>
  <c r="BF32" i="91" s="1"/>
  <c r="BF82" i="91" s="1"/>
  <c r="EU15" i="89"/>
  <c r="IT34" i="89"/>
  <c r="N34" i="89"/>
  <c r="DL34" i="89"/>
  <c r="A63" i="1"/>
  <c r="F63" i="1"/>
  <c r="DN75" i="89" l="1"/>
  <c r="GZ75" i="89"/>
  <c r="HL75" i="89"/>
  <c r="BI75" i="89"/>
  <c r="V75" i="89"/>
  <c r="CJ75" i="89"/>
  <c r="AW75" i="89"/>
  <c r="ER75" i="89"/>
  <c r="DK75" i="89"/>
  <c r="DH75" i="89"/>
  <c r="FS75" i="89"/>
  <c r="Y75" i="89"/>
  <c r="BL75" i="89"/>
  <c r="CD75" i="89"/>
  <c r="CY75" i="89"/>
  <c r="HI75" i="89"/>
  <c r="FA75" i="89"/>
  <c r="CM75" i="89"/>
  <c r="FM75" i="89"/>
  <c r="DZ75" i="89"/>
  <c r="AH75" i="89"/>
  <c r="IG75" i="89"/>
  <c r="S75" i="89"/>
  <c r="HU75" i="89"/>
  <c r="AQ75" i="89"/>
  <c r="IM75" i="89"/>
  <c r="EC75" i="89"/>
  <c r="AZ75" i="89"/>
  <c r="DW75" i="89"/>
  <c r="IP75" i="89"/>
  <c r="FV75" i="89"/>
  <c r="GK75" i="89"/>
  <c r="P75" i="89"/>
  <c r="IV75" i="89"/>
  <c r="ID75" i="89"/>
  <c r="AT75" i="89"/>
  <c r="EO75" i="89"/>
  <c r="CV75" i="89"/>
  <c r="DQ75" i="89"/>
  <c r="BU75" i="89"/>
  <c r="FJ75" i="89"/>
  <c r="DT75" i="89"/>
  <c r="AB75" i="89"/>
  <c r="HC75" i="89"/>
  <c r="FD75" i="89"/>
  <c r="GE75" i="89"/>
  <c r="M75" i="89"/>
  <c r="HX75" i="89"/>
  <c r="AN75" i="89"/>
  <c r="IJ75" i="89"/>
  <c r="BC75" i="89"/>
  <c r="BX75" i="89"/>
  <c r="BR75" i="89"/>
  <c r="HF75" i="89"/>
  <c r="J75" i="89"/>
  <c r="EX75" i="89"/>
  <c r="FY75" i="89"/>
  <c r="HO75" i="89"/>
  <c r="IA75" i="89"/>
  <c r="EF75" i="89"/>
  <c r="DE75" i="89"/>
  <c r="GH75" i="89"/>
  <c r="IY75" i="89"/>
  <c r="CS75" i="89"/>
  <c r="CP75" i="89"/>
  <c r="AK75" i="89"/>
  <c r="M32" i="91" s="1"/>
  <c r="M82" i="91" s="1"/>
  <c r="EU75" i="89"/>
  <c r="FG75" i="89"/>
  <c r="HR75" i="89"/>
  <c r="BO75" i="89"/>
  <c r="EL75" i="89"/>
  <c r="GN75" i="89"/>
  <c r="CG75" i="89"/>
  <c r="IS75" i="89"/>
  <c r="AE75" i="89"/>
  <c r="CA75" i="89"/>
  <c r="BF75" i="89"/>
  <c r="EI75" i="89"/>
  <c r="GB75" i="89"/>
  <c r="DB75" i="89"/>
  <c r="A67" i="1"/>
  <c r="F31" i="1"/>
  <c r="IZ75" i="89" l="1"/>
  <c r="JA75" i="89" s="1"/>
  <c r="JC75" i="89" s="1"/>
  <c r="H297" i="1" s="1"/>
  <c r="AJ32" i="91"/>
  <c r="AJ82" i="91" s="1"/>
  <c r="AG32" i="91"/>
  <c r="AG82" i="91" s="1"/>
  <c r="BZ32" i="91"/>
  <c r="BZ82" i="91" s="1"/>
  <c r="P32" i="91"/>
  <c r="P82" i="91" s="1"/>
  <c r="R32" i="91"/>
  <c r="R82" i="91" s="1"/>
  <c r="BY32" i="91"/>
  <c r="BY82" i="91" s="1"/>
  <c r="BU32" i="91"/>
  <c r="BU82" i="91" s="1"/>
  <c r="I32" i="91"/>
  <c r="I82" i="91" s="1"/>
  <c r="U32" i="91"/>
  <c r="U82" i="91" s="1"/>
  <c r="K32" i="91"/>
  <c r="K82" i="91" s="1"/>
  <c r="AV32" i="91"/>
  <c r="AV82" i="91" s="1"/>
  <c r="AY32" i="91"/>
  <c r="AY82" i="91" s="1"/>
  <c r="CI32" i="91"/>
  <c r="CI82" i="91" s="1"/>
  <c r="CA32" i="91"/>
  <c r="CA82" i="91" s="1"/>
  <c r="S32" i="91"/>
  <c r="S82" i="91" s="1"/>
  <c r="E32" i="91"/>
  <c r="E82" i="91" s="1"/>
  <c r="J32" i="91"/>
  <c r="J82" i="91" s="1"/>
  <c r="AO32" i="91"/>
  <c r="AO82" i="91" s="1"/>
  <c r="CB32" i="91"/>
  <c r="CB82" i="91" s="1"/>
  <c r="BH32" i="91"/>
  <c r="BH82" i="91" s="1"/>
  <c r="AS32" i="91"/>
  <c r="AS82" i="91" s="1"/>
  <c r="G32" i="91"/>
  <c r="G82" i="91" s="1"/>
  <c r="BE32" i="91"/>
  <c r="BE82" i="91" s="1"/>
  <c r="AI32" i="91"/>
  <c r="AI82" i="91" s="1"/>
  <c r="BG32" i="91"/>
  <c r="BG82" i="91" s="1"/>
  <c r="Q32" i="91"/>
  <c r="Q82" i="91" s="1"/>
  <c r="BV32" i="91"/>
  <c r="BV82" i="91" s="1"/>
  <c r="AT32" i="91"/>
  <c r="AT82" i="91" s="1"/>
  <c r="Z32" i="91"/>
  <c r="Z82" i="91" s="1"/>
  <c r="Y32" i="91"/>
  <c r="Y82" i="91" s="1"/>
  <c r="AR32" i="91"/>
  <c r="AR82" i="91" s="1"/>
  <c r="AU32" i="91"/>
  <c r="AU82" i="91" s="1"/>
  <c r="CG32" i="91"/>
  <c r="CG82" i="91" s="1"/>
  <c r="W32" i="91"/>
  <c r="W82" i="91" s="1"/>
  <c r="BW32" i="91"/>
  <c r="BW82" i="91" s="1"/>
  <c r="BT32" i="91"/>
  <c r="BT82" i="91" s="1"/>
  <c r="CD32" i="91"/>
  <c r="CD82" i="91" s="1"/>
  <c r="AP32" i="91"/>
  <c r="AP82" i="91" s="1"/>
  <c r="AH32" i="91"/>
  <c r="AH82" i="91" s="1"/>
  <c r="CH32" i="91"/>
  <c r="CH82" i="91" s="1"/>
  <c r="CF32" i="91"/>
  <c r="CF82" i="91" s="1"/>
  <c r="CE32" i="91"/>
  <c r="CE82" i="91" s="1"/>
  <c r="CC32" i="91"/>
  <c r="CC82" i="91" s="1"/>
  <c r="AE32" i="91"/>
  <c r="AE82" i="91" s="1"/>
  <c r="AB32" i="91"/>
  <c r="AB82" i="91" s="1"/>
  <c r="AL32" i="91"/>
  <c r="AL82" i="91" s="1"/>
  <c r="AD32" i="91"/>
  <c r="AD82" i="91" s="1"/>
  <c r="AA32" i="91"/>
  <c r="AA82" i="91" s="1"/>
  <c r="BC32" i="91"/>
  <c r="BC82" i="91" s="1"/>
  <c r="AZ32" i="91"/>
  <c r="AZ82" i="91" s="1"/>
  <c r="BS32" i="91"/>
  <c r="BS82" i="91" s="1"/>
  <c r="AX32" i="91"/>
  <c r="AX82" i="91" s="1"/>
  <c r="T32" i="91"/>
  <c r="T82" i="91" s="1"/>
  <c r="AC32" i="91"/>
  <c r="AC82" i="91" s="1"/>
  <c r="BX32" i="91"/>
  <c r="BX82" i="91" s="1"/>
  <c r="AF32" i="91"/>
  <c r="AF82" i="91" s="1"/>
  <c r="AK32" i="91"/>
  <c r="AK82" i="91" s="1"/>
  <c r="BI32" i="91"/>
  <c r="BI82" i="91" s="1"/>
  <c r="X32" i="91"/>
  <c r="X82" i="91" s="1"/>
  <c r="N32" i="91"/>
  <c r="N82" i="91" s="1"/>
  <c r="BB32" i="91"/>
  <c r="BB82" i="91" s="1"/>
  <c r="BD32" i="91"/>
  <c r="BD82" i="91" s="1"/>
  <c r="AW32" i="91"/>
  <c r="AW82" i="91" s="1"/>
  <c r="F32" i="91"/>
  <c r="F82" i="91" s="1"/>
  <c r="AQ32" i="91"/>
  <c r="AQ82" i="91" s="1"/>
  <c r="O32" i="91"/>
  <c r="O82" i="91" s="1"/>
  <c r="L32" i="91"/>
  <c r="L82" i="91" s="1"/>
  <c r="BA32" i="91"/>
  <c r="BA82" i="91" s="1"/>
  <c r="V32" i="91"/>
  <c r="V82" i="91" s="1"/>
  <c r="AM32" i="91"/>
  <c r="AM82" i="91" s="1"/>
  <c r="H32" i="91"/>
  <c r="H82" i="91" s="1"/>
  <c r="AN32" i="91"/>
  <c r="AN82" i="91" s="1"/>
  <c r="BN32" i="91"/>
  <c r="BN82" i="91" s="1"/>
  <c r="BJ32" i="91"/>
  <c r="BJ82" i="91" s="1"/>
  <c r="BK32" i="91"/>
  <c r="BK82" i="91" s="1"/>
  <c r="BR32" i="91"/>
  <c r="BR82" i="91" s="1"/>
  <c r="BM32" i="91"/>
  <c r="BM82" i="91" s="1"/>
  <c r="BL32" i="91"/>
  <c r="BL82" i="91" s="1"/>
  <c r="D32" i="91"/>
  <c r="D82" i="91" s="1"/>
  <c r="A69" i="1"/>
  <c r="A35" i="7"/>
  <c r="B82" i="91" l="1"/>
  <c r="B32" i="91"/>
  <c r="B62" i="91"/>
  <c r="F8" i="93" s="1"/>
  <c r="P60" i="93" s="1"/>
  <c r="F8" i="92"/>
  <c r="A36" i="7"/>
  <c r="A70" i="1"/>
  <c r="B67" i="91" l="1"/>
  <c r="D16" i="93"/>
  <c r="F17" i="93" s="1"/>
  <c r="J17" i="93" s="1"/>
  <c r="N17" i="93" s="1"/>
  <c r="P60" i="92"/>
  <c r="D16" i="92"/>
  <c r="A71" i="1"/>
  <c r="A37" i="7"/>
  <c r="D17" i="93" l="1"/>
  <c r="D18" i="93" s="1"/>
  <c r="R16" i="93"/>
  <c r="F17" i="92"/>
  <c r="J17" i="92" s="1"/>
  <c r="N17" i="92" s="1"/>
  <c r="R16" i="92"/>
  <c r="D17" i="92"/>
  <c r="A72" i="1"/>
  <c r="A38" i="7"/>
  <c r="F72" i="1"/>
  <c r="F18" i="93" l="1"/>
  <c r="J18" i="93" s="1"/>
  <c r="N18" i="93" s="1"/>
  <c r="H19" i="93" s="1"/>
  <c r="R17" i="93"/>
  <c r="R17" i="92"/>
  <c r="F18" i="92"/>
  <c r="J18" i="92" s="1"/>
  <c r="N18" i="92" s="1"/>
  <c r="H19" i="92" s="1"/>
  <c r="D18" i="92"/>
  <c r="A73" i="1"/>
  <c r="A74" i="1" s="1"/>
  <c r="D19" i="93"/>
  <c r="R18" i="93" l="1"/>
  <c r="F19" i="93"/>
  <c r="J19" i="93" s="1"/>
  <c r="N19" i="93" s="1"/>
  <c r="R19" i="93" s="1"/>
  <c r="H21" i="93"/>
  <c r="H20" i="93"/>
  <c r="F74" i="1"/>
  <c r="H20" i="92"/>
  <c r="H21" i="92"/>
  <c r="R18" i="92"/>
  <c r="D19" i="92"/>
  <c r="F19" i="92"/>
  <c r="A75" i="1"/>
  <c r="A76" i="1" s="1"/>
  <c r="D20" i="93"/>
  <c r="F20" i="93" l="1"/>
  <c r="J20" i="93" s="1"/>
  <c r="N20" i="93" s="1"/>
  <c r="R20" i="93" s="1"/>
  <c r="D20" i="92"/>
  <c r="F20" i="92"/>
  <c r="J20" i="92" s="1"/>
  <c r="N20" i="92" s="1"/>
  <c r="J19" i="92"/>
  <c r="N19" i="92" s="1"/>
  <c r="F76" i="1"/>
  <c r="A77" i="1"/>
  <c r="F79" i="1" s="1"/>
  <c r="D21" i="93"/>
  <c r="F21" i="93" l="1"/>
  <c r="J21" i="93" s="1"/>
  <c r="N21" i="93" s="1"/>
  <c r="H22" i="93" s="1"/>
  <c r="R20" i="92"/>
  <c r="R19" i="92"/>
  <c r="D21" i="92"/>
  <c r="F21" i="92"/>
  <c r="J21" i="92" s="1"/>
  <c r="N21" i="92" s="1"/>
  <c r="H22" i="92" s="1"/>
  <c r="A79" i="1"/>
  <c r="A39" i="7"/>
  <c r="D22" i="93"/>
  <c r="H23" i="93" l="1"/>
  <c r="F22" i="93"/>
  <c r="J22" i="93" s="1"/>
  <c r="N22" i="93" s="1"/>
  <c r="R22" i="93" s="1"/>
  <c r="H24" i="93"/>
  <c r="R21" i="93"/>
  <c r="H23" i="92"/>
  <c r="H24" i="92"/>
  <c r="F22" i="92"/>
  <c r="J22" i="92" s="1"/>
  <c r="N22" i="92" s="1"/>
  <c r="D22" i="92"/>
  <c r="R21" i="92"/>
  <c r="A81" i="1"/>
  <c r="F81" i="1"/>
  <c r="D23" i="93"/>
  <c r="F23" i="93" l="1"/>
  <c r="J23" i="93" s="1"/>
  <c r="N23" i="93" s="1"/>
  <c r="R23" i="93" s="1"/>
  <c r="R22" i="92"/>
  <c r="D23" i="92"/>
  <c r="F23" i="92"/>
  <c r="J23" i="92" s="1"/>
  <c r="N23" i="92" s="1"/>
  <c r="F34" i="1"/>
  <c r="A86" i="1"/>
  <c r="F254" i="1"/>
  <c r="D24" i="93"/>
  <c r="F24" i="93" l="1"/>
  <c r="J24" i="93" s="1"/>
  <c r="N24" i="93" s="1"/>
  <c r="H26" i="93" s="1"/>
  <c r="R23" i="92"/>
  <c r="D24" i="92"/>
  <c r="F24" i="92"/>
  <c r="J24" i="92" s="1"/>
  <c r="N24" i="92" s="1"/>
  <c r="A89" i="1"/>
  <c r="D25" i="93"/>
  <c r="R24" i="93" l="1"/>
  <c r="H25" i="93"/>
  <c r="H27" i="93"/>
  <c r="F25" i="93"/>
  <c r="F26" i="93" s="1"/>
  <c r="J26" i="93" s="1"/>
  <c r="N26" i="93" s="1"/>
  <c r="H25" i="92"/>
  <c r="H27" i="92"/>
  <c r="D25" i="92"/>
  <c r="F25" i="92"/>
  <c r="R24" i="92"/>
  <c r="H26" i="92"/>
  <c r="A90" i="1"/>
  <c r="A91" i="1" s="1"/>
  <c r="D26" i="93"/>
  <c r="J25" i="93" l="1"/>
  <c r="N25" i="93" s="1"/>
  <c r="R25" i="93" s="1"/>
  <c r="J25" i="92"/>
  <c r="N25" i="92" s="1"/>
  <c r="R25" i="92" s="1"/>
  <c r="D26" i="92"/>
  <c r="F26" i="92"/>
  <c r="J26" i="92" s="1"/>
  <c r="N26" i="92" s="1"/>
  <c r="F91" i="1"/>
  <c r="A94" i="1"/>
  <c r="F27" i="93"/>
  <c r="J27" i="93" s="1"/>
  <c r="N27" i="93" s="1"/>
  <c r="D27" i="93"/>
  <c r="R26" i="93" l="1"/>
  <c r="H30" i="93"/>
  <c r="D27" i="92"/>
  <c r="F27" i="92"/>
  <c r="J27" i="92" s="1"/>
  <c r="N27" i="92" s="1"/>
  <c r="H32" i="92" s="1"/>
  <c r="R26" i="92"/>
  <c r="H32" i="93"/>
  <c r="H31" i="93"/>
  <c r="A97" i="1"/>
  <c r="F282" i="1" s="1"/>
  <c r="F291" i="1" s="1"/>
  <c r="F30" i="93"/>
  <c r="R27" i="93"/>
  <c r="F30" i="92" l="1"/>
  <c r="R27" i="92"/>
  <c r="H31" i="92"/>
  <c r="H30" i="92"/>
  <c r="A257" i="7"/>
  <c r="A99" i="1"/>
  <c r="J30" i="93"/>
  <c r="N30" i="93" s="1"/>
  <c r="F31" i="93"/>
  <c r="J30" i="92" l="1"/>
  <c r="N30" i="92" s="1"/>
  <c r="F31" i="92"/>
  <c r="A56" i="7"/>
  <c r="A102" i="1"/>
  <c r="J31" i="93"/>
  <c r="N31" i="93" s="1"/>
  <c r="R31" i="93" s="1"/>
  <c r="F32" i="93"/>
  <c r="R30" i="93"/>
  <c r="J31" i="92" l="1"/>
  <c r="N31" i="92" s="1"/>
  <c r="R31" i="92" s="1"/>
  <c r="F32" i="92"/>
  <c r="R30" i="92"/>
  <c r="A64" i="7"/>
  <c r="A105" i="1"/>
  <c r="J32" i="93"/>
  <c r="N32" i="93" s="1"/>
  <c r="F33" i="93"/>
  <c r="J32" i="92" l="1"/>
  <c r="N32" i="92" s="1"/>
  <c r="R32" i="92" s="1"/>
  <c r="F33" i="92"/>
  <c r="F34" i="92" s="1"/>
  <c r="A74" i="7"/>
  <c r="A106" i="1"/>
  <c r="A107" i="1" s="1"/>
  <c r="F34" i="93"/>
  <c r="F35" i="93" s="1"/>
  <c r="H33" i="93"/>
  <c r="J33" i="93" s="1"/>
  <c r="N33" i="93" s="1"/>
  <c r="R32" i="93"/>
  <c r="H35" i="93"/>
  <c r="H34" i="93"/>
  <c r="F107" i="1" l="1"/>
  <c r="H33" i="92"/>
  <c r="J33" i="92" s="1"/>
  <c r="N33" i="92" s="1"/>
  <c r="R33" i="92" s="1"/>
  <c r="F35" i="92"/>
  <c r="H35" i="92"/>
  <c r="H34" i="92"/>
  <c r="J34" i="92" s="1"/>
  <c r="N34" i="92" s="1"/>
  <c r="J34" i="93"/>
  <c r="N34" i="93" s="1"/>
  <c r="R34" i="93" s="1"/>
  <c r="A108" i="1"/>
  <c r="F109" i="1" s="1"/>
  <c r="R33" i="93"/>
  <c r="F36" i="93"/>
  <c r="F37" i="93" s="1"/>
  <c r="J35" i="93"/>
  <c r="N35" i="93" s="1"/>
  <c r="R34" i="92" l="1"/>
  <c r="F36" i="92"/>
  <c r="F37" i="92" s="1"/>
  <c r="J35" i="92"/>
  <c r="N35" i="92" s="1"/>
  <c r="R35" i="92" s="1"/>
  <c r="H36" i="93"/>
  <c r="J36" i="93" s="1"/>
  <c r="N36" i="93" s="1"/>
  <c r="R36" i="93" s="1"/>
  <c r="H37" i="93"/>
  <c r="J37" i="93" s="1"/>
  <c r="N37" i="93" s="1"/>
  <c r="A75" i="7"/>
  <c r="A109" i="1"/>
  <c r="R35" i="93"/>
  <c r="F38" i="93"/>
  <c r="H38" i="93"/>
  <c r="H36" i="92" l="1"/>
  <c r="J36" i="92" s="1"/>
  <c r="N36" i="92" s="1"/>
  <c r="R36" i="92" s="1"/>
  <c r="H37" i="92"/>
  <c r="J37" i="92" s="1"/>
  <c r="N37" i="92" s="1"/>
  <c r="H38" i="92"/>
  <c r="F38" i="92"/>
  <c r="A112" i="1"/>
  <c r="R37" i="93"/>
  <c r="J38" i="93"/>
  <c r="N38" i="93" s="1"/>
  <c r="R38" i="93" s="1"/>
  <c r="F39" i="93"/>
  <c r="F40" i="93" s="1"/>
  <c r="F41" i="93" s="1"/>
  <c r="R37" i="92" l="1"/>
  <c r="J38" i="92"/>
  <c r="N38" i="92" s="1"/>
  <c r="R38" i="92" s="1"/>
  <c r="F39" i="92"/>
  <c r="F40" i="92" s="1"/>
  <c r="A274" i="7"/>
  <c r="A115" i="1"/>
  <c r="F45" i="93"/>
  <c r="F46" i="93" s="1"/>
  <c r="F47" i="93" s="1"/>
  <c r="F48" i="93" s="1"/>
  <c r="F49" i="93" s="1"/>
  <c r="F50" i="93" s="1"/>
  <c r="F51" i="93" s="1"/>
  <c r="F52" i="93" s="1"/>
  <c r="F53" i="93" s="1"/>
  <c r="F54" i="93" s="1"/>
  <c r="F55" i="93" s="1"/>
  <c r="F56" i="93" s="1"/>
  <c r="H41" i="93"/>
  <c r="J41" i="93" s="1"/>
  <c r="N41" i="93" s="1"/>
  <c r="H40" i="93"/>
  <c r="J40" i="93" s="1"/>
  <c r="N40" i="93" s="1"/>
  <c r="H39" i="93"/>
  <c r="J39" i="93" s="1"/>
  <c r="N39" i="93" s="1"/>
  <c r="R39" i="93" s="1"/>
  <c r="H40" i="92" l="1"/>
  <c r="J40" i="92" s="1"/>
  <c r="N40" i="92" s="1"/>
  <c r="F41" i="92"/>
  <c r="H39" i="92"/>
  <c r="J39" i="92" s="1"/>
  <c r="N39" i="92" s="1"/>
  <c r="R39" i="92" s="1"/>
  <c r="H41" i="92"/>
  <c r="R41" i="93"/>
  <c r="P54" i="93" s="1"/>
  <c r="A117" i="1"/>
  <c r="A83" i="7"/>
  <c r="F117" i="1"/>
  <c r="H47" i="93"/>
  <c r="H45" i="93"/>
  <c r="J45" i="93" s="1"/>
  <c r="N45" i="93" s="1"/>
  <c r="H46" i="93"/>
  <c r="R40" i="93"/>
  <c r="J41" i="92" l="1"/>
  <c r="N41" i="92" s="1"/>
  <c r="R41" i="92" s="1"/>
  <c r="F45" i="92"/>
  <c r="F46" i="92" s="1"/>
  <c r="F47" i="92" s="1"/>
  <c r="F48" i="92" s="1"/>
  <c r="F49" i="92" s="1"/>
  <c r="F50" i="92" s="1"/>
  <c r="F51" i="92" s="1"/>
  <c r="F52" i="92" s="1"/>
  <c r="F53" i="92" s="1"/>
  <c r="F54" i="92" s="1"/>
  <c r="F55" i="92" s="1"/>
  <c r="F56" i="92" s="1"/>
  <c r="R40" i="92"/>
  <c r="P53" i="93"/>
  <c r="P51" i="93"/>
  <c r="P45" i="93"/>
  <c r="R45" i="93" s="1"/>
  <c r="J46" i="93" s="1"/>
  <c r="N46" i="93" s="1"/>
  <c r="P52" i="93"/>
  <c r="P47" i="93"/>
  <c r="P50" i="93"/>
  <c r="P49" i="93"/>
  <c r="P55" i="93"/>
  <c r="P46" i="93"/>
  <c r="P56" i="93"/>
  <c r="P48" i="93"/>
  <c r="F255" i="1"/>
  <c r="A119" i="1"/>
  <c r="F119" i="1"/>
  <c r="G16" i="68" s="1"/>
  <c r="H46" i="92" l="1"/>
  <c r="H47" i="92"/>
  <c r="P56" i="92"/>
  <c r="P54" i="92"/>
  <c r="P47" i="92"/>
  <c r="P46" i="92"/>
  <c r="P50" i="92"/>
  <c r="P48" i="92"/>
  <c r="P45" i="92"/>
  <c r="P51" i="92"/>
  <c r="P55" i="92"/>
  <c r="P53" i="92"/>
  <c r="P52" i="92"/>
  <c r="P49" i="92"/>
  <c r="H45" i="92"/>
  <c r="J45" i="92" s="1"/>
  <c r="N45" i="92" s="1"/>
  <c r="R46" i="93"/>
  <c r="J47" i="93" s="1"/>
  <c r="N47" i="93" s="1"/>
  <c r="H50" i="93" s="1"/>
  <c r="P59" i="93"/>
  <c r="P61" i="93" s="1"/>
  <c r="A124" i="1"/>
  <c r="F256" i="1"/>
  <c r="P59" i="92" l="1"/>
  <c r="R45" i="92"/>
  <c r="J46" i="92" s="1"/>
  <c r="N46" i="92" s="1"/>
  <c r="R47" i="93"/>
  <c r="J48" i="93" s="1"/>
  <c r="N48" i="93" s="1"/>
  <c r="R48" i="93" s="1"/>
  <c r="J49" i="93" s="1"/>
  <c r="N49" i="93" s="1"/>
  <c r="R49" i="93" s="1"/>
  <c r="J50" i="93" s="1"/>
  <c r="N50" i="93" s="1"/>
  <c r="R50" i="93" s="1"/>
  <c r="J51" i="93" s="1"/>
  <c r="N51" i="93" s="1"/>
  <c r="R51" i="93" s="1"/>
  <c r="J52" i="93" s="1"/>
  <c r="N52" i="93" s="1"/>
  <c r="R52" i="93" s="1"/>
  <c r="J53" i="93" s="1"/>
  <c r="N53" i="93" s="1"/>
  <c r="R53" i="93" s="1"/>
  <c r="J54" i="93" s="1"/>
  <c r="N54" i="93" s="1"/>
  <c r="R54" i="93" s="1"/>
  <c r="J55" i="93" s="1"/>
  <c r="N55" i="93" s="1"/>
  <c r="R55" i="93" s="1"/>
  <c r="J56" i="93" s="1"/>
  <c r="N56" i="93" s="1"/>
  <c r="R56" i="93" s="1"/>
  <c r="H48" i="93"/>
  <c r="H49" i="93"/>
  <c r="A125" i="1"/>
  <c r="A89" i="7"/>
  <c r="F126" i="1"/>
  <c r="P61" i="92" l="1"/>
  <c r="H296" i="1"/>
  <c r="R46" i="92"/>
  <c r="J47" i="92" s="1"/>
  <c r="N47" i="92" s="1"/>
  <c r="R47" i="92" s="1"/>
  <c r="J48" i="92" s="1"/>
  <c r="N48" i="92" s="1"/>
  <c r="R48" i="92" s="1"/>
  <c r="J49" i="92" s="1"/>
  <c r="N49" i="92" s="1"/>
  <c r="R49" i="92" s="1"/>
  <c r="J50" i="92" s="1"/>
  <c r="N50" i="92" s="1"/>
  <c r="R50" i="92" s="1"/>
  <c r="J51" i="92" s="1"/>
  <c r="N51" i="92" s="1"/>
  <c r="R51" i="92" s="1"/>
  <c r="J52" i="92" s="1"/>
  <c r="N52" i="92" s="1"/>
  <c r="R52" i="92" s="1"/>
  <c r="J53" i="92" s="1"/>
  <c r="N53" i="92" s="1"/>
  <c r="R53" i="92" s="1"/>
  <c r="J54" i="92" s="1"/>
  <c r="N54" i="92" s="1"/>
  <c r="R54" i="92" s="1"/>
  <c r="J55" i="92" s="1"/>
  <c r="N55" i="92" s="1"/>
  <c r="R55" i="92" s="1"/>
  <c r="J56" i="92" s="1"/>
  <c r="N56" i="92" s="1"/>
  <c r="R56" i="92" s="1"/>
  <c r="H52" i="93"/>
  <c r="H53" i="93"/>
  <c r="H56" i="93" s="1"/>
  <c r="H51" i="93"/>
  <c r="A126" i="1"/>
  <c r="A90" i="7"/>
  <c r="H299" i="1" l="1"/>
  <c r="H48" i="92"/>
  <c r="H50" i="92"/>
  <c r="H49" i="92"/>
  <c r="H54" i="93"/>
  <c r="H55" i="93"/>
  <c r="F38" i="1"/>
  <c r="A129" i="1"/>
  <c r="H303" i="1" l="1"/>
  <c r="H52" i="92"/>
  <c r="H51" i="92"/>
  <c r="H53" i="92"/>
  <c r="A130" i="1"/>
  <c r="A110" i="7"/>
  <c r="H305" i="1" l="1"/>
  <c r="H56" i="92"/>
  <c r="H55" i="92"/>
  <c r="H54" i="92"/>
  <c r="A131" i="1"/>
  <c r="A112" i="7"/>
  <c r="A132" i="1" l="1"/>
  <c r="A113" i="7"/>
  <c r="A133" i="1" l="1"/>
  <c r="A104" i="7"/>
  <c r="F145" i="1"/>
  <c r="A134" i="1" l="1"/>
  <c r="A135" i="1" s="1"/>
  <c r="A122" i="7"/>
  <c r="A134" i="7" l="1"/>
  <c r="A136" i="1"/>
  <c r="F136" i="1"/>
  <c r="A137" i="1" l="1"/>
  <c r="A138" i="1" s="1"/>
  <c r="F138" i="1" l="1"/>
  <c r="A141" i="1"/>
  <c r="A126" i="7" l="1"/>
  <c r="A142" i="1"/>
  <c r="F143" i="1"/>
  <c r="A151" i="7" l="1"/>
  <c r="A143" i="1"/>
  <c r="A145" i="1" l="1"/>
  <c r="A146" i="1" l="1"/>
  <c r="F147" i="1"/>
  <c r="A143" i="7" l="1"/>
  <c r="A147" i="1"/>
  <c r="A148" i="1" l="1"/>
  <c r="A149" i="1" s="1"/>
  <c r="A151" i="1" l="1"/>
  <c r="F151" i="1"/>
  <c r="F149" i="1"/>
  <c r="F258" i="1" l="1"/>
  <c r="A156" i="1"/>
  <c r="A160" i="7" l="1"/>
  <c r="A157" i="1"/>
  <c r="A158" i="1" l="1"/>
  <c r="A253" i="7"/>
  <c r="A161" i="7" l="1"/>
  <c r="A159" i="1"/>
  <c r="F160" i="1"/>
  <c r="A160" i="1" l="1"/>
  <c r="A162" i="7"/>
  <c r="A161" i="1" l="1"/>
  <c r="A163" i="7" l="1"/>
  <c r="A162" i="1"/>
  <c r="F162" i="1"/>
  <c r="A163" i="1" l="1"/>
  <c r="A164" i="1" s="1"/>
  <c r="F164" i="1" l="1"/>
  <c r="A165" i="1"/>
  <c r="F166" i="1" s="1"/>
  <c r="A164" i="7" l="1"/>
  <c r="A166" i="1"/>
  <c r="A169" i="1" l="1"/>
  <c r="F169" i="1"/>
  <c r="A173" i="1" l="1"/>
  <c r="F259" i="1"/>
  <c r="A170" i="7" l="1"/>
  <c r="A175" i="1"/>
  <c r="F175" i="1"/>
  <c r="F260" i="1" l="1"/>
  <c r="A179" i="1"/>
  <c r="A181" i="1" l="1"/>
  <c r="A184" i="1" l="1"/>
  <c r="A179" i="7" l="1"/>
  <c r="A185" i="1"/>
  <c r="A186" i="1" l="1"/>
  <c r="A180" i="7"/>
  <c r="A187" i="1" l="1"/>
  <c r="F188" i="1" s="1"/>
  <c r="G27" i="68" s="1"/>
  <c r="A188" i="1" l="1"/>
  <c r="A181" i="7"/>
  <c r="A191" i="1" l="1"/>
  <c r="F197" i="1"/>
  <c r="G36" i="68" s="1"/>
  <c r="A182" i="7" l="1"/>
  <c r="A192" i="1"/>
  <c r="A193" i="1" l="1"/>
  <c r="A183" i="7"/>
  <c r="A194" i="1" l="1"/>
  <c r="F195" i="1" s="1"/>
  <c r="G34" i="68" s="1"/>
  <c r="A184" i="7"/>
  <c r="A195" i="1" l="1"/>
  <c r="A185" i="7"/>
  <c r="A196" i="1" l="1"/>
  <c r="F204" i="1"/>
  <c r="G43" i="68" s="1"/>
  <c r="A186" i="7" l="1"/>
  <c r="F186" i="1"/>
  <c r="G25" i="68" s="1"/>
  <c r="A197" i="1"/>
  <c r="F200" i="1" s="1"/>
  <c r="G39" i="68" s="1"/>
  <c r="F205" i="1"/>
  <c r="G44" i="68" s="1"/>
  <c r="F202" i="1" l="1"/>
  <c r="G41" i="68" s="1"/>
  <c r="A198" i="1"/>
  <c r="A200" i="1" s="1"/>
  <c r="F198" i="1"/>
  <c r="G37" i="68" s="1"/>
  <c r="F201" i="1"/>
  <c r="G40" i="68" s="1"/>
  <c r="A201" i="1" l="1"/>
  <c r="A202" i="1" l="1"/>
  <c r="A204" i="1" l="1"/>
  <c r="A205" i="1" l="1"/>
  <c r="F208" i="1"/>
  <c r="G47" i="68" s="1"/>
  <c r="A206" i="1" l="1"/>
  <c r="F209" i="1"/>
  <c r="G48" i="68" s="1"/>
  <c r="A208" i="1" l="1"/>
  <c r="G45" i="68"/>
  <c r="F210" i="1"/>
  <c r="G49" i="68" s="1"/>
  <c r="A209" i="1" l="1"/>
  <c r="A210" i="1" s="1"/>
  <c r="A211" i="1" s="1"/>
  <c r="F211" i="1" l="1"/>
  <c r="G50" i="68" s="1"/>
  <c r="F213" i="1"/>
  <c r="G52" i="68" s="1"/>
  <c r="A213" i="1"/>
  <c r="F261" i="1" l="1"/>
  <c r="A218" i="1"/>
  <c r="A219" i="1" s="1"/>
  <c r="A220" i="1" l="1"/>
  <c r="A221" i="1" s="1"/>
  <c r="A194" i="7"/>
  <c r="F244" i="1" l="1"/>
  <c r="G84" i="68" s="1"/>
  <c r="F239" i="1"/>
  <c r="F226" i="1"/>
  <c r="G66" i="68" s="1"/>
  <c r="F232" i="1"/>
  <c r="A222" i="1"/>
  <c r="G72" i="68" l="1"/>
  <c r="G79" i="68"/>
  <c r="A225" i="1"/>
  <c r="F247" i="1"/>
  <c r="A201" i="7" l="1"/>
  <c r="A226" i="1"/>
  <c r="A227" i="1" s="1"/>
  <c r="A228" i="1" s="1"/>
  <c r="F228" i="1"/>
  <c r="G68" i="68" s="1"/>
  <c r="A231" i="1" l="1"/>
  <c r="A232" i="1" l="1"/>
  <c r="A233" i="1" s="1"/>
  <c r="A212" i="7"/>
  <c r="F233" i="1" l="1"/>
  <c r="G73" i="68" s="1"/>
  <c r="A236" i="1"/>
  <c r="A237" i="1" l="1"/>
  <c r="G78" i="68" s="1"/>
  <c r="G76" i="68"/>
  <c r="F238" i="1" l="1"/>
  <c r="A238" i="1"/>
  <c r="G77" i="68"/>
  <c r="A239" i="1" l="1"/>
  <c r="A240" i="1" s="1"/>
  <c r="G80" i="68" l="1"/>
  <c r="F240" i="1"/>
  <c r="A243" i="1"/>
  <c r="G83" i="68" l="1"/>
  <c r="A244" i="1"/>
  <c r="A245" i="1" s="1"/>
  <c r="F245" i="1" l="1"/>
  <c r="G85" i="68"/>
  <c r="A247" i="1"/>
  <c r="A249" i="1" s="1"/>
  <c r="F249" i="1" l="1"/>
  <c r="A254" i="1"/>
  <c r="A255" i="1" s="1"/>
  <c r="A256" i="1" s="1"/>
  <c r="A258" i="1" s="1"/>
  <c r="F262" i="1"/>
  <c r="A259" i="1" l="1"/>
  <c r="A260" i="1" s="1"/>
  <c r="A261" i="1" s="1"/>
  <c r="A262" i="1" s="1"/>
  <c r="A264" i="1" s="1"/>
  <c r="F264" i="1" l="1"/>
  <c r="F288" i="1"/>
  <c r="F281" i="1"/>
  <c r="F271" i="1"/>
  <c r="A267" i="1"/>
  <c r="A268" i="1" l="1"/>
  <c r="F269" i="1" s="1"/>
  <c r="B36" i="14"/>
  <c r="B39" i="14"/>
  <c r="B42" i="14"/>
  <c r="C45" i="14" l="1"/>
  <c r="A269" i="1"/>
  <c r="A218" i="7"/>
  <c r="B45" i="14"/>
  <c r="C48" i="14" l="1"/>
  <c r="B48" i="14"/>
  <c r="A270" i="1"/>
  <c r="F270" i="1"/>
  <c r="A271" i="1" l="1"/>
  <c r="A272" i="1" s="1"/>
  <c r="F272" i="1" l="1"/>
  <c r="A275" i="1"/>
  <c r="A276" i="1" s="1"/>
  <c r="F278" i="1" l="1"/>
  <c r="A278" i="1"/>
  <c r="A225" i="7"/>
  <c r="F295" i="1" l="1"/>
  <c r="A281" i="1"/>
  <c r="A282" i="1" l="1"/>
  <c r="A283" i="1" s="1"/>
  <c r="A284" i="1" s="1"/>
  <c r="F283" i="1" l="1"/>
  <c r="D13" i="89"/>
  <c r="A285" i="1"/>
  <c r="F284" i="1"/>
  <c r="F285" i="1"/>
  <c r="D19" i="89" l="1"/>
  <c r="A288" i="1"/>
  <c r="A289" i="1" l="1"/>
  <c r="A290" i="1" s="1"/>
  <c r="A291" i="1" l="1"/>
  <c r="A292" i="1" s="1"/>
  <c r="A293" i="1" s="1"/>
  <c r="F290" i="1"/>
  <c r="F292" i="1" l="1"/>
  <c r="F293" i="1"/>
  <c r="D14" i="89"/>
  <c r="A295" i="1"/>
  <c r="A296" i="1" l="1"/>
  <c r="A297" i="1" s="1"/>
  <c r="A298" i="1" s="1"/>
  <c r="F299" i="1" l="1"/>
  <c r="A299" i="1"/>
  <c r="A233" i="7"/>
  <c r="A302" i="1" l="1"/>
  <c r="F303" i="1" s="1"/>
  <c r="A303" i="1" l="1"/>
  <c r="A241" i="7"/>
  <c r="F305" i="1" l="1"/>
  <c r="A305" i="1"/>
</calcChain>
</file>

<file path=xl/sharedStrings.xml><?xml version="1.0" encoding="utf-8"?>
<sst xmlns="http://schemas.openxmlformats.org/spreadsheetml/2006/main" count="3321" uniqueCount="1396">
  <si>
    <t>Less FASB 106 Above if not separately removed</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</si>
  <si>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</si>
  <si>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</si>
  <si>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</si>
  <si>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</si>
  <si>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</si>
  <si>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</si>
  <si>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End of  Year ADIT</t>
  </si>
  <si>
    <t>Average Beginning and End of Year ADIT</t>
  </si>
  <si>
    <t>Previous Year</t>
  </si>
  <si>
    <t>Line #s</t>
  </si>
  <si>
    <t>Descriptions</t>
  </si>
  <si>
    <t>Page #'s &amp; Instructions</t>
  </si>
  <si>
    <t xml:space="preserve">Form 1Dec </t>
  </si>
  <si>
    <t>Average</t>
  </si>
  <si>
    <t>p219.28.b</t>
  </si>
  <si>
    <t>Depreciation-Transmission</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</si>
  <si>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</si>
  <si>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</si>
  <si>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</si>
  <si>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</si>
  <si>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</si>
  <si>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</si>
  <si>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</si>
  <si>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</si>
  <si>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</si>
  <si>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</si>
  <si>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</si>
  <si>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</si>
  <si>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</si>
  <si>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</si>
  <si>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</si>
  <si>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</si>
  <si>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</si>
  <si>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</si>
  <si>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</si>
  <si>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</si>
  <si>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</si>
  <si>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</si>
  <si>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</si>
  <si>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</si>
  <si>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</si>
  <si>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</si>
  <si>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</si>
  <si>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</si>
  <si>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</si>
  <si>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</si>
  <si>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</si>
  <si>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</si>
  <si>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</si>
  <si>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</si>
  <si>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</si>
  <si>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</si>
  <si>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</si>
  <si>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</si>
  <si>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</si>
  <si>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</si>
  <si>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</si>
  <si>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</si>
  <si>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</si>
  <si>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</si>
  <si>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Transmission Materials &amp; Supplies</t>
  </si>
  <si>
    <t>Directly Assigned A&amp;G</t>
  </si>
  <si>
    <t>Allocated General &amp; Common Expenses</t>
  </si>
  <si>
    <t>A&amp;G Directly Assigned to Transmission</t>
  </si>
  <si>
    <t>Undistributed Stores Exp</t>
  </si>
  <si>
    <t>p227.16.b,c</t>
  </si>
  <si>
    <t>Electric Beginning Year Balance</t>
  </si>
  <si>
    <t>Electric End of Year Balance</t>
  </si>
  <si>
    <t>Transmission Depreciation Expense for Acct. 397</t>
  </si>
  <si>
    <t>Real Estate Taxes - Directly Assigned to Transmission</t>
  </si>
  <si>
    <t>Direct Assignment of Transmission Real Estate Taxes</t>
  </si>
  <si>
    <t>N/A</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</si>
  <si>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</si>
  <si>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</si>
  <si>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</si>
  <si>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</si>
  <si>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</si>
  <si>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</si>
  <si>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</si>
  <si>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</si>
  <si>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</si>
  <si>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</si>
  <si>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Allocators</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</si>
  <si>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</si>
  <si>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</si>
  <si>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</si>
  <si>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</si>
  <si>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</si>
  <si>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</si>
  <si>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</si>
  <si>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</si>
  <si>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</si>
  <si>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</si>
  <si>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</si>
  <si>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</si>
  <si>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</si>
  <si>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</si>
  <si>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</si>
  <si>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</si>
  <si>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</si>
  <si>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</si>
  <si>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</si>
  <si>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</si>
  <si>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Appendix A Line or Source  Reference</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</si>
  <si>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</si>
  <si>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</si>
  <si>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</si>
  <si>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</si>
  <si>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</si>
  <si>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</si>
  <si>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</si>
  <si>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</si>
  <si>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</si>
  <si>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</si>
  <si>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</si>
  <si>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</si>
  <si>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</si>
  <si>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</si>
  <si>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p336.7.f</t>
  </si>
  <si>
    <t>p336.1.f</t>
  </si>
  <si>
    <t>p119.53.c&amp;d</t>
  </si>
  <si>
    <t>Municipal Utility</t>
  </si>
  <si>
    <t>Accumulated Intangible Amortization</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</si>
  <si>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</si>
  <si>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</si>
  <si>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</si>
  <si>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</si>
  <si>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</si>
  <si>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</si>
  <si>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</si>
  <si>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</si>
  <si>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</si>
  <si>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</si>
  <si>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</si>
  <si>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</si>
  <si>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</si>
  <si>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</si>
  <si>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</si>
  <si>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</si>
  <si>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</si>
  <si>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</si>
  <si>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</si>
  <si>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</si>
  <si>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Wages &amp; Salary Allocator</t>
  </si>
  <si>
    <t>Total Transmission O&amp;M</t>
  </si>
  <si>
    <t>Total A&amp;G</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</si>
  <si>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</si>
  <si>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</si>
  <si>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</si>
  <si>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</si>
  <si>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</si>
  <si>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</si>
  <si>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</si>
  <si>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</si>
  <si>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</si>
  <si>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</si>
  <si>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</si>
  <si>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</si>
  <si>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</si>
  <si>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</si>
  <si>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</si>
  <si>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</si>
  <si>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</si>
  <si>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</si>
  <si>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</si>
  <si>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</si>
  <si>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</si>
  <si>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</si>
  <si>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</si>
  <si>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</si>
  <si>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</si>
  <si>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</si>
  <si>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</si>
  <si>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</si>
  <si>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</si>
  <si>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</si>
  <si>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</si>
  <si>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</si>
  <si>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</si>
  <si>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</si>
  <si>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</si>
  <si>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</si>
  <si>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</si>
  <si>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</si>
  <si>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</si>
  <si>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</si>
  <si>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</si>
  <si>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</si>
  <si>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</si>
  <si>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</si>
  <si>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</si>
  <si>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</si>
  <si>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</si>
  <si>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</si>
  <si>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</si>
  <si>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</si>
  <si>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</si>
  <si>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</si>
  <si>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</si>
  <si>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</si>
  <si>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</si>
  <si>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</si>
  <si>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(Line 6 + 7)</t>
  </si>
  <si>
    <t>p207.58.g</t>
  </si>
  <si>
    <t>p219.25.c</t>
  </si>
  <si>
    <t>p118.29.d</t>
  </si>
  <si>
    <t xml:space="preserve"> Excluded Transmission Facilities</t>
  </si>
  <si>
    <t>Acc. Deprec. Acct. 397 Directly Assigned to Transmission</t>
  </si>
  <si>
    <t>Accumulated General Depreciation Associated with Acct. 397 Directly Assigned to Transmission</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</si>
  <si>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</si>
  <si>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</si>
  <si>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</si>
  <si>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</si>
  <si>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The currently effective income tax rate where FIT is the Federal income tax rate; SIT is the State income tax rate, and p =</t>
  </si>
  <si>
    <t xml:space="preserve">Subtotal - p277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</si>
  <si>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</si>
  <si>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</si>
  <si>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</si>
  <si>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</si>
  <si>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</si>
  <si>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</si>
  <si>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</si>
  <si>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</si>
  <si>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</si>
  <si>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</si>
  <si>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</si>
  <si>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</si>
  <si>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</si>
  <si>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</si>
  <si>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</si>
  <si>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</si>
  <si>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</si>
  <si>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</si>
  <si>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</si>
  <si>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</si>
  <si>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</si>
  <si>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 xml:space="preserve">    Less Accumulated Other Comprehensive Income Account 219</t>
  </si>
  <si>
    <t>p112.15.c</t>
  </si>
  <si>
    <t>Total Net Property, Plant &amp; Equipment</t>
  </si>
  <si>
    <t>Total Projects</t>
  </si>
  <si>
    <t>Total Adjustment to Rate Base</t>
  </si>
  <si>
    <t>Total Wages Less A&amp;G Wages Expense</t>
  </si>
  <si>
    <t>Wage &amp; Salary Allocator</t>
  </si>
  <si>
    <t>From Acct. 283 total, below</t>
  </si>
  <si>
    <t>From Acct. 190 total, below</t>
  </si>
  <si>
    <t>dissimilar items with amounts exceeding $100,000 will be listed separately.</t>
  </si>
  <si>
    <t>Total Undistributed Stores Expense Allocated to Transmission</t>
  </si>
  <si>
    <t>Subtotal - Accounts 928 and 930.1 - Transmission Related</t>
  </si>
  <si>
    <t>Total Accounts 928 and 930.1 - General</t>
  </si>
  <si>
    <t>Common Plant in Service - Electric</t>
  </si>
  <si>
    <t>p356</t>
  </si>
  <si>
    <t>Total Plant in Service</t>
  </si>
  <si>
    <t>Accumulated Common Plant Depreciation - Electric</t>
  </si>
  <si>
    <t>Accumulated Common Amortization - Electric</t>
  </si>
  <si>
    <t>Common Plant - Electric</t>
  </si>
  <si>
    <t>Total General, Intangible &amp; Common Plant</t>
  </si>
  <si>
    <t>End of Year</t>
  </si>
  <si>
    <t>Property  Insurance Expenses</t>
  </si>
  <si>
    <t xml:space="preserve">    Property Insurance Account 924</t>
  </si>
  <si>
    <t>Public Service Electric and Gas Company</t>
  </si>
  <si>
    <t xml:space="preserve">ATTACHMENT H-10A </t>
  </si>
  <si>
    <t>O</t>
  </si>
  <si>
    <t>P</t>
  </si>
  <si>
    <t>Operations &amp; Maintenance Expense</t>
  </si>
  <si>
    <t>Revenue Requirement</t>
  </si>
  <si>
    <t xml:space="preserve">Taxes Other than Income Taxes                                                   </t>
  </si>
  <si>
    <t>Taxes Other than Income Taxes</t>
  </si>
  <si>
    <t>Total Taxes Other than Income Taxes</t>
  </si>
  <si>
    <t>Return \ Capitalization Calculations</t>
  </si>
  <si>
    <t>NJ</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</si>
  <si>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</si>
  <si>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</si>
  <si>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</si>
  <si>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</si>
  <si>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</si>
  <si>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</si>
  <si>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</si>
  <si>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</si>
  <si>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</si>
  <si>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Account No. 397 Directly Assigned to Transmission</t>
  </si>
  <si>
    <t>General</t>
  </si>
  <si>
    <t>Balance of Accumulated General Depreciation</t>
  </si>
  <si>
    <t>Other taxes that are assessed based on labor will be allocated based on the Wages and Salary Allocator.</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</si>
  <si>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</si>
  <si>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</si>
  <si>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</si>
  <si>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</si>
  <si>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</si>
  <si>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</si>
  <si>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</si>
  <si>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</si>
  <si>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</si>
  <si>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</si>
  <si>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</si>
  <si>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</si>
  <si>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</si>
  <si>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</si>
  <si>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</si>
  <si>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</si>
  <si>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</si>
  <si>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</si>
  <si>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</si>
  <si>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</si>
  <si>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</si>
  <si>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</si>
  <si>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</si>
  <si>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</si>
  <si>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</si>
  <si>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</si>
  <si>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</si>
  <si>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</si>
  <si>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</si>
  <si>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</si>
  <si>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</si>
  <si>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</si>
  <si>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</si>
  <si>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</si>
  <si>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</si>
  <si>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</si>
  <si>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</si>
  <si>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</si>
  <si>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</si>
  <si>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Life</t>
  </si>
  <si>
    <t>CIAC</t>
  </si>
  <si>
    <t>Details</t>
  </si>
  <si>
    <t>Invest Yr</t>
  </si>
  <si>
    <t>FCR if a CIAC</t>
  </si>
  <si>
    <t>FCR for This Project</t>
  </si>
  <si>
    <t xml:space="preserve">Line B less Line A </t>
  </si>
  <si>
    <t>(D)</t>
  </si>
  <si>
    <t>(E)</t>
  </si>
  <si>
    <t>(F)</t>
  </si>
  <si>
    <t>Account 456 - Other Electric Revenues</t>
  </si>
  <si>
    <t xml:space="preserve">Transmission for Others </t>
  </si>
  <si>
    <t>(Note B)</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</si>
  <si>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</si>
  <si>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</si>
  <si>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</si>
  <si>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</si>
  <si>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</si>
  <si>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Unamortized Abandoned Transmission Projects</t>
  </si>
  <si>
    <t>Amortization of Abandoned Plant Projects</t>
  </si>
  <si>
    <t xml:space="preserve">Net Transmission Plant, CWIP and Abandoned Plant </t>
  </si>
  <si>
    <t>R</t>
  </si>
  <si>
    <t>Project X</t>
  </si>
  <si>
    <t>Project Y</t>
  </si>
  <si>
    <t>a</t>
  </si>
  <si>
    <t>Per FERC Order</t>
  </si>
  <si>
    <t>b</t>
  </si>
  <si>
    <t>c</t>
  </si>
  <si>
    <t>(line a / line b)</t>
  </si>
  <si>
    <t>d</t>
  </si>
  <si>
    <t>e</t>
  </si>
  <si>
    <t>g</t>
  </si>
  <si>
    <t>h</t>
  </si>
  <si>
    <t>i</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</si>
  <si>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</si>
  <si>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</si>
  <si>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</si>
  <si>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</si>
  <si>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</si>
  <si>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</si>
  <si>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</si>
  <si>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</si>
  <si>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</si>
  <si>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</si>
  <si>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</si>
  <si>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</si>
  <si>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</si>
  <si>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</si>
  <si>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</si>
  <si>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</si>
  <si>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</si>
  <si>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</si>
  <si>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</si>
  <si>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</si>
  <si>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Structures and Improvements</t>
  </si>
  <si>
    <t>Communications Equipment</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</si>
  <si>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</si>
  <si>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</si>
  <si>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</si>
  <si>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</si>
  <si>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</si>
  <si>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</si>
  <si>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</si>
  <si>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</si>
  <si>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</si>
  <si>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</si>
  <si>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</si>
  <si>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</si>
  <si>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</si>
  <si>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</si>
  <si>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</si>
  <si>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</si>
  <si>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</si>
  <si>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</si>
  <si>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</si>
  <si>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</si>
  <si>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</si>
  <si>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</si>
  <si>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</si>
  <si>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</si>
  <si>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</si>
  <si>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</si>
  <si>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</si>
  <si>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</si>
  <si>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</si>
  <si>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</si>
  <si>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</si>
  <si>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</si>
  <si>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</si>
  <si>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</si>
  <si>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</si>
  <si>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</si>
  <si>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</si>
  <si>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</si>
  <si>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</si>
  <si>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</si>
  <si>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</si>
  <si>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General Depreciation Expense for Acct. 397 Directly Assigned to Transmission</t>
  </si>
  <si>
    <t>F</t>
  </si>
  <si>
    <t>N</t>
  </si>
  <si>
    <t>Attachment 7</t>
  </si>
  <si>
    <t>Schedule 12</t>
  </si>
  <si>
    <t>Increased Return and Taxes</t>
  </si>
  <si>
    <t>True-up amount</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</si>
  <si>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</si>
  <si>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</si>
  <si>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</si>
  <si>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</si>
  <si>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</si>
  <si>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</si>
  <si>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General Plant Account 397 -- Communications</t>
  </si>
  <si>
    <t>Common Plant Account 397 -- Communications</t>
  </si>
  <si>
    <t>Depreciation-General &amp; Common</t>
  </si>
  <si>
    <t>Depreciation-General Expense Associated with Acct. 397</t>
  </si>
  <si>
    <t xml:space="preserve">Non-Transmission </t>
  </si>
  <si>
    <t>Attachment 4 - Calculation of 100 Basis Point Increase in ROE</t>
  </si>
  <si>
    <t xml:space="preserve">Composite Income Taxes                                                                                                       </t>
  </si>
  <si>
    <t>Month</t>
  </si>
  <si>
    <t>Year</t>
  </si>
  <si>
    <t>May</t>
  </si>
  <si>
    <t>Feb</t>
  </si>
  <si>
    <t>Mar</t>
  </si>
  <si>
    <t>Apr</t>
  </si>
  <si>
    <t>Jun</t>
  </si>
  <si>
    <t>Jul</t>
  </si>
  <si>
    <t>Aug</t>
  </si>
  <si>
    <t>Sep</t>
  </si>
  <si>
    <t>Oct</t>
  </si>
  <si>
    <t>Nov</t>
  </si>
  <si>
    <t>Dec</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</si>
  <si>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</si>
  <si>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</si>
  <si>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</si>
  <si>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</si>
  <si>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</si>
  <si>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</si>
  <si>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</si>
  <si>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</si>
  <si>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</si>
  <si>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</si>
  <si>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</si>
  <si>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</si>
  <si>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</si>
  <si>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</si>
  <si>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</si>
  <si>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</si>
  <si>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</si>
  <si>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</si>
  <si>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</si>
  <si>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</si>
  <si>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</si>
  <si>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</si>
  <si>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</si>
  <si>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</si>
  <si>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</si>
  <si>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</si>
  <si>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</si>
  <si>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</si>
  <si>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</si>
  <si>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</si>
  <si>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</si>
  <si>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</si>
  <si>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</si>
  <si>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</si>
  <si>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</si>
  <si>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</si>
  <si>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</si>
  <si>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</si>
  <si>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 xml:space="preserve">Fixed Charge Rate (FCR) if </t>
  </si>
  <si>
    <t xml:space="preserve"> if not a CIAC</t>
  </si>
  <si>
    <t>Therefore actual revenues collected in a year do not change based on cost data for subsequent years.</t>
  </si>
  <si>
    <t>which includes a 25 basis-point transmission ROE adder as authorized by FERC to become effective January 1, 2012.</t>
  </si>
  <si>
    <t>13 month average balance from Attach  6a, and Line 19 will be number of months to be amortized in year plus one.</t>
  </si>
  <si>
    <t xml:space="preserve">Outstanding Network Credits is the balance of Network Facilities Upgrades Credits due Transmission Customers who have made lump-sum payments </t>
  </si>
  <si>
    <t>(L)</t>
  </si>
  <si>
    <t>Depreciation or Amortization</t>
  </si>
  <si>
    <t>Accumulated General Depreciation Associated with Acct. 397</t>
  </si>
  <si>
    <t>Page 1 of 3</t>
  </si>
  <si>
    <t>Page 2 of 3</t>
  </si>
  <si>
    <t>Page 3 of 3</t>
  </si>
  <si>
    <t>(A)</t>
  </si>
  <si>
    <t>(C)</t>
  </si>
  <si>
    <t xml:space="preserve">For abandoned plant lines 12, 14, 15, and 16 will be from Attachment 5 - Abandoned Transmission Projects, Line 17 is the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</si>
  <si>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</si>
  <si>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</si>
  <si>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</si>
  <si>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 xml:space="preserve">based upon the Actual Annual PBOP Expense as charged to FERC Account 926 on behalf of electric employees for PBOP and as included by the Company in its </t>
  </si>
  <si>
    <t xml:space="preserve">  the percentage of federal income tax deductible for state income taxes </t>
  </si>
  <si>
    <t>Other Projects PIS (monthly additions)</t>
  </si>
  <si>
    <t>Average 13 Month Balance</t>
  </si>
  <si>
    <t>Average 13 Month in service</t>
  </si>
  <si>
    <t xml:space="preserve">Total A&amp;G Expenses </t>
  </si>
  <si>
    <t xml:space="preserve">            Reconciliation by Project (without interest)              </t>
  </si>
  <si>
    <t xml:space="preserve">Previous Year </t>
  </si>
  <si>
    <t>Regulatory Assets and Liabilities</t>
  </si>
  <si>
    <t>Deficient Deferred Taxes Regulatory Asset (Account 182.3)</t>
  </si>
  <si>
    <t>Excess Deferred Taxes Regulatory Liability (Account 254)</t>
  </si>
  <si>
    <t>Deficient/Excess Deferred Taxes Regulatory Assets and Liabilities Allocated to Transmission</t>
  </si>
  <si>
    <t>Deficient/Excess Deferred Taxes Amortization</t>
  </si>
  <si>
    <t>Deficient/Excess Deferred Taxes Allocated to Transmission</t>
  </si>
  <si>
    <t>AFUDC Equity Permanent Difference</t>
  </si>
  <si>
    <t>Tax Effect of AFUDC Equity Permanent Difference</t>
  </si>
  <si>
    <t>AFUDC Equity Permanent Difference Tax Adjustment</t>
  </si>
  <si>
    <t>ADIT- 282 (Not Subject to Proration)</t>
  </si>
  <si>
    <t>From Acct. 282 (Not Subject to Proration) total, below</t>
  </si>
  <si>
    <t>ADIT- 282 (Subject to Proration)</t>
  </si>
  <si>
    <t>Subtotal - ADIT- 282 (Subject to Proration)</t>
  </si>
  <si>
    <t>Total ADIT- 282 (Subject to Proration)</t>
  </si>
  <si>
    <t>Subtotal - ADIT- 282 (Not Subject to Proration)</t>
  </si>
  <si>
    <t>Total ADIT- 282 (Not Subject to Proration)</t>
  </si>
  <si>
    <t>1.  ADIT items subject to the IRS's proration methodology shall be included in the ADIT- 282 (Subject to Proration) section in order to avoid the two-step averaging of prorated ADIT balances</t>
  </si>
  <si>
    <t>2.  ADIT items related only to Non-Electric Operations (e.g., Gas, Water, Sewer) or Production are directly assigned to Column C</t>
  </si>
  <si>
    <t>3.  ADIT items related only to Transmission are directly assigned to Column D</t>
  </si>
  <si>
    <t>4.  ADIT items related to Plant and not in Columns C &amp; D are included in Column E</t>
  </si>
  <si>
    <t>5.  ADIT items related to labor and not in Columns C &amp; D are included in Column F</t>
  </si>
  <si>
    <t>6.  Deferred income taxes arise when items are included in taxable income in different periods than they are included in rates, therefore if the item giving rise to the ADIT is not included in the formula, the associated ADIT amount shall be excluded</t>
  </si>
  <si>
    <t>ADIT- 283</t>
  </si>
  <si>
    <t>From Acct. 282 (Subject to Proration) total, below</t>
  </si>
  <si>
    <t>Total Accumulated Deferred Income Taxes</t>
  </si>
  <si>
    <t>End of  Previous Year ADIT (from Sheet 1A-ADIT)</t>
  </si>
  <si>
    <t>S</t>
  </si>
  <si>
    <t>Includes the amortization of any deficient deferred income taxes resulting from changes to income tax laws, income tax rates (including changes in apportionment)</t>
  </si>
  <si>
    <t>and other actions taken by a taxing authority.</t>
  </si>
  <si>
    <t>Includes the amortization of any excess deferred income taxes resulting from changes to income tax laws, income tax rates (including changes in apportionment)</t>
  </si>
  <si>
    <t>U</t>
  </si>
  <si>
    <t xml:space="preserve">Includes the annual income tax cost or benefits due to the AFUDC Equity permanent difference.  (1/1-T) multiplied by the amount of AFUDC Equity permanent difference </t>
  </si>
  <si>
    <t>Amortized Deficient Deferred Taxes (Account 410.1)</t>
  </si>
  <si>
    <t>Amortized Excess Deferred Taxes (Account 411.1)</t>
  </si>
  <si>
    <t>V</t>
  </si>
  <si>
    <t xml:space="preserve">Unamortized Excess/Deficient Deferred Tax Regulatory Liabilities/Assets and the Amortization of those Regulatory Liabilities/Assets arising from future tax changes </t>
  </si>
  <si>
    <t>may only be included pursuant to Commission approval authorizing such inclusion.</t>
  </si>
  <si>
    <t>(in service)</t>
  </si>
  <si>
    <t>(M)</t>
  </si>
  <si>
    <t>(N)</t>
  </si>
  <si>
    <t>(S)</t>
  </si>
  <si>
    <t>(T)</t>
  </si>
  <si>
    <t>(U)</t>
  </si>
  <si>
    <t>(V)</t>
  </si>
  <si>
    <t>(W)</t>
  </si>
  <si>
    <t>(X)</t>
  </si>
  <si>
    <t>(Y)</t>
  </si>
  <si>
    <t>(Z)</t>
  </si>
  <si>
    <t>(AA)</t>
  </si>
  <si>
    <t>Other Projects PIS</t>
  </si>
  <si>
    <r>
      <t xml:space="preserve">Attachment </t>
    </r>
    <r>
      <rPr>
        <b/>
        <sz val="14"/>
        <rFont val="Arial"/>
        <family val="2"/>
      </rPr>
      <t>9</t>
    </r>
    <r>
      <rPr>
        <b/>
        <sz val="14"/>
        <color rgb="FFFF0000"/>
        <rFont val="Arial"/>
        <family val="2"/>
      </rPr>
      <t xml:space="preserve"> </t>
    </r>
    <r>
      <rPr>
        <b/>
        <sz val="14"/>
        <color theme="1"/>
        <rFont val="Arial"/>
        <family val="2"/>
      </rPr>
      <t>- Excess/(Deficient) Deferred Income Taxes - FERC Order 864 Worksheet (4)</t>
    </r>
  </si>
  <si>
    <t>D=(C*Tax Gross-up rate) (1)</t>
  </si>
  <si>
    <t>E=(C+D)</t>
  </si>
  <si>
    <t>K=(I+J)</t>
  </si>
  <si>
    <t>L=(K*Tax    Gross-up rate) (1)</t>
  </si>
  <si>
    <t>M=(K+L)</t>
  </si>
  <si>
    <t>N=(C+K)</t>
  </si>
  <si>
    <t>O=(E+M)</t>
  </si>
  <si>
    <t>Beginning of the Year
Excess/(Deficient) ADIT Regulatory Liability/(Asset)</t>
  </si>
  <si>
    <t>Amortization Period</t>
  </si>
  <si>
    <t>Amount Amortized</t>
  </si>
  <si>
    <t>End of the Year Balance</t>
  </si>
  <si>
    <t>Line             No.</t>
  </si>
  <si>
    <t>Description:</t>
  </si>
  <si>
    <t>Vintage:</t>
  </si>
  <si>
    <t xml:space="preserve">Protected
</t>
  </si>
  <si>
    <t xml:space="preserve">Unprotected
</t>
  </si>
  <si>
    <t>Total Excess/(Deficient) Deferred Taxes</t>
  </si>
  <si>
    <t>Income Tax 
Gross-Up</t>
  </si>
  <si>
    <t>Total       Account 254/
(Account 182.3)</t>
  </si>
  <si>
    <t xml:space="preserve"> FERC Account No.                      (3)</t>
  </si>
  <si>
    <t>Total          Amortization</t>
  </si>
  <si>
    <t>Total              Amortization with Gross-up</t>
  </si>
  <si>
    <t>Excess/(Deficient) DIT</t>
  </si>
  <si>
    <t>Excess/(Deficient) DIT with Gross-Up</t>
  </si>
  <si>
    <t>Original Account                 282</t>
  </si>
  <si>
    <t>Original Account 190/282/283</t>
  </si>
  <si>
    <t>Account 254/
(Account 182.3)</t>
  </si>
  <si>
    <t>Protected</t>
  </si>
  <si>
    <t>2017 TCJA</t>
  </si>
  <si>
    <t>(2)</t>
  </si>
  <si>
    <t>Unprotected</t>
  </si>
  <si>
    <t>Total Excess/(Deficient) DIT:</t>
  </si>
  <si>
    <t>Notes:</t>
  </si>
  <si>
    <t>(1)</t>
  </si>
  <si>
    <t>The Tax Cuts and Jobs Act was enacted on December 22, 2017 ("TCJA").  The TCJA reduced the federal corporate income tax rate from 35% to 21%, effective January 1, 2018.  The composite and gross-up rates used for the remeasurement of ADIT balances are:</t>
  </si>
  <si>
    <t>Pre TCJA</t>
  </si>
  <si>
    <t>Post TCJA</t>
  </si>
  <si>
    <t>Federal income tax rate</t>
  </si>
  <si>
    <t>State income tax rate</t>
  </si>
  <si>
    <t>Federal benefit of deduction for state income tax</t>
  </si>
  <si>
    <t>Composite federal/state income tax rate</t>
  </si>
  <si>
    <t>Composite federal/state tax gross-up factor</t>
  </si>
  <si>
    <t xml:space="preserve">These amounts represent the future refunds to customers of PSE&amp;G's excess deferred income tax liabilities as a result of the TCJA reduction in the federal corporate income tax rate effective January 1, 2018 and as reflected in PSE&amp;G's FERC-approved Section 205 filing in Docket No. ER19-204. </t>
  </si>
  <si>
    <t>(3)</t>
  </si>
  <si>
    <t>Excess DIT is amortized to FERC Account 411.1 and Deficient DIT is amortized to FERC Account 410.1.</t>
  </si>
  <si>
    <t>(4)</t>
  </si>
  <si>
    <t>Unamortized Excess/(Deficient) Deferred Tax Regulatory Liabilities/(Assets) and the amortization of those Regulatory Liabilities/(Assets) arising from future tax changes may only be included pursuant to Commission approval authorizing such inclusion.</t>
  </si>
  <si>
    <t>enter positive</t>
  </si>
  <si>
    <t>Attachment 1 - Accumulated Deferred Income Taxes (ADIT) Worksheet - December 31 of the Current Year</t>
  </si>
  <si>
    <t>Attachment 1A - Accumulated Deferred Income Taxes (ADIT) Worksheet - December 31 of the Previous Year</t>
  </si>
  <si>
    <t xml:space="preserve">Attachment 2 - Taxes Other Than Income Worksheet </t>
  </si>
  <si>
    <t>Attachment 3 - Revenue Credit Workpaper</t>
  </si>
  <si>
    <t xml:space="preserve">Attachment 5 - Cost Support </t>
  </si>
  <si>
    <t xml:space="preserve">Attachment 6A - Project Specific Estimate and Reconciliation Worksheet </t>
  </si>
  <si>
    <t>Total Included  (Lines 2 + 8 + 13)</t>
  </si>
  <si>
    <t>Total, Included and Excluded (Line 14 + Line 22)</t>
  </si>
  <si>
    <t>Difference  (Line 23 - Line 24)</t>
  </si>
  <si>
    <t>Unfunded Reserves</t>
  </si>
  <si>
    <t>Transmission of Electricity by Others Account 565</t>
  </si>
  <si>
    <t xml:space="preserve">    Less: Transmission of Electricity by Others Account 565</t>
  </si>
  <si>
    <t xml:space="preserve">    Less: Property Insurance Account 924</t>
  </si>
  <si>
    <t xml:space="preserve">    Less: Regulatory Commission Exp Account 928</t>
  </si>
  <si>
    <t xml:space="preserve">    Less: General Advertising Exp Account 930.1</t>
  </si>
  <si>
    <t xml:space="preserve">    Less: EPRI Dues</t>
  </si>
  <si>
    <t xml:space="preserve">    Plus: Actual PBOP expense</t>
  </si>
  <si>
    <t xml:space="preserve">    Less: Actual PBOP expense</t>
  </si>
  <si>
    <t xml:space="preserve">    Less: Amount of General Depreciation Associated with Acct. 397</t>
  </si>
  <si>
    <t xml:space="preserve">    Less: General Plant Account 397 -- Communications</t>
  </si>
  <si>
    <t xml:space="preserve">    Less: Common Plant Account 397 -- Communications</t>
  </si>
  <si>
    <t xml:space="preserve">    Less: A&amp;G Wages Expense</t>
  </si>
  <si>
    <t xml:space="preserve">    Less: Amount of General Depreciation Expense Associated with Acct. 397</t>
  </si>
  <si>
    <t xml:space="preserve">    Less: Loss on Reacquired Debt </t>
  </si>
  <si>
    <t xml:space="preserve">    Plus: Gain on Reacquired Debt</t>
  </si>
  <si>
    <t xml:space="preserve">    Less: ADIT associated with Gain or Loss</t>
  </si>
  <si>
    <t>p112.18.c,d thru 21.c,d</t>
  </si>
  <si>
    <t>FERC</t>
  </si>
  <si>
    <t xml:space="preserve">Account </t>
  </si>
  <si>
    <t>Depreciation</t>
  </si>
  <si>
    <t>Account</t>
  </si>
  <si>
    <t>Description</t>
  </si>
  <si>
    <t>Rate</t>
  </si>
  <si>
    <t>Sidewalks and Curbs</t>
  </si>
  <si>
    <t>Station Equipment</t>
  </si>
  <si>
    <t>Towers and Fixtures</t>
  </si>
  <si>
    <t>Poles and Fixtures</t>
  </si>
  <si>
    <t>Overhead Conductors and Devices</t>
  </si>
  <si>
    <t>Underground Conduit</t>
  </si>
  <si>
    <t>Underground Conductors and Devices</t>
  </si>
  <si>
    <t>Roads and Trails</t>
  </si>
  <si>
    <t>Stores Equipment</t>
  </si>
  <si>
    <t>Beginning Balance of Unamortized Transmission Plant</t>
  </si>
  <si>
    <t>Amortization Period (Months)</t>
  </si>
  <si>
    <t>Months in Year to be Amortized</t>
  </si>
  <si>
    <t>f</t>
  </si>
  <si>
    <t xml:space="preserve">Beginning of Year Balance of Unamortized Transmission Plant </t>
  </si>
  <si>
    <r>
      <t>Average Balance of Unamortized Abandoned Transmission Plant</t>
    </r>
    <r>
      <rPr>
        <strike/>
        <sz val="12"/>
        <rFont val="Arial"/>
        <family val="2"/>
      </rPr>
      <t xml:space="preserve"> </t>
    </r>
  </si>
  <si>
    <t>State and Local Tax Credits</t>
  </si>
  <si>
    <t>State and Local Tax Credit Adjustment</t>
  </si>
  <si>
    <t xml:space="preserve">    Labor-related</t>
  </si>
  <si>
    <t xml:space="preserve">    Plant-related</t>
  </si>
  <si>
    <t xml:space="preserve">    Transmission-related</t>
  </si>
  <si>
    <t>Total Electric Plant In Service</t>
  </si>
  <si>
    <t>Asset Retirement Cost for Transmission Plant</t>
  </si>
  <si>
    <t>Asset Retirement Cost for Other Production</t>
  </si>
  <si>
    <t>Asset Retirement Cost for Distribution Plant</t>
  </si>
  <si>
    <t>Asset Retirement Cost for General Plant</t>
  </si>
  <si>
    <t xml:space="preserve">e </t>
  </si>
  <si>
    <t>p207.57.g</t>
  </si>
  <si>
    <t>(h - i)</t>
  </si>
  <si>
    <t>(a - b - c - d - e)</t>
  </si>
  <si>
    <t>(f - g)</t>
  </si>
  <si>
    <t>p207.98.g</t>
  </si>
  <si>
    <t>Total Transmission Plant In Service</t>
  </si>
  <si>
    <t>Total General Plant In Service</t>
  </si>
  <si>
    <t xml:space="preserve">Attachment 7 - Transmission Enhancement Charges Worksheet (TEC) </t>
  </si>
  <si>
    <t>Attachment 7 - Transmission Enhancement Charges Worksheet (TEC)</t>
  </si>
  <si>
    <t>Per FERC Order dated December 30, 2011 in Docket No. ER12-296, the ROE for the Northeast Grid Reliability Project is 10.65%,</t>
  </si>
  <si>
    <t>10.40% ROE</t>
  </si>
  <si>
    <t>p227.5.b,c (footnote) &amp; p227.8.b,c</t>
  </si>
  <si>
    <t>Total Distribution and Transmission O&amp;M Expense</t>
  </si>
  <si>
    <t>Transmission O&amp;M Expense</t>
  </si>
  <si>
    <t>Distribution O&amp;M Expense</t>
  </si>
  <si>
    <t>Transmission O&amp;M Allocator</t>
  </si>
  <si>
    <t>Distribution Expenses</t>
  </si>
  <si>
    <t>p321.112.b</t>
  </si>
  <si>
    <t>p321.156.b</t>
  </si>
  <si>
    <t>Customer Accounts Expenses</t>
  </si>
  <si>
    <t>p321.164.b</t>
  </si>
  <si>
    <t>Customer Service and Information Expenses</t>
  </si>
  <si>
    <t>p321.171.b</t>
  </si>
  <si>
    <t>Sales Expenses</t>
  </si>
  <si>
    <t>(a + b + c + d)</t>
  </si>
  <si>
    <t>Total Distribution O&amp;M</t>
  </si>
  <si>
    <t>Intermediate Year:</t>
  </si>
  <si>
    <t>-</t>
  </si>
  <si>
    <t>=</t>
  </si>
  <si>
    <t>Rate Year:</t>
  </si>
  <si>
    <t xml:space="preserve">(Refunds)/Surcharges
</t>
  </si>
  <si>
    <t>Cumulative (Refunds)/Surcharges - Beginning of Month (Without Interest)</t>
  </si>
  <si>
    <t>Base for Quarterly Compound Interest</t>
  </si>
  <si>
    <t>Base for Monthly Interest</t>
  </si>
  <si>
    <t xml:space="preserve">Monthly Interest Rate </t>
  </si>
  <si>
    <t>Calculated Interest</t>
  </si>
  <si>
    <t>Amortization</t>
  </si>
  <si>
    <t>Cumulative (Refunds)/Surcharges and Interest - End of Month</t>
  </si>
  <si>
    <t>Calculation of Interest</t>
  </si>
  <si>
    <t>True-Up Year</t>
  </si>
  <si>
    <t>Intermediate Year</t>
  </si>
  <si>
    <t>(Over)/Under Recovery Plus Interest Amortized and Recovered Over 12 Months</t>
  </si>
  <si>
    <t>Rate Year</t>
  </si>
  <si>
    <t>True-Up Adjustment with Interest</t>
  </si>
  <si>
    <t>Less (Over)/Under Recovery</t>
  </si>
  <si>
    <t>Total Interest</t>
  </si>
  <si>
    <r>
      <rPr>
        <b/>
        <sz val="12"/>
        <rFont val="Arial Narrow"/>
        <family val="2"/>
      </rPr>
      <t>Note 3:</t>
    </r>
    <r>
      <rPr>
        <sz val="12"/>
        <rFont val="Arial Narrow"/>
        <family val="2"/>
      </rPr>
      <t xml:space="preserve"> An over or under collection will be recovered prorata over the true-up year, held for the intermediate year and returned prorata over the rate year.</t>
    </r>
  </si>
  <si>
    <t>This section is used to input and compute the interest rates to be applied to each year's revenue requirement true-ups.</t>
  </si>
  <si>
    <t>Applicable FERC Interest Rate (Note A):</t>
  </si>
  <si>
    <t>Note A - Lines 1-24 are the FERC interest rates under section 35.19a  of the regulations for the period shown, as posted at https://www.ferc.gov/enforcement/acct-matts/interest-rates.asp.</t>
  </si>
  <si>
    <r>
      <rPr>
        <b/>
        <sz val="12"/>
        <rFont val="Arial Narrow"/>
        <family val="2"/>
      </rPr>
      <t>Note 1:</t>
    </r>
    <r>
      <rPr>
        <sz val="12"/>
        <rFont val="Arial Narrow"/>
        <family val="2"/>
      </rPr>
      <t xml:space="preserve"> The revenue requirements based on actual and projected costs included for the previous calendar year excludes the true-up adjustment and is sourced from the Net Zonal Revenue Requirement line on Appendix A.</t>
    </r>
  </si>
  <si>
    <t>A&amp;G Expense</t>
  </si>
  <si>
    <t>6. Deferred income taxes arise when items are included in taxable income in different periods than they are included in rates, therefore if the item giving rise to the ADIT is not included in the formula, the associated ADIT amount shall be excluded</t>
  </si>
  <si>
    <t>Appendix A, Line 49</t>
  </si>
  <si>
    <t>Note: ADIT associated with Gain or Loss on Reacquired Debt is included in Column A here and included in Cost of Debt on Appendix A, Line 112</t>
  </si>
  <si>
    <t>5.  ADIT items related to A&amp;G Expenses and not in Columns C &amp; D are included in Column G</t>
  </si>
  <si>
    <t>6.  ADIT items related to A&amp;G Expenses and not in Columns C &amp; D are included in Column G</t>
  </si>
  <si>
    <t>7.  Deferred income taxes arise when items are included in taxable income in different periods than they are included in rates, therefore if the item giving rise to the ADIT is not included in the formula, the associated ADIT amount shall be excluded</t>
  </si>
  <si>
    <t>In filling out this attachment, a full and complete description of each item and justification for the allocation to Columns C-G and each separate ADIT item will be listed,</t>
  </si>
  <si>
    <t>True-up Year:</t>
  </si>
  <si>
    <r>
      <rPr>
        <b/>
        <sz val="12"/>
        <rFont val="Arial Narrow"/>
        <family val="2"/>
      </rPr>
      <t>Note 1:</t>
    </r>
    <r>
      <rPr>
        <sz val="12"/>
        <rFont val="Arial Narrow"/>
        <family val="2"/>
      </rPr>
      <t xml:space="preserve"> The revenue requirements based on actual and projected costs included for the previous calendar year for PJM OATT Schedule 12 Transmission Enhancement Charges (Attachment 7).</t>
    </r>
  </si>
  <si>
    <r>
      <rPr>
        <b/>
        <sz val="12"/>
        <rFont val="Arial Narrow"/>
        <family val="2"/>
      </rPr>
      <t>Note 3:</t>
    </r>
    <r>
      <rPr>
        <sz val="12"/>
        <rFont val="Arial Narrow"/>
        <family val="2"/>
      </rPr>
      <t xml:space="preserve"> An over or under collection of a TEC will be recovered prorata over the true-up year, held for the intermediate year and returned prorata over the rate year.</t>
    </r>
  </si>
  <si>
    <t>This section lists the interest rates to be applied to each year's revenue requirement true-ups from Attachment 6.</t>
  </si>
  <si>
    <t>TEC True-Up Adjustment with Interest</t>
  </si>
  <si>
    <t>Less TEC (Over)/Under Recovery</t>
  </si>
  <si>
    <t>Interest on Transmission Enhancement Charge Reconciliation</t>
  </si>
  <si>
    <t>Multi-Factor A&amp;G Expense Allocator</t>
  </si>
  <si>
    <t>O&amp;M Allocation Factor</t>
  </si>
  <si>
    <t>Deficient deferred income taxes will increase tax expense by the amount of the deficiency multiplied by (1/1-T) (Line 144).</t>
  </si>
  <si>
    <t>Excess deferred income taxes will decrease tax expense by the amount of the excess multiplied by (1/1-T) (Line 144).</t>
  </si>
  <si>
    <t>included in Line 145 and will increase or decrease tax expense by the amount of the expense or benefit included on Line 145 multiplied by (1/1-T) (Line 147).</t>
  </si>
  <si>
    <t xml:space="preserve">Form 1 Dec </t>
  </si>
  <si>
    <t>Total Electric Plant in Service (Less: Asset Retirement Costs)</t>
  </si>
  <si>
    <t>Transmission Plant in Service (Less: Asset Retirement Costs)</t>
  </si>
  <si>
    <t>p207.104.g</t>
  </si>
  <si>
    <t>p207.44.g</t>
  </si>
  <si>
    <t>p207.74.g</t>
  </si>
  <si>
    <t>p219.29.c</t>
  </si>
  <si>
    <t>p200.21.c</t>
  </si>
  <si>
    <t>p207.94.g</t>
  </si>
  <si>
    <t>p354.28.b</t>
  </si>
  <si>
    <t>p354.27.b</t>
  </si>
  <si>
    <t>p354.21.b</t>
  </si>
  <si>
    <t>p111.57.c</t>
  </si>
  <si>
    <t>p323.185.b</t>
  </si>
  <si>
    <t>p323.197.b</t>
  </si>
  <si>
    <t>p323.189.b</t>
  </si>
  <si>
    <t>p323.191.b</t>
  </si>
  <si>
    <t>p263.33.i</t>
  </si>
  <si>
    <t>General Plant in Service (Less: Asset Retirement Costs)</t>
  </si>
  <si>
    <t>p350</t>
  </si>
  <si>
    <t>Transmission Regulatory Commission Exp Account 928</t>
  </si>
  <si>
    <t>p336.10.f &amp; .11.f</t>
  </si>
  <si>
    <t>(c * d)</t>
  </si>
  <si>
    <t>(f - e)</t>
  </si>
  <si>
    <t>(f + g)/2</t>
  </si>
  <si>
    <t>End of Year Balance of Unamortized Transmission Plant</t>
  </si>
  <si>
    <t>TEC True-up Adjustment - (Over)/Under Recovery</t>
  </si>
  <si>
    <t>True-up Adjustment - (Over)/Under Recovery</t>
  </si>
  <si>
    <t>At Allowed ROE</t>
  </si>
  <si>
    <t>With Increased ROE</t>
  </si>
  <si>
    <t>Increased ROE</t>
  </si>
  <si>
    <t>Calculated using 13-month average balances.</t>
  </si>
  <si>
    <t>Includes Transmission portion only.  At each annual informational filing, Company will identify for each parcel of land an intended use within a 15 year period.</t>
  </si>
  <si>
    <t>CWIP can only be included if authorized by the Commission.</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</si>
  <si>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</si>
  <si>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</si>
  <si>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</si>
  <si>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</si>
  <si>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</si>
  <si>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</si>
  <si>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</si>
  <si>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</si>
  <si>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</si>
  <si>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</si>
  <si>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</si>
  <si>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Includes Regulatory Commission Expenses directly related to transmission service, RTO filings, or transmission siting itemized in FERC Form 1 at 351.h.</t>
  </si>
  <si>
    <t>To Line 56</t>
  </si>
  <si>
    <t>p266.8.f (footnote), enter negative</t>
  </si>
  <si>
    <t>Tax Return, enter negative</t>
  </si>
  <si>
    <t>Monthly Amortization</t>
  </si>
  <si>
    <t>Amortization in Rate Year</t>
  </si>
  <si>
    <r>
      <rPr>
        <b/>
        <sz val="12"/>
        <rFont val="Arial Narrow"/>
        <family val="2"/>
      </rPr>
      <t>Note 2:</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https://www.ferc.gov/interest-calculation-rates-and-methodology</t>
    </r>
    <r>
      <rPr>
        <sz val="12"/>
        <rFont val="Arial Narrow"/>
        <family val="2"/>
      </rPr>
      <t>.  The monthly interest rate to be applied to the over recovery or under recovery amounts each month during the rate year will equal a simple average of the 12 monthly interest rates for the intermediate year.</t>
    </r>
  </si>
  <si>
    <t>List of all reserves:</t>
  </si>
  <si>
    <t>…</t>
  </si>
  <si>
    <t xml:space="preserve">Enter 1 if NOT in a trust or reserved account, enter zero (0) if included in a trust or reserved account </t>
  </si>
  <si>
    <t>Enter the percentage paid for by the transmission formula customers</t>
  </si>
  <si>
    <t>Allocation</t>
  </si>
  <si>
    <t>Amount Allocated</t>
  </si>
  <si>
    <t xml:space="preserve">(a) </t>
  </si>
  <si>
    <t xml:space="preserve">(b) </t>
  </si>
  <si>
    <t>Enter 1 if the accrual account is included in the formula rate, enter zero (0) if the accrual account is NOT included in the formula rate</t>
  </si>
  <si>
    <t>Leasehold - Improvements</t>
  </si>
  <si>
    <t>Various</t>
  </si>
  <si>
    <t>Improvements Other than Park Plaza</t>
  </si>
  <si>
    <t>Transportation Equipment 13K lb and below</t>
  </si>
  <si>
    <t xml:space="preserve">Transportation Equipment over 13K lb </t>
  </si>
  <si>
    <t xml:space="preserve">Power Operated Equipment </t>
  </si>
  <si>
    <t>Project Z</t>
  </si>
  <si>
    <t>Office Computer Equipment</t>
  </si>
  <si>
    <t>Office Personal Computers</t>
  </si>
  <si>
    <t>Tools, Shop and Garage Equipment</t>
  </si>
  <si>
    <t>BOY Balance</t>
  </si>
  <si>
    <t>EOY Balance</t>
  </si>
  <si>
    <t>(c)</t>
  </si>
  <si>
    <t>(d)</t>
  </si>
  <si>
    <t>(e)</t>
  </si>
  <si>
    <t>(f)</t>
  </si>
  <si>
    <t>(g)</t>
  </si>
  <si>
    <t>(h)</t>
  </si>
  <si>
    <t>(i) = (d x e x f x g x h))</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</si>
  <si>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The allocator in Col. (h)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t>
  </si>
  <si>
    <t>Unfunded Reserve amounts in Col. (b) and (c) are to be entered as a negative.</t>
  </si>
  <si>
    <t>Intangible, General and Common</t>
  </si>
  <si>
    <t>Intangible Plant</t>
  </si>
  <si>
    <t>Interest on the Network Credits as booked each year is added to the revenue requirement to make the Transmission Owner whole on Line 166.</t>
  </si>
  <si>
    <t>Vacation Pay</t>
  </si>
  <si>
    <t>OPEB</t>
  </si>
  <si>
    <t>Deferred Compensation</t>
  </si>
  <si>
    <t>Gross-up on Excess Deferred Income Taxes</t>
  </si>
  <si>
    <t>Contribution in Aid of Construction</t>
  </si>
  <si>
    <t>Customer Advances</t>
  </si>
  <si>
    <t>Injuries and Damanges</t>
  </si>
  <si>
    <t>Bad Debts</t>
  </si>
  <si>
    <t>Depreciation - Liberalized Depreciation (Federal)</t>
  </si>
  <si>
    <t>Depreciation - Liberalized Depreciation (State)</t>
  </si>
  <si>
    <t>Accounting for Income Taxes</t>
  </si>
  <si>
    <t>FASB 109 - deferred tax liability primarily associated with plant related items previously flowed through due to regulation</t>
  </si>
  <si>
    <t>New Jersey Corporation Business Tax</t>
  </si>
  <si>
    <t>Accelerated Activity Plan</t>
  </si>
  <si>
    <t>Loss on Reacquired Debt</t>
  </si>
  <si>
    <t>Deferred Gain</t>
  </si>
  <si>
    <t>Environmental Cleanup Costs</t>
  </si>
  <si>
    <t>Casualty Loss</t>
  </si>
  <si>
    <t>Clause</t>
  </si>
  <si>
    <t>Real Estate Taxes</t>
  </si>
  <si>
    <t xml:space="preserve">Assessment by BPU of the State of NJ </t>
  </si>
  <si>
    <t>Miscellaneous</t>
  </si>
  <si>
    <t>Accounting for Income Taxes (FAS109) - Federal</t>
  </si>
  <si>
    <t>Miscellaneous Tax Adjustments</t>
  </si>
  <si>
    <t>FASB 109 - deferred tax liability primarily non-plant related items previously flowed through due to regulation</t>
  </si>
  <si>
    <t>OCI Rabbi Trust</t>
  </si>
  <si>
    <t>Convert the N-1340 and T-1372/D-1330 (Brunswick - Trenton) 138 kV circuits to 230 kV circuits (Brunswick - Devils Brook) (b2836.3)     (Monthly Additions)</t>
  </si>
  <si>
    <t>Convert the N-1340 and T-1372/D-1330 (Brunswick - Trenton) 138 kV circuits to 230 kV circuits (Devils Brook - Trenton) (b2836.4)                                         (Monthly Additions)</t>
  </si>
  <si>
    <t>Convert the F-1358/Z-1326 and K-1363/Y-1325 (Trenton - Burlington) 138 kV circuits to 230 kV circuits (Trenton - Yardville K)                                         (b2837.1)                  (Monthly Additions)</t>
  </si>
  <si>
    <t>Convert the F-1358/Z-1326 and K-1363/Y-1325 (Trenton - Burlington) 138 kV circuits to 230 kV circuits (Yardville - Ward Ave K) (b2837.2)                                        (Monthly Additions)</t>
  </si>
  <si>
    <t>Convert the F-1358/Z-1326 and K-1363/Y-1325 (Trenton - Burlington) 138 kV circuits to 230 kV circuits (Ward Ave - Crosswicks Y) (b2837.3)                                   (Monthly Additions)</t>
  </si>
  <si>
    <t>Convert the F-1358/Z-1326 and K-1363/Y-1325 (Trenton - Burlington) 138 kV circuits to 230 kV circuits (Crosswicks - Bustleton Y) (b2837.4)                                      (Monthly Additions)</t>
  </si>
  <si>
    <t>Convert the F-1358/Z-1326 and K-1363/Y-1325 (Trenton - Burlington) 138 kV circuits to 230 kV circuits (Bustleton - Burlington Y) (b2837.5)                             (Monthly Additions)</t>
  </si>
  <si>
    <t>Convert the F-1358/Z-1326 and K-1363/Y-1325 (Trenton - Burlington) 138 kV circuits to 230 kV circuits (Trenton - Yardville F) (b2837.6)                 (Monthly Additions)</t>
  </si>
  <si>
    <t>Convert the F-1358/Z-1326 and K-1363/Y-1325 (Trenton - Burlington) 138 kV circuits to 230 kV circuits (Yardville - Ward Ave F) (b2837.7)                                      (Monthly Additions)</t>
  </si>
  <si>
    <t>Convert the F-1358/Z-1326 and K-1363/Y-1325 (Trenton - Burlington) 138 kV circuits to 230 kV circuits (Ward Ave - Crosswicks Z) (b2837.8)                                 (Monthly Additions)</t>
  </si>
  <si>
    <t>Convert the F-1358/Z-1326 and K-1363/Y-1325 (Trenton - Burlington) 138 kV circuits to 230 kV circuits (Crosswicks - Williams Z) (b2837.9)                      (Monthly Additions)</t>
  </si>
  <si>
    <t>Convert the F-1358/Z-1326 and K-1363/Y-1325 (Trenton - Burlington) 138 kV circuits to 230 kV circuits (Williams - Bustleton Z) (b2837.10)                   (Monthly Additions)</t>
  </si>
  <si>
    <t>(AB)</t>
  </si>
  <si>
    <t>(AC)</t>
  </si>
  <si>
    <t>(AD)</t>
  </si>
  <si>
    <t>(AE)</t>
  </si>
  <si>
    <t>(AF)</t>
  </si>
  <si>
    <t>(AG)</t>
  </si>
  <si>
    <t>(AH)</t>
  </si>
  <si>
    <t>(AI)</t>
  </si>
  <si>
    <t>Other Projects PIS                   (monthly additions)</t>
  </si>
  <si>
    <t>New 500 kV bay at Hope Creek (Expansion of Hope Creek substation) (b2633.4)</t>
  </si>
  <si>
    <t>New 500/230 kV autotransformer at Hope Creek and a new Hope Creek 230 kV substation (b2633.5)</t>
  </si>
  <si>
    <t>Roseland-Branchburg 230kV corridor rebuild (Readington - Branchburg) (b2986.12)</t>
  </si>
  <si>
    <t>Branchburg-Pleasant Valley 230kV corridor rebuild (Branchburg - East Flemington) (b2986.21)</t>
  </si>
  <si>
    <t>Convert the R-1318 and Q1317 (Edison - Metuchen) 138 kV circuits to one 230 kV circuit (Brunswick - Meadow Road) (b2835.1)</t>
  </si>
  <si>
    <t>Convert the R-1318 and Q1317 (Edison - Metuchen) 138 kV circuits to one 230 kV circuit (Meadow Road - Pierson Ave) (b2835.2)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</si>
  <si>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</si>
  <si>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</si>
  <si>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</si>
  <si>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</si>
  <si>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(Ward Ave - Crosswicks Z) (b2837.8)</t>
  </si>
  <si>
    <t>Convert the F-1358/Z-1326 and K-1363/Y-1325 (Trenton - Burlington) 138 kV circuits to 230 kV circuits (Crosswicks - Williams Z) (b2837.9)</t>
  </si>
  <si>
    <t>Convert the F-1358/Z-1326 and K-1363/Y-1325 (Trenton - Burlington) 138 kV circuits to 230 kV circuits (Williams - Bustleton Z) (b2837.10)</t>
  </si>
  <si>
    <t xml:space="preserve">Convert the R-1318 and Q1317 (Edison - Metuchen) 138 kV circuits to one 230 kV circuit (Pierson Ave - Metuchen) (b2835.3) </t>
  </si>
  <si>
    <t>Page 1 of 10</t>
  </si>
  <si>
    <t>Page 3 of 10</t>
  </si>
  <si>
    <t>Page 4 of 10</t>
  </si>
  <si>
    <t>Page 5 of 10</t>
  </si>
  <si>
    <t>Page 6 of 10</t>
  </si>
  <si>
    <t>Page 7 of 10</t>
  </si>
  <si>
    <t>Page 8 of 10</t>
  </si>
  <si>
    <t>Page 9 of 10</t>
  </si>
  <si>
    <t>Page 10 of 10</t>
  </si>
  <si>
    <t>Yes</t>
  </si>
  <si>
    <t>No</t>
  </si>
  <si>
    <t>2013</t>
  </si>
  <si>
    <t>2014</t>
  </si>
  <si>
    <t>2015</t>
  </si>
  <si>
    <t>2016</t>
  </si>
  <si>
    <t>2018</t>
  </si>
  <si>
    <t>2017</t>
  </si>
  <si>
    <t>2020</t>
  </si>
  <si>
    <t>2021</t>
  </si>
  <si>
    <t>2019</t>
  </si>
  <si>
    <t>Wave Trap Branchburg                                                          (b0172.2)</t>
  </si>
  <si>
    <t>Relocate the underground portion of North Ave - Linden "T" 138 kV circuit to Bayway, convert it to 345 kV, and any associated substation upgrades                                    (b2436.60)</t>
  </si>
  <si>
    <t>Relocate Farragut - Hudson "B" and "C" 345 kV circuits to Marion 345 kV and any associated substation upgrades (b2436.90)</t>
  </si>
  <si>
    <t>Page 1 of 19</t>
  </si>
  <si>
    <t>Page 19 of 19</t>
  </si>
  <si>
    <t>Page 18 of 19</t>
  </si>
  <si>
    <t>Page 17 of 19</t>
  </si>
  <si>
    <t>Page 16 of 19</t>
  </si>
  <si>
    <t>Page 14 of 19</t>
  </si>
  <si>
    <t>Page 13 of 19</t>
  </si>
  <si>
    <t>Page 12 of 19</t>
  </si>
  <si>
    <t>Page 11 of 19</t>
  </si>
  <si>
    <t>Page 10 of 19</t>
  </si>
  <si>
    <t>Page 9 of 19</t>
  </si>
  <si>
    <t>Page 8 of 19</t>
  </si>
  <si>
    <t>Page 7 of 19</t>
  </si>
  <si>
    <t>Page 6 of 19</t>
  </si>
  <si>
    <t>Page 5 of 19</t>
  </si>
  <si>
    <t>Page 4 of 19</t>
  </si>
  <si>
    <t>Page 3 of 19</t>
  </si>
  <si>
    <t>Page 2 of 19</t>
  </si>
  <si>
    <t>Depreciation Rates as approved by the Commission in Docket ER21-2450.</t>
  </si>
  <si>
    <t>ARAM</t>
  </si>
  <si>
    <t>1 Year</t>
  </si>
  <si>
    <t>Branchburg-Pleasant Valley 230kV corridor rebuild (Branchburg - East Flemington) (b2986.21)      (Monthly Additions)</t>
  </si>
  <si>
    <t>Convert the R-1318 and Q1317 (Edison - Metuchen) 138 kV circuits to one 230 kV circuit (Brunswick - Meadow Road) (b2835.1)                  (Monthly Additions)</t>
  </si>
  <si>
    <t>Essex Aldene (b0145)</t>
  </si>
  <si>
    <t>New Freedom Loop (b0498)</t>
  </si>
  <si>
    <t xml:space="preserve"> Branchburg 400 MVAR Capacitor (b0290)</t>
  </si>
  <si>
    <t>Somerville-Bridgewater Reconductor (b0668)</t>
  </si>
  <si>
    <t>Susquehanna Roseland Breakers (b0489.5-b0489.15)</t>
  </si>
  <si>
    <t xml:space="preserve">Susquehanna Roseland &lt; 500KV (b0489.4) </t>
  </si>
  <si>
    <t>Northeast Grid Reliability Project (b1304.1-b1304.4)</t>
  </si>
  <si>
    <t>Northeast Grid Reliability Project (b1304.5-b1304.21)</t>
  </si>
  <si>
    <t xml:space="preserve">Convert the Bergen - Marion 138 kV path to double circuit 345 kV and associated substation upgrades (b2436.10) </t>
  </si>
  <si>
    <t xml:space="preserve">Convert the Marion - Bayonne "L" 138 kV circuit to 345 kV and any associated substation upgrades (b2436.21) </t>
  </si>
  <si>
    <t>Convert the Marion - Bayonne "C" 138 kV circuit to 345 kV and any associated substation upgrades (b2436.22)</t>
  </si>
  <si>
    <t xml:space="preserve">Construct a new Bayway - Bayonne 345 kV circuit and any associated substation upgrades (b2436.33) </t>
  </si>
  <si>
    <t>Relocate the underground portion of North Ave - Linden "T" 138 kV circuit to Bayway, convert it to 345 kV, and any associated substation upgrades (b2436.60)</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</si>
  <si>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</si>
  <si>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</si>
  <si>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</si>
  <si>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</si>
  <si>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Convert the Bayway - Linden "M" 138 kV circuit to 345 kV and any associated substation upgrades (b2436.85)</t>
  </si>
  <si>
    <t xml:space="preserve">New Bergen 345/230 kV transformer and any associated substation upgrades (b2437.10) </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</si>
  <si>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</si>
  <si>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</si>
  <si>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</si>
  <si>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Ridge Road 69kV Breaker Station  (b1255)</t>
  </si>
  <si>
    <t>Reconfigure Kearny- Loop in P2216 Ckt (b1589)</t>
  </si>
  <si>
    <t>350 MVAR Reactor Hopatcong 500kV (b2702)</t>
  </si>
  <si>
    <t>Injuries and Damages</t>
  </si>
  <si>
    <t>SERP and Deferred Compensation</t>
  </si>
  <si>
    <t>Vacation Accruals</t>
  </si>
  <si>
    <t>Environmental Reserves</t>
  </si>
  <si>
    <t>Worker's Compensation (A&amp;G)</t>
  </si>
  <si>
    <t>Worker's Compensation (Transmission)</t>
  </si>
  <si>
    <t>Annual Incentive Plan (A&amp;G)</t>
  </si>
  <si>
    <t>Annual Incentive Plan (Transmission)</t>
  </si>
  <si>
    <t>p321.178.b</t>
  </si>
  <si>
    <t>2020 End of Year</t>
  </si>
  <si>
    <t>Legal Reserve</t>
  </si>
  <si>
    <t>Operating Leases</t>
  </si>
  <si>
    <t>Asset Retirement Obligations</t>
  </si>
  <si>
    <t>Represents gross-up on excess deferred tax balance that resides in Account 254.</t>
  </si>
  <si>
    <t>Operating leases per ASC842, distribution-related (Col. C) and transmission-related (Col. D).</t>
  </si>
  <si>
    <t>Book reserves for Materials and Supplies in Account 154, distribution-related (Col. C) and transmission-related (Col. D).</t>
  </si>
  <si>
    <t>Distribution-related Asset Retirement Liabilities not deducted for tax until assets are retired.</t>
  </si>
  <si>
    <t>Capital Infrastructure Program - CIP II</t>
  </si>
  <si>
    <t>COVID Deferral</t>
  </si>
  <si>
    <t>Unrealized Gain/Loss on Equity Securities</t>
  </si>
  <si>
    <t>New Jersey Corporate Income Tax, not in rates.</t>
  </si>
  <si>
    <t>Book deferral of under recovered distribution-related costs that are deducted for tax purposes.</t>
  </si>
  <si>
    <t>Plant-related expense deferred for book purposes and deducted for tax purposes.</t>
  </si>
  <si>
    <t>Distribution-related, book estimate accrued and expensed, tax deduction when paid.</t>
  </si>
  <si>
    <t>Distribution-related expense deferred for book purposes and deducted for tax purposes.</t>
  </si>
  <si>
    <t>Real estate-related expense deferred for book purposes and deducted for tax purposes, distribution-related (Col. C) and transmission-related (Col. D).</t>
  </si>
  <si>
    <t>Distribution-related unrealized gains and losses on equity security investments.</t>
  </si>
  <si>
    <t>Distribution-related capital infrastructure program. Expenses deferred for book purposes and deducted for tax purposes.</t>
  </si>
  <si>
    <t>Distribution-related deferred book expenses deductible for tax purposes, incurred as a result of COVID.</t>
  </si>
  <si>
    <t>Distribution-related, Clean Energy Future (CEF) program, expenses capitalized for book purposes, deducted for tax purposes.</t>
  </si>
  <si>
    <t>Operating leases per ASC842,  offset by operating leases in Account 190.  Distribution-related (Col. C) and transmission-related (Col. D).</t>
  </si>
  <si>
    <t>Distribution-related, Unrealized gains and losses on equity security investments.</t>
  </si>
  <si>
    <t>Convert the R-1318 and Q1317 (Edison - Metuchen) 138 kV circuits to one 230 kV circuit (Meadow Road - Pierson Ave) (b2835.2)                (Monthly Additions)</t>
  </si>
  <si>
    <t>Branchburg          (b0130)</t>
  </si>
  <si>
    <t>Kittatinny         (b0134)</t>
  </si>
  <si>
    <t>Metuchen Transformer       (b0161)</t>
  </si>
  <si>
    <t>Branchburg-Flagtown-Somerville       (b0169)</t>
  </si>
  <si>
    <t>Flagtown-Somerville-Bridgewater       (b0170)</t>
  </si>
  <si>
    <t>Roseland Transformers   (b0274)</t>
  </si>
  <si>
    <t>Wave Trap Branchburg  (b0172.2)</t>
  </si>
  <si>
    <t>Reconductor Hudson - South Waterfront       (b0813)</t>
  </si>
  <si>
    <t xml:space="preserve">Reconductor South Mahwah K-3411 Circuit           (b1018) </t>
  </si>
  <si>
    <t>Saddle Brook - Athenia Upgrade Cable              (b0472)</t>
  </si>
  <si>
    <t xml:space="preserve">Branchburg-Sommerville-Flagtown Reconductor (b0664 &amp; b0665) </t>
  </si>
  <si>
    <t>New Essex-Kearny 138 kV circuit and Kearny 138 kV bus tie                  (b0814)</t>
  </si>
  <si>
    <t>230kV Lawrence Switching Station Upgrade         (b1228)</t>
  </si>
  <si>
    <t>Branchburg-Middlesex Switch Rack                    (b1155)</t>
  </si>
  <si>
    <t>Aldene-Springfield Rd. Conversion            (b1399)</t>
  </si>
  <si>
    <t>Upgrade Camden-Richmond 230kV Circuit            (b1590)</t>
  </si>
  <si>
    <t xml:space="preserve">Susquehanna Roseland &gt; 500KV         (b0489) </t>
  </si>
  <si>
    <t>Burlington - Camden 230kV Conversion            (b1156)</t>
  </si>
  <si>
    <t>Mickleton-Gloucester-Camden        (b1398-b1398.7)</t>
  </si>
  <si>
    <t xml:space="preserve">North Central Reliability (West Orange Conversion (b1154) </t>
  </si>
  <si>
    <t xml:space="preserve">Construct a new North Ave - Bayonne 345 kV circuit and any associated substation upgrades       (b2436.34) </t>
  </si>
  <si>
    <t>Construct a new North Ave - Airport 345 kV circuit and any associated substation upgrades     (b2436.50)</t>
  </si>
  <si>
    <t>Relocate the Hudson 2 generation to inject into the 345 kV at Marion and any associated upgrades (b2436.91)</t>
  </si>
  <si>
    <t>New Linden 345/230 kV transformer and any associated substation upgrades         (b2437.30)</t>
  </si>
  <si>
    <t xml:space="preserve">New Bayonne 345/69 kV transformer and any associated substation upgrades (b2437.33) </t>
  </si>
  <si>
    <t>Mickleton-Gloucester 230kV Circuit              (b2139)</t>
  </si>
  <si>
    <t xml:space="preserve">Cox's Corner-Lumberton 230kV Circuit               (b1787) </t>
  </si>
  <si>
    <t xml:space="preserve"> Install Conemaugh 250MVAR Cap Bank (b0376)</t>
  </si>
  <si>
    <t xml:space="preserve"> Reconfigure Brunswick Sw-New 69kVCkt-T    (b2146)</t>
  </si>
  <si>
    <t xml:space="preserve"> Rebuild Aldene-Warinanco-Linden VFT 230kV Circuit       (b2955)</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</si>
  <si>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</si>
  <si>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</si>
  <si>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</si>
  <si>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</si>
  <si>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</si>
  <si>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</si>
  <si>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</si>
  <si>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</si>
  <si>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(Bustleton - Burlington Z)    (b2837.11)</t>
  </si>
  <si>
    <t>New Freedom Trans.                 (b0411)</t>
  </si>
  <si>
    <t xml:space="preserve">Reconductor South Mahwah J-3410 Circuit                 (b1017) </t>
  </si>
  <si>
    <t>Salem 500 kV breakers         (b1410-b1415)</t>
  </si>
  <si>
    <t>Upgrade Eagle Point-Gloucester 230kV Circuit                      (b1588)</t>
  </si>
  <si>
    <t xml:space="preserve">Reconductor South Mahwah  K-3411 Circuit           (b1018) </t>
  </si>
  <si>
    <t>Branchburg-Middlesex Switch Rack               (b1155)</t>
  </si>
  <si>
    <t>Branchburg-Middlesex Switch Rack                            (b1155)</t>
  </si>
  <si>
    <t>Convert the N-1340 and T-1372/D-1330 (Brunswick - Trenton) 138 kV circuits to 230 kV circuits (Brunswick - Devils Brook)           (b2836.3)</t>
  </si>
  <si>
    <t>Convert the N-1340 and T-1372/D-1330 (Brunswick - Trenton) 138 kV circuits to 230 kV circuits (Devils Brook - Trenton)           (b2836.4)</t>
  </si>
  <si>
    <t>New Freedom Trans.              (b0411)</t>
  </si>
  <si>
    <t xml:space="preserve">Reconductor South Mahwah  J-3410 Circuit              (b1017) </t>
  </si>
  <si>
    <t>Salem 500 kV breakers           (b1410-b1415)</t>
  </si>
  <si>
    <t>Upgrade Eagle Point-Gloucester 230kV Circuit             (b1588)</t>
  </si>
  <si>
    <t>Upgrade Eagle Point-Gloucester 230kV Circuit                (b1588)</t>
  </si>
  <si>
    <t>Branchburg                                                                                                      (b0130)</t>
  </si>
  <si>
    <t>Kittatinny                                                                          (b0134)</t>
  </si>
  <si>
    <t>New Freedom Trans.                                                                                      (b0411)</t>
  </si>
  <si>
    <t>New Freedom Loop                                                            (b0498)</t>
  </si>
  <si>
    <t>Metuchen Transformer                                                      (b0161)</t>
  </si>
  <si>
    <t>Branchburg-Flagtown-Somerville                                  (b0169)</t>
  </si>
  <si>
    <t>Flagtown-Somerville-Bridgewater                                  (b0170)</t>
  </si>
  <si>
    <t>Reconductor Hudson - South Waterfront                                     (b0813)</t>
  </si>
  <si>
    <t xml:space="preserve">Reconductor South Mahwah J-3410 Circuit                                             (b1017) </t>
  </si>
  <si>
    <t xml:space="preserve">Reconductor South Mahwah K-3411 Circuit                                 (b1018) </t>
  </si>
  <si>
    <t xml:space="preserve"> Branchburg 400 MVAR Capacitor                                                        (b0290)</t>
  </si>
  <si>
    <t>Saddle Brook - Athenia Upgrade Cable                                         (b0472)</t>
  </si>
  <si>
    <t xml:space="preserve">Branchburg-Sommerville-Flagtown Reconductor                                                           (b0664 &amp; b0665) </t>
  </si>
  <si>
    <t>Somerville-Bridgewater Reconductor                                           (b0668)</t>
  </si>
  <si>
    <t>Salem 500 kV breakers                                                              (b1410-b1415)</t>
  </si>
  <si>
    <t>Branchburg-Middlesex Switch Rack                                                     (b1155)</t>
  </si>
  <si>
    <t>Aldene-Springfield Rd. Conversion                                                     (b1399)</t>
  </si>
  <si>
    <t>Upgrade Camden-Richmond 230kV Circuit                                 (b1590)</t>
  </si>
  <si>
    <t>Susquehanna Roseland Breakers                                  (b0489.5-b0489.15)</t>
  </si>
  <si>
    <t xml:space="preserve">Susquehanna Roseland &lt; 500KV                                    (b0489.4) </t>
  </si>
  <si>
    <t xml:space="preserve">Susquehanna Roseland &gt; 500KV                                      (b0489) </t>
  </si>
  <si>
    <t>Burlington - Camden 230kV Conversion                                      (b1156)</t>
  </si>
  <si>
    <t>Northeast Grid Reliability Project                                 (b1304.5-b1304.21)</t>
  </si>
  <si>
    <t xml:space="preserve">Construct a new Airport - Bayway 345 kV circuit and any associated substation upgrades                                                   (b2436.70) </t>
  </si>
  <si>
    <t>Relocate Farragut - Hudson "B" and "C"                    345 kV circuits to Marion 345 kV and any               associated substation upgrades                                              (b2436.90)</t>
  </si>
  <si>
    <t xml:space="preserve">New Bergen 345/138 kV transformer #1 and any associated substation upgrades                      (b2437.11) </t>
  </si>
  <si>
    <t>New Bayway 345/138 kV transformer #1 and               any associated substation upgrades                   (b2437.20)</t>
  </si>
  <si>
    <t>New Bayway 345/138 kV transformer #2 and any associated substation upgrades                      (b2437.21)</t>
  </si>
  <si>
    <t>New Linden 345/230 kV transformer and                      any associated substation upgrades                 (b2437.30)</t>
  </si>
  <si>
    <t>Mickleton-Gloucester 230kV Circuit                          (b2139)</t>
  </si>
  <si>
    <t>Ridge Road 69kV Breaker Station                            (b1255)</t>
  </si>
  <si>
    <t xml:space="preserve">Cox's Corner-Lumberton 230kV Circuit                    (b1787) </t>
  </si>
  <si>
    <t xml:space="preserve"> Install Conemaugh 250MVAR Cap Bank                (b0376)</t>
  </si>
  <si>
    <t>Reconfigure Kearny- Loop in P2216 Ckt                       (b1589)</t>
  </si>
  <si>
    <t xml:space="preserve"> Reconfigure Brunswick Sw-New 69kVCkt-T               (b2146)</t>
  </si>
  <si>
    <t>350 MVAR Reactor Hopatcong 500kV                      (b2702)</t>
  </si>
  <si>
    <t>New 500 kV bay at Hope Creek                    (Expansion of Hope Creek substation)                                      (b2633.4)</t>
  </si>
  <si>
    <t>New 500/230 kV autotransformer at Hope Creek and a new Hope Creek 230 kV substation                                                 (b2633.5)</t>
  </si>
  <si>
    <t xml:space="preserve"> Rebuild Aldene-Warinanco-Linden VFT             230kV Circuit                                                                         (b2955)</t>
  </si>
  <si>
    <t>Roseland-Branchburg 230kV corridor rebuild (Readington - Branchburg)                                    (b2986.12)</t>
  </si>
  <si>
    <t>Convert the R-1318 and Q1317 (Edison - Metuchen) 138 kV circuits to one 230 kV circuit                         (Brunswick - Meadow Road)                                                                         (b2835.1)</t>
  </si>
  <si>
    <t>Convert the R-1318 and Q1317 (Edison - Metuchen) 138 kV circuits to one 230 kV circuit                                       (Meadow Road - Pierson Ave)                                    (b2835.2)</t>
  </si>
  <si>
    <t xml:space="preserve">Convert the R-1318 and Q1317 (Edison - Metuchen) 138 kV circuits to one 230 kV circuit                                    (Pierson Ave - Metuchen)                                            (b2835.3) </t>
  </si>
  <si>
    <t xml:space="preserve">Convert the N-1340 and T-1372/D-1330                        (Brunswick - Trenton) 138 kV circuits                                to 230 kV circuits (Brunswick - Hunterglen)                                                                (b2836.1) </t>
  </si>
  <si>
    <t>Convert the N-1340 and T-1372/D-1330                  (Brunswick - Trenton) 138 kV circuits                              to 230 kV circuits (Hunterglen - Trenton)                     (b2836.2)</t>
  </si>
  <si>
    <t>Convert the N-1340 and T-1372/D-1330                   (Brunswick - Trenton) 138 kV circuits                           to 230 kV circuits (Brunswick - Devils Brook)                (b2836.3)</t>
  </si>
  <si>
    <t>Convert the N-1340 and T-1372/D-1330                  (Brunswick - Trenton) 138 kV circuits                           to 230 kV circuits (Devils Brook - Trenton)                     (b2836.4)</t>
  </si>
  <si>
    <t>Convert the F-1358/Z-1326 and K-1363/Y-1325             (Trenton - Burlington) 138 kV circuits                                    to 230 kV circuits (Trenton - Yardville K)                    (b2837.1)</t>
  </si>
  <si>
    <t>Convert the F-1358/Z-1326 and K-1363/Y-1325            (Trenton - Burlington) 138 kV circuits                                 to 230 kV circuits (Yardville - Ward Ave K)                  (b2837.2)</t>
  </si>
  <si>
    <t>Convert the F-1358/Z-1326 and K-1363/Y-1325             (Trenton - Burlington) 138 kV circuits                                          to 230 kV circuits (Ward Ave - Crosswicks Y)                  (b2837.3)</t>
  </si>
  <si>
    <t>Convert the F-1358/Z-1326 and K-1363/Y-1325               (Trenton - Burlington) 138 kV circuits                                          to 230 kV circuits (Crosswicks - Bustleton Y)                 (b2837.4)</t>
  </si>
  <si>
    <t>Convert the F-1358/Z-1326 and K-1363/Y-1325           (Trenton - Burlington) 138 kV circuits                           to 230 kV circuits (Bustleton - Burlington Y)                 (b2837.5)</t>
  </si>
  <si>
    <t>Convert the F-1358/Z-1326 and K-1363/Y-1325            (Trenton - Burlington) 138 kV circuits                                         to 230 kV circuits (Trenton - Yardville F)                        (b2837.6)</t>
  </si>
  <si>
    <t>Convert the F-1358/Z-1326 and K-1363/Y-1325              (Trenton - Burlington) 138 kV circuits                                           to 230 kV circuits (Yardville - Ward Ave F)                   (b2837.7)</t>
  </si>
  <si>
    <t>Convert the F-1358/Z-1326 and K-1363/Y-1325              (Trenton - Burlington) 138 kV circuits                               to 230 kV circuits (Ward Ave - Crosswicks Z)                 (b2837.8)</t>
  </si>
  <si>
    <t>Convert the F-1358/Z-1326 and K-1363/Y-1325 (Trenton - Burlington) 138 kV circuits                                        to 230 kV circuits (Williams - Bustleton Z)              (b2837.10)</t>
  </si>
  <si>
    <t>Convert the F-1358/Z-1326 and K-1363/Y-1325           (Trenton - Burlington) 138 kV circuits                          to 230 kV circuits (Bustleton - Burlington Z)               (b2837.11)</t>
  </si>
  <si>
    <t>Essex Aldene                                                                               (b0145)</t>
  </si>
  <si>
    <t>Roseland Transformers                                                         (b0274)</t>
  </si>
  <si>
    <t>New Essex-Kearny 138 kV circuit                                                and Kearny 138 kV bus tie                                                                         (b0814)</t>
  </si>
  <si>
    <t>230kV Lawrence Switching Station Upgrade                      (b1228)</t>
  </si>
  <si>
    <t xml:space="preserve">North Central Reliability                                                              (West Orange Conversion)                                                      (b1154) </t>
  </si>
  <si>
    <t xml:space="preserve">Convert the Marion - Bayonne "L" 138 kV                          circuit to 345 kV and                                                                              any associated substation upgrades                              (b2436.21) </t>
  </si>
  <si>
    <t>Convert the Marion - Bayonne "C" 138 kV                             circuit to 345 kV and                                                                       any associated substation upgrades                              (b2436.22)</t>
  </si>
  <si>
    <t>Convert the Bayway - Linden "M"                                  138 kV circuit to 345 kV and any                      associated substation upgrades                                                               (b2436.85)</t>
  </si>
  <si>
    <t xml:space="preserve">New Bayonne 345/69 kV transformer                               and any associated substation upgrades                           (b2437.33) </t>
  </si>
  <si>
    <t>Upgrade Eagle Point-Gloucester                         230kV Circuit                                                       (b1588)</t>
  </si>
  <si>
    <t>Branchburg-Pleasant Valley 230kV corridor                rebuild (Branchburg - East Flemington)                           (b2986.21)</t>
  </si>
  <si>
    <t>Convert the F-1358/Z-1326 and K-1363/Y-1325 (Trenton - Burlington) 138 kV circuits                       to 230 kV circuits (Crosswicks - Williams Z) (b2837.9)</t>
  </si>
  <si>
    <t>Attachment 7A - True-up Adjustment for Transmission Enhancement Charges (TECs) (PJM OATT Schedule 12) - December 31, 2021</t>
  </si>
  <si>
    <t>Convert the R-1318 and Q1317 (Edison - Metuchen) 138 kV circuits to one 230 kV circuit (Pierson Ave - Metuchen) (b2835.3)   (Monthly Additions)</t>
  </si>
  <si>
    <t xml:space="preserve">Roseland-Branchburg 230kV corridor rebuild (Readington - Branchburg) (b2986.12) </t>
  </si>
  <si>
    <t xml:space="preserve">Branchburg-Pleasant Valley 230kV corridor rebuild (Branchburg - East Flemington) (b2986.21) </t>
  </si>
  <si>
    <t xml:space="preserve">Convert the R-1318 and Q1317 (Edison - Metuchen) 138 kV circuits to one 230 kV circuit (Brunswick - Meadow Road) (b2835.1) </t>
  </si>
  <si>
    <t xml:space="preserve">Convert the N-1340 and T-1372/D-1330 (Brunswick - Trenton) 138 kV circuits to 230 kV circuits (Devils Brook - Trenton) (b2836.4)   </t>
  </si>
  <si>
    <t xml:space="preserve"> Actual Transmission Enhancement Charges  - 2021</t>
  </si>
  <si>
    <t>Convert the N-1340 and T-1372/D-1330 (Brunswick - Trenton) 138 kV circuits to 230 kV circuits (Brunswick - Hunterglen)          (b2836.1)        (Monthly Additions)</t>
  </si>
  <si>
    <t xml:space="preserve">Convert the N-1340 and T-1372/D-1330 (Brunswick - Trenton) 138 kV circuits to 230 kV circuits (Hunterglen - Trenton)           (b2836.2)               (Monthly Additions) </t>
  </si>
  <si>
    <t>Convert the F-1358/Z-1326 and K-1363/Y-1325 (Trenton - Burlington) 138 kV circuits to 230 kV circuits (Bustleton - Burlington Z)       (b2837.11)                     (Monthly Additions)</t>
  </si>
  <si>
    <t xml:space="preserve"> Add a new 500/230 kV autotransformer at Hope Creek and a new Hope Creek 230 kV substation     (b2633.5)        (Monthly Additions)</t>
  </si>
  <si>
    <t xml:space="preserve"> Rebuild Aldene-Warinanco-Linden VFT 230kV Circuit     (b2955 )                   (Monthly Additions)</t>
  </si>
  <si>
    <t>Roseland-Branchburg 230kV corridor rebuild (Readington - Branchburg) (b2986.12)      (Monthly Additions)</t>
  </si>
  <si>
    <t>b2986.21 Branchburg-Pleasant Valley 230kV corridor rebuild (Branchburg - East Flemington) (b2986.21)      (Monthly Additions)</t>
  </si>
  <si>
    <t xml:space="preserve">Add a new 500 kV bay at Hope Creek (Expansion of Hope Creek substation)     (b2633.4) </t>
  </si>
  <si>
    <t xml:space="preserve"> Add a new 500/230 kV autotransformer at Hope Creek and a new Hope Creek 230 kV substation     (b2633.5) </t>
  </si>
  <si>
    <t xml:space="preserve"> Rebuild Aldene-Warinanco-Linden VFT 230kV Circuit     (b2955 ) </t>
  </si>
  <si>
    <t xml:space="preserve">b2986.21 Branchburg-Pleasant Valley 230kV corridor rebuild (Branchburg - East Flemington) (b2986.21) </t>
  </si>
  <si>
    <t xml:space="preserve">Convert the R-1318 and Q1317 (Edison - Metuchen) 138 kV circuits to one 230 kV circuit (Meadow Road - Pierson Ave) (b2835.2) </t>
  </si>
  <si>
    <t xml:space="preserve">Convert the N-1340 and T-1372/D-1330 (Brunswick - Trenton) 138 kV circuits to 230 kV circuits (Brunswick - Hunterglen)          (b2836.1)  </t>
  </si>
  <si>
    <t xml:space="preserve">Convert the N-1340 and T-1372/D-1330 (Brunswick - Trenton) 138 kV circuits to 230 kV circuits (Hunterglen - Trenton)           (b2836.2)   </t>
  </si>
  <si>
    <t xml:space="preserve">Convert the N-1340 and T-1372/D-1330 (Brunswick - Trenton) 138 kV circuits to 230 kV circuits (Brunswick - Devils Brook) (b2836.3) </t>
  </si>
  <si>
    <t xml:space="preserve">Convert the F-1358/Z-1326 and K-1363/Y-1325 (Trenton - Burlington) 138 kV circuits to 230 kV circuits (Trenton - Yardville K)                                         (b2837.1)                  </t>
  </si>
  <si>
    <t xml:space="preserve">Convert the F-1358/Z-1326 and K-1363/Y-1325 (Trenton - Burlington) 138 kV circuits to 230 kV circuits (Yardville - Ward Ave K) (b2837.2)                                        </t>
  </si>
  <si>
    <t xml:space="preserve">Convert the F-1358/Z-1326 and K-1363/Y-1325 (Trenton - Burlington) 138 kV circuits to 230 kV circuits (Ward Ave - Crosswicks Y) (b2837.3)                                   </t>
  </si>
  <si>
    <t xml:space="preserve">Convert the F-1358/Z-1326 and K-1363/Y-1325 (Trenton - Burlington) 138 kV circuits to 230 kV circuits (Crosswicks - Bustleton Y) (b2837.4)                                      </t>
  </si>
  <si>
    <t xml:space="preserve">Convert the F-1358/Z-1326 and K-1363/Y-1325 (Trenton - Burlington) 138 kV circuits to 230 kV circuits (Bustleton - Burlington Y) (b2837.5)                            </t>
  </si>
  <si>
    <t xml:space="preserve">Convert the F-1358/Z-1326 and K-1363/Y-1325 (Trenton - Burlington) 138 kV circuits to 230 kV circuits (Trenton - Yardville F) (b2837.6)   </t>
  </si>
  <si>
    <t xml:space="preserve">Convert the F-1358/Z-1326 and K-1363/Y-1325 (Trenton - Burlington) 138 kV circuits to 230 kV circuits (Yardville - Ward Ave F) (b2837.7)                                      </t>
  </si>
  <si>
    <t xml:space="preserve">Convert the F-1358/Z-1326 and K-1363/Y-1325 (Trenton - Burlington) 138 kV circuits to 230 kV circuits (Ward Ave - Crosswicks Z) (b2837.8)                                 </t>
  </si>
  <si>
    <t xml:space="preserve">Convert the F-1358/Z-1326 and K-1363/Y-1325 (Trenton - Burlington) 138 kV circuits to 230 kV circuits (Crosswicks - Williams Z) (b2837.9)                   </t>
  </si>
  <si>
    <t xml:space="preserve">Convert the F-1358/Z-1326 and K-1363/Y-1325 (Trenton - Burlington) 138 kV circuits to 230 kV circuits (Williams - Bustleton Z) (b2837.10)              </t>
  </si>
  <si>
    <t xml:space="preserve">Convert the F-1358/Z-1326 and K-1363/Y-1325 (Trenton - Burlington) 138 kV circuits to 230 kV circuits (Bustleton - Burlington Z)       (b2837.11)            </t>
  </si>
  <si>
    <t>2021 End of Year</t>
  </si>
  <si>
    <t>Distribution-related income that is subject to tax.  Underlying assets received are not in the formula, therefore associated ADIT is excluded.</t>
  </si>
  <si>
    <t>Pension</t>
  </si>
  <si>
    <t>Stock Compensation</t>
  </si>
  <si>
    <t>FAS5 Reserve</t>
  </si>
  <si>
    <t>FAS5 loss contingency accrual not deductible for tax purposes, distribution-related (Col. C).</t>
  </si>
  <si>
    <t>Distribution-related deferred gain that resulted from 2000 deregulation step up in basis.</t>
  </si>
  <si>
    <t>Green Program Recovery Charge - CEF Program</t>
  </si>
  <si>
    <t>Charitable Contributions</t>
  </si>
  <si>
    <t>Distribution-related deduction with offseting DTA on PSEG parent, (Col. C).</t>
  </si>
  <si>
    <t>Add a new 500 kV bay at Hope Creek (Expansion of Hope Creek substation)     (b2633.4)            (Monthly Additions)</t>
  </si>
  <si>
    <t xml:space="preserve"> Reconfigure Brunswick Sw-New 69kVCkt-T     (b2146)</t>
  </si>
  <si>
    <t xml:space="preserve">Branchburg-Sommerville-Flagtown Reconductor          (b0664 &amp; b0665) </t>
  </si>
  <si>
    <t xml:space="preserve"> Reconfigure Brunswick Sw-New 69kVCkt-T             (b2146)</t>
  </si>
  <si>
    <t xml:space="preserve"> Reconfigure Brunswick Sw-New 69kVCkt-T            (b2146)</t>
  </si>
  <si>
    <t>Page 2 of 10</t>
  </si>
  <si>
    <t>Page 15 of 19</t>
  </si>
  <si>
    <t>Mickleton-Gloucester-Camden                                                 (b1398-b1398.7)</t>
  </si>
  <si>
    <t>Northeast Grid Reliability Project                                              (b1304.1-b1304.4)</t>
  </si>
  <si>
    <t xml:space="preserve">Convert the Bergen - Marion 138 kV                                        path to double circuit 345 kV and                                             associated substation upgrades                                                           (b2436.10) </t>
  </si>
  <si>
    <t xml:space="preserve">Construct a new Bayway - Bayonne                                          345 kV circuit and any associated substation upgrades                                                                 (b2436.33) </t>
  </si>
  <si>
    <t xml:space="preserve">Construct a new North Ave - Bayonne                                      345 kV circuit and                                                                   any associated substation upgrades                            (b2436.34) </t>
  </si>
  <si>
    <t>Construct a new North Ave - Airport 345 kV                             circuit and any associated substation upgrades                                               (b2436.50)</t>
  </si>
  <si>
    <t xml:space="preserve">Relocate the overhead portion of Linden - North Ave "T" 138 kV circuit to Bayway, convert it to 345 kV, and any associated substation upgrades                                (b2436.81) </t>
  </si>
  <si>
    <t xml:space="preserve">Convert the Bayway - Linden "Z"                                               138 kV circuit to 345 kV and any                            associated substation upgrades                                            (b2436.83) </t>
  </si>
  <si>
    <t xml:space="preserve">Convert the Bayway - Linden "W"                                   138 kV circuit to 345 kV and any                          associated substation upgrades                                           (b2436.84) </t>
  </si>
  <si>
    <t>Relocate the Hudson 2 generation                               to inject into the 345 kV at Marion                               and any associated upgrades                           (b2436.91)</t>
  </si>
  <si>
    <t xml:space="preserve">New Bergen 345/230 kV transformer                                 and any associated substation upgrades              (b2437.10) </t>
  </si>
  <si>
    <t>Attachment 6A</t>
  </si>
  <si>
    <t>13 Month Average CWIP to Appendix A, line 53</t>
  </si>
  <si>
    <t>Current Year - 2023</t>
  </si>
  <si>
    <t>Attachment 6 - True-up Adjustment for Network Integration Transmission Service - December 31, 2023</t>
  </si>
  <si>
    <t>Projected Costs of Plant in Forecasted Rate Base and In-Service Dates</t>
  </si>
  <si>
    <t>Required Transmission Enhancements</t>
  </si>
  <si>
    <t>Upgrade ID</t>
  </si>
  <si>
    <t>RTEP Baseline Project Description</t>
  </si>
  <si>
    <t>Anticipated/Actual In-Service Date *</t>
  </si>
  <si>
    <t>b0130</t>
  </si>
  <si>
    <t>Replace all derated Branchburg 500/230 kv transformers</t>
  </si>
  <si>
    <t>b0134</t>
  </si>
  <si>
    <t>Reconductor Kittatinny - Newtown 230 kV with 1590 ACSS</t>
  </si>
  <si>
    <t>b0145</t>
  </si>
  <si>
    <t>Build new Essex - Aldene 230 kV cable connected through phase angle regulator at Essex</t>
  </si>
  <si>
    <t>b0411</t>
  </si>
  <si>
    <t>Install 4th 500/230 kV transformer at New Freedom</t>
  </si>
  <si>
    <t>b0498</t>
  </si>
  <si>
    <t>Loop the 5021 circuit into New Freedom 500 kV substation</t>
  </si>
  <si>
    <t>b0161</t>
  </si>
  <si>
    <t>Install 230-138kV transformer at Metuchen substation</t>
  </si>
  <si>
    <t>b0169</t>
  </si>
  <si>
    <t>Build a new 230 kV section from Branchburg - Flagtown and move the Flagtown - Somerville 230 kV circuit to the new section</t>
  </si>
  <si>
    <t>b0170</t>
  </si>
  <si>
    <t>Reconductor the Flagtown-Somerville-Bridgewater 230 kV circuit with 1590 ACSS</t>
  </si>
  <si>
    <t>b0172.2</t>
  </si>
  <si>
    <t>Replace wave trap at Branchburg 500kV substation</t>
  </si>
  <si>
    <t>b0274</t>
  </si>
  <si>
    <t>Replace both 230/138 kV transformers at Roseland</t>
  </si>
  <si>
    <t>b0813</t>
  </si>
  <si>
    <t>Reconductor Hudson - South Waterfront 230kV circuit</t>
  </si>
  <si>
    <t>b1017</t>
  </si>
  <si>
    <t xml:space="preserve">Reconductor South Mahwah  345 kV J-3410 Circuit </t>
  </si>
  <si>
    <t>b1018</t>
  </si>
  <si>
    <t xml:space="preserve">Reconductor South Mahwah  345 kV K-3411 Circuit </t>
  </si>
  <si>
    <t>b0290</t>
  </si>
  <si>
    <t>Branchburg 400 MVAR Capacitor</t>
  </si>
  <si>
    <t>b0472</t>
  </si>
  <si>
    <t>Saddle Brook - Athenia Upgrade Cable</t>
  </si>
  <si>
    <t>b0664-b0665</t>
  </si>
  <si>
    <t xml:space="preserve">Branchburg-Somerville-Flagtown Reconductor </t>
  </si>
  <si>
    <t>b0668</t>
  </si>
  <si>
    <t>Somerville -Bridgewater Reconductor</t>
  </si>
  <si>
    <t>b0814</t>
  </si>
  <si>
    <t>New Essex-Kearny 138 kV circuit and Kearny 138 kV bus tie</t>
  </si>
  <si>
    <t>b1410-b1415</t>
  </si>
  <si>
    <t xml:space="preserve">Replace Salem 500 kV breakers </t>
  </si>
  <si>
    <t>b1228</t>
  </si>
  <si>
    <t xml:space="preserve">230kV Lawrence Switching Station Upgrade </t>
  </si>
  <si>
    <t>b1155</t>
  </si>
  <si>
    <t xml:space="preserve">Branchburg-Middlesex Swich Rack </t>
  </si>
  <si>
    <t>b1399</t>
  </si>
  <si>
    <t xml:space="preserve">Aldene-Springfield Rd. Conversion </t>
  </si>
  <si>
    <t>b1590</t>
  </si>
  <si>
    <t xml:space="preserve">Upgrade Camden-Richmond 230kV Circuit </t>
  </si>
  <si>
    <t>b1588</t>
  </si>
  <si>
    <t xml:space="preserve">Uprate EaglePoint-Gloucester 230kV Circuit </t>
  </si>
  <si>
    <t>b2139</t>
  </si>
  <si>
    <t>Build Mickleton-Gloucester Corridor Ultimate Design</t>
  </si>
  <si>
    <t>b1255</t>
  </si>
  <si>
    <t xml:space="preserve">Ridge Road 69kV Breaker Station </t>
  </si>
  <si>
    <t>b1787</t>
  </si>
  <si>
    <t xml:space="preserve">New Cox's Corner-Lumberton 230kV Circuit </t>
  </si>
  <si>
    <t>b0376</t>
  </si>
  <si>
    <t xml:space="preserve">Install Conemaugh 250MVAR Cap Bank </t>
  </si>
  <si>
    <t>b1589</t>
  </si>
  <si>
    <t xml:space="preserve">Reconfigure Kearny- Loop in P2216 Ckt </t>
  </si>
  <si>
    <t>b2146</t>
  </si>
  <si>
    <t>Reconfigure Brunswick Sw-New 69kVCkt-T</t>
  </si>
  <si>
    <t>b2702</t>
  </si>
  <si>
    <t xml:space="preserve">350 MVAR Reactor Hopatcong 500kV </t>
  </si>
  <si>
    <t>b0489.5-b0489.15</t>
  </si>
  <si>
    <t>Susquehanna Roseland Breakers</t>
  </si>
  <si>
    <t>b0489.4</t>
  </si>
  <si>
    <t xml:space="preserve">Build new 500 kV transmission facilities from Pennsylvania - New Jersey border at Bushkill to Roseland (Below 500 kV elements of the project) </t>
  </si>
  <si>
    <t>b0489</t>
  </si>
  <si>
    <t xml:space="preserve">Build new 500 kV transmission facilities from Pennsylvania - New Jersey border at Bushkill to Roseland (500kV and above elements of the project) </t>
  </si>
  <si>
    <t>b1156</t>
  </si>
  <si>
    <t xml:space="preserve">Burlington - Camden 230kV Conversion </t>
  </si>
  <si>
    <t>b1398 - b1398.7</t>
  </si>
  <si>
    <t>Mickleton-Gloucester-Camden</t>
  </si>
  <si>
    <t>b1154</t>
  </si>
  <si>
    <t xml:space="preserve">North Central Reliability (West Orange Conversion) </t>
  </si>
  <si>
    <t xml:space="preserve">Northeast Grid Reliability Project </t>
  </si>
  <si>
    <t>b1304.5-b1304.21</t>
  </si>
  <si>
    <t>b2436.10</t>
  </si>
  <si>
    <t xml:space="preserve">Convert the Bergen - Marion 138 kV path to double circuit 345 kV and associated substation upgrades </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</si>
  <si>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</si>
  <si>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</si>
  <si>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</si>
  <si>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</si>
  <si>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b2436.33</t>
  </si>
  <si>
    <t xml:space="preserve">Construct a new Bayway - Bayonne 345 kV circuit and any associated substation upgrades </t>
  </si>
  <si>
    <t>b2436.34</t>
  </si>
  <si>
    <t xml:space="preserve">Construct a new North Ave - Bayonne 345 kV circuit and any associated substation upgrades </t>
  </si>
  <si>
    <t>b2436.50</t>
  </si>
  <si>
    <t>Construct a new North Ave - Airport 345 kV circuit and any associated substation upgrades (B2436.50)</t>
  </si>
  <si>
    <t>b2436.60</t>
  </si>
  <si>
    <t xml:space="preserve">Relocate the underground portion of North Ave - Linden "T" 138 kV circuit to Bayway, convert it to 345 kV, and any associated substation upgrades </t>
  </si>
  <si>
    <t>b2436.70</t>
  </si>
  <si>
    <t xml:space="preserve">Construct a new Airport - Bayway 345 kV circuit and any associated substation upgrades </t>
  </si>
  <si>
    <t>b2436.81</t>
  </si>
  <si>
    <t xml:space="preserve">Relocate the overhead portion of Linden - North Ave "T" 138 kV circuit to Bayway, convert it to 345 kV, and any associated substation upgrades </t>
  </si>
  <si>
    <t>b2436.83</t>
  </si>
  <si>
    <t xml:space="preserve">Convert the Bayway - Linden "Z" 138 kV circuit to 345 kV and any associated substation upgrades </t>
  </si>
  <si>
    <t>b2436.84</t>
  </si>
  <si>
    <t>Convert the Bayway - Linden "W" 138 kV circuit to 345 kV and any associated substation upgrades</t>
  </si>
  <si>
    <t>b2436.85</t>
  </si>
  <si>
    <t xml:space="preserve">Convert the Bayway - Linden "M" 138 kV circuit to 345 kV and any associated substation upgrades </t>
  </si>
  <si>
    <t>b2436.90</t>
  </si>
  <si>
    <t xml:space="preserve">Relocate Farragut - Hudson "B" and "C" 345 kV circuits to Marion 345 kV and any associated substation upgrades </t>
  </si>
  <si>
    <t>b2436.91</t>
  </si>
  <si>
    <t xml:space="preserve">Relocate the Hudson 2 generation to inject into the 345 kV at Marion and any associated upgrades </t>
  </si>
  <si>
    <t>b2437.10</t>
  </si>
  <si>
    <t xml:space="preserve">New Bergen 345/230 kV transformer and any associated substation upgrades </t>
  </si>
  <si>
    <t>b2437.11</t>
  </si>
  <si>
    <t>New Bergen 345/138 kV transformer #1 and any associated substation upgrades</t>
  </si>
  <si>
    <t>b2437.20</t>
  </si>
  <si>
    <t xml:space="preserve">New Bayway 345/138 kV transformer #1 and any associated substation upgrades </t>
  </si>
  <si>
    <t>b2437.21</t>
  </si>
  <si>
    <t xml:space="preserve">New Bayway 345/138 kV transformer #2 and any associated substation upgrades </t>
  </si>
  <si>
    <t>b2437.30</t>
  </si>
  <si>
    <t>New Linden 345/230 kV transformer and any associated substation upgrades</t>
  </si>
  <si>
    <t>b2437.33</t>
  </si>
  <si>
    <t>New Bayonne 345/69 kV transformer and any associated substation upgrades</t>
  </si>
  <si>
    <t>b2633.4</t>
  </si>
  <si>
    <t xml:space="preserve">New 500 kV bay at Hope Creek (Expansion of Hope Creek substation) </t>
  </si>
  <si>
    <t>b2633.5</t>
  </si>
  <si>
    <t xml:space="preserve">New 500/230 kV autotransformer at Hope Creek and a new Hope Creek 230 kV substation </t>
  </si>
  <si>
    <t>b2955</t>
  </si>
  <si>
    <t xml:space="preserve">Rebuild Aldene-Warinanco-Linden VFT 230kV Circuit </t>
  </si>
  <si>
    <t>b2986.12</t>
  </si>
  <si>
    <t>Roseland-Branchburg 230kV corridor rebuild (Readington - Branchburg)</t>
  </si>
  <si>
    <t>b2986.21</t>
  </si>
  <si>
    <t>Branchburg-Pleasant Valley 230kV corridor rebuild (Branchburg - East Flemington)</t>
  </si>
  <si>
    <t>b2986.22</t>
  </si>
  <si>
    <t>Branchburg-Pleasant Valley 230kV corridor rebuild (East Flemington - Pleasant Valley)</t>
  </si>
  <si>
    <t>b2835.1</t>
  </si>
  <si>
    <t>Convert the R-1318 and Q1317 (Edison - Metuchen) 138 kV circuits to one 230 kV circuit (Brunswick - Meadow Road)</t>
  </si>
  <si>
    <t>b2835.2</t>
  </si>
  <si>
    <t>Convert the R-1318 and Q1317 (Edison - Metuchen) 138 kV circuits to one 230 kV circuit (Meadow Road - Pierson Ave)</t>
  </si>
  <si>
    <t xml:space="preserve">Convert the R-1318 and Q1317 (Edison - Metuchen) 138 kV circuits to one 230 kV circuit (Pierson Ave - Metuchen) </t>
  </si>
  <si>
    <t>b2836.1</t>
  </si>
  <si>
    <t>Convert the N-1340 and T-1372/D-1330 (Brunswick - Trenton) 138 kV circuits to 230 kV circuits (Brunswick - Hunterglen)</t>
  </si>
  <si>
    <t>b2836.2</t>
  </si>
  <si>
    <t xml:space="preserve">Convert the N-1340 and T-1372/D-1330 (Brunswick - Trenton) 138 kV circuits to 230 kV circuits (Hunterglen - Trenton) </t>
  </si>
  <si>
    <t>b2836.3</t>
  </si>
  <si>
    <t>Convert the N-1340 and T-1372/D-1330 (Brunswick - Trenton) 138 kV circuits to 230 kV circuits (Brunswick - Devils Brook)</t>
  </si>
  <si>
    <t>b2836.4</t>
  </si>
  <si>
    <t>Convert the N-1340 and T-1372/D-1330 (Brunswick - Trenton) 138 kV circuits to 230 kV circuits (Devils Brook - Trenton)</t>
  </si>
  <si>
    <t>b2837.1</t>
  </si>
  <si>
    <t>Convert the F-1358/Z-1326 and K-1363/Y-1325 (Trenton - Burlington) 138 kV circuits to 230 kV circuits (Trenton - Yardville K)</t>
  </si>
  <si>
    <t>b2837.2</t>
  </si>
  <si>
    <t xml:space="preserve">Convert the F-1358/Z-1326 and K-1363/Y-1325 (Trenton - Burlington) 138 kV circuits to 230 kV circuits (Yardville - Ward Ave K) </t>
  </si>
  <si>
    <t>b2837.3</t>
  </si>
  <si>
    <t>Convert the F-1358/Z-1326 and K-1363/Y-1325 (Trenton - Burlington) 138 kV circuits to 230 kV circuits (Ward Ave - Crosswicks Y)</t>
  </si>
  <si>
    <t>b2837.4</t>
  </si>
  <si>
    <t>Convert the F-1358/Z-1326 and K-1363/Y-1325 (Trenton - Burlington) 138 kV circuits to 230 kV circuits (Crosswicks - Bustleton Y)</t>
  </si>
  <si>
    <t>b2837.5</t>
  </si>
  <si>
    <t xml:space="preserve">Convert the F-1358/Z-1326 and K-1363/Y-1325 (Trenton - Burlington) 138 kV circuits to 230 kV circuits (Bustleton - Burlington Y) </t>
  </si>
  <si>
    <t>b2837.6</t>
  </si>
  <si>
    <t xml:space="preserve">Convert the F-1358/Z-1326 and K-1363/Y-1325 (Trenton - Burlington) 138 kV circuits to 230 kV circuits (Trenton - Yardville F) </t>
  </si>
  <si>
    <t>b2837.7</t>
  </si>
  <si>
    <t>Convert the F-1358/Z-1326 and K-1363/Y-1325 (Trenton - Burlington) 138 kV circuits to 230 kV circuits (Yardville - Ward Ave F)</t>
  </si>
  <si>
    <t>b2837.8</t>
  </si>
  <si>
    <t xml:space="preserve">Convert the F-1358/Z-1326 and K-1363/Y-1325 (Trenton - Burlington) 138 kV circuits to 230 kV circuits (Ward Ave - Crosswicks Z) </t>
  </si>
  <si>
    <t>b2837.9</t>
  </si>
  <si>
    <t>Convert the F-1358/Z-1326 and K-1363/Y-1325 (Trenton - Burlington) 138 kV circuits to 230 kV circuits (Crosswicks - Williams Z)</t>
  </si>
  <si>
    <t>b2837.10</t>
  </si>
  <si>
    <t xml:space="preserve">Convert the F-1358/Z-1326 and K-1363/Y-1325 (Trenton - Burlington) 138 kV circuits to 230 kV circuits (Williams - Bustleton Z) </t>
  </si>
  <si>
    <t>b2837.11</t>
  </si>
  <si>
    <t>Convert the F-1358/Z-1326 and K-1363/Y-1325 (Trenton - Burlington) 138 kV circuits to 230 kV circuits (Bustleton - Burlington Z)</t>
  </si>
  <si>
    <t>*  May vary from original PJM Data due to updated information.</t>
  </si>
  <si>
    <t>12 Months Ended 12/31/2023</t>
  </si>
  <si>
    <t>Branchburg-Pleasant Valley 230kV corridor             rebuild (East Flemington - Pleasant Valley) (b2986.22)</t>
  </si>
  <si>
    <t>2022</t>
  </si>
  <si>
    <t>Dec-22</t>
  </si>
  <si>
    <t>Estimated Additions - 2023</t>
  </si>
  <si>
    <t>Estimated Transmission Enhancement Charges (Before True-Up) - 2023</t>
  </si>
  <si>
    <t>Actual Additions - 2023</t>
  </si>
  <si>
    <t>Estimated Transmission Enhancement Charges (After True-up) - 2023</t>
  </si>
  <si>
    <t xml:space="preserve">                True-up by Project (with interest) - 2023</t>
  </si>
  <si>
    <t xml:space="preserve">                True-up by Project (with interest) - 2023  </t>
  </si>
  <si>
    <t>b2835.3</t>
  </si>
  <si>
    <t xml:space="preserve"> Branchburg-Pleasant Valley 230kV corridor rebuild (Pleasant Valley - Rocktown) (b2986.23)         (Monthly Additions)</t>
  </si>
  <si>
    <t>Branchburg-Pleasant Valley 230kV corridor rebuild (East Flemington - Pleasant Valley) (b2986.22)        (Monthly Additions)</t>
  </si>
  <si>
    <t xml:space="preserve"> Branchburg-Pleasant Valley 230kV corridor rebuild (the PSEG portion of Rocktown - Buckingham) (b2986.24)                ( Monthly Additions)</t>
  </si>
  <si>
    <t>Roseland-Branchburg 230kV corridor rebuild (Readington - Branchburg) (b2986.12)                  ( Monthly Additions)</t>
  </si>
  <si>
    <t xml:space="preserve">Roseland-Branchburg 230kV corridor rebuild (Readington - Branchburg) (b2986.12)   </t>
  </si>
  <si>
    <t xml:space="preserve"> Branchburg-Pleasant Valley 230kV corridor rebuild (Pleasant Valley - Rocktown) (b2986.23) </t>
  </si>
  <si>
    <t xml:space="preserve"> Branchburg-Pleasant Valley 230kV corridor rebuild (the PSEG portion of Rocktown - Buckingham) (b2986.24)  </t>
  </si>
  <si>
    <t>b1304.1-4</t>
  </si>
  <si>
    <t>12 Months Ended December 31, 2023</t>
  </si>
  <si>
    <t>Estimated/Actual Project Cost   (thru 2023) *</t>
  </si>
  <si>
    <t>b2986.23</t>
  </si>
  <si>
    <t>b2986.24</t>
  </si>
  <si>
    <t xml:space="preserve">Branchburg-Pleasant Valley 230kV corridor rebuild (Pleasant Valley - Rocktown) </t>
  </si>
  <si>
    <t xml:space="preserve">Branchburg-Pleasant Valley 230kV corridor rebuild (the PSEG portion of Rocktown - Buckingham) </t>
  </si>
  <si>
    <t>2023</t>
  </si>
  <si>
    <t>Column C represents ADIT associated with distribution assets, Column D represents the ADIT associated with transmission assets, and Column F represents ADIT associated with common plant assets.</t>
  </si>
  <si>
    <t>FASB 109 - deferred tax liability primarily associated with plant related items previously flowed through due to regulation.</t>
  </si>
  <si>
    <t>Column C represents ADIT associated with distribution assets, Column D represents the prorated ADIT associated with transmission assets, and Column F represents prorated ADIT associated with common plant assets.</t>
  </si>
  <si>
    <t xml:space="preserve">                True-up by Project (with interest) - 2023    </t>
  </si>
  <si>
    <t xml:space="preserve">                True-up by Project (with interest) - 2023   </t>
  </si>
  <si>
    <t xml:space="preserve">Branchburg-Pleasant Valley 230kV corridor rebuild (East Flemington - Pleasant Valley) (b2986.22) </t>
  </si>
  <si>
    <t>FASB 106 - Post Retirement Obligation, A&amp;G expense-related to all functions.</t>
  </si>
  <si>
    <t xml:space="preserve">Vacation pay earned and expensed for books, tax deduction when paid, A&amp;G expense-related to all functions.  </t>
  </si>
  <si>
    <t>Income that is taxable for tax return purposes.  Underlying assets received in aid of construction are not in the formula, therefore associated ADIT is excluded.</t>
  </si>
  <si>
    <t>Distribution-related income that is taxable for tax return purposes.  Underlying assets received are not in the formula, therefore associated ADIT is excluded.</t>
  </si>
  <si>
    <t>Book expense not deductible for tax return purposes, distribution-related (Col. C) is FAS109 ADIT and transmission (Col. G) is A&amp;G expense- related.</t>
  </si>
  <si>
    <t>Flow through of the difference between write-off of bad debt reserve and increases in bad debt reserve.</t>
  </si>
  <si>
    <t>Legal-related book expense not deductible for tax return purposes, distribution-related (Col. C) and transmission-related (Col. D).</t>
  </si>
  <si>
    <t>Column D represents the ADIT associated with transmission basis differences resulting from accelerated tax depreciation versus depreciation used for ratemaking purposes.</t>
  </si>
  <si>
    <t>FASB 109 - deferred tax liability primarily non-plant related items previously flowed through due to regulation.</t>
  </si>
  <si>
    <t>Book expense recorded when stock is granted, tax expense when stock vests, A&amp;G expense-related to all functions.</t>
  </si>
  <si>
    <t>FAS 158 adjustment not included in rates.  Pension liability is A&amp;G expense-related to all functions.</t>
  </si>
  <si>
    <t>Book records estimated accrued compensation; tax deducts upon the retirement or other separation from service by the employees. A&amp;G expense-related to all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</si>
</sst>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_(* #,##0.000_);_(* \(#,##0.000\);_(* &quot;-&quot;??_);_(@_)"/>
    <numFmt numFmtId="179" formatCode="mmmm\ d\,\ yyyy"/>
    <numFmt numFmtId="180" formatCode="mm/dd/yy"/>
    <numFmt numFmtId="181" formatCode="0.00_)"/>
    <numFmt numFmtId="182" formatCode="0.000000%;[Red]\-0.000000%"/>
    <numFmt numFmtId="183" formatCode="0.000"/>
    <numFmt numFmtId="184" formatCode="[$-409]mmm\-yy;@"/>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12"/>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sz val="18"/>
      <name val="Arial"/>
      <family val="2"/>
    </font>
    <font>
      <sz val="18"/>
      <color rgb="FFFF0000"/>
      <name val="Arial"/>
      <family val="2"/>
    </font>
    <font>
      <u/>
      <sz val="12"/>
      <color rgb="FFFF0000"/>
      <name val="Arial"/>
      <family val="2"/>
    </font>
    <font>
      <b/>
      <sz val="14"/>
      <color theme="1"/>
      <name val="Arial"/>
      <family val="2"/>
    </font>
    <font>
      <sz val="12"/>
      <color theme="1"/>
      <name val="Arial"/>
      <family val="2"/>
    </font>
    <font>
      <b/>
      <sz val="12"/>
      <color theme="1"/>
      <name val="Arial"/>
      <family val="2"/>
    </font>
    <font>
      <sz val="12"/>
      <color theme="0" tint="-0.249977111117893"/>
      <name val="Arial"/>
      <family val="2"/>
    </font>
    <font>
      <b/>
      <u/>
      <sz val="12"/>
      <color theme="1"/>
      <name val="Arial"/>
      <family val="2"/>
    </font>
    <font>
      <b/>
      <u/>
      <sz val="10"/>
      <name val="Arial"/>
      <family val="2"/>
    </font>
    <font>
      <strike/>
      <sz val="12"/>
      <name val="Arial"/>
      <family val="2"/>
    </font>
    <font>
      <sz val="12"/>
      <name val="Times New Roman"/>
      <family val="1"/>
    </font>
    <font>
      <b/>
      <sz val="12"/>
      <name val="Arial MT"/>
    </font>
    <font>
      <b/>
      <sz val="12"/>
      <name val="Arial Narrow"/>
      <family val="2"/>
    </font>
    <font>
      <b/>
      <u/>
      <sz val="12"/>
      <name val="Arial Narrow"/>
      <family val="2"/>
    </font>
    <font>
      <b/>
      <i/>
      <sz val="12"/>
      <name val="Arial Narrow"/>
      <family val="2"/>
    </font>
    <font>
      <u/>
      <sz val="12"/>
      <name val="Arial Narrow"/>
      <family val="2"/>
    </font>
    <font>
      <u/>
      <sz val="12"/>
      <name val="Times New Roman"/>
      <family val="1"/>
    </font>
    <font>
      <sz val="10"/>
      <color theme="1"/>
      <name val="Arial"/>
      <family val="2"/>
    </font>
    <font>
      <b/>
      <i/>
      <sz val="10"/>
      <name val="Arial"/>
      <family val="2"/>
    </font>
    <font>
      <sz val="11"/>
      <color rgb="FF1F497D"/>
      <name val="Calibri"/>
      <family val="2"/>
    </font>
  </fonts>
  <fills count="73">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theme="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540">
    <xf numFmtId="0" fontId="0" fillId="0" borderId="0"/>
    <xf numFmtId="0" fontId="60" fillId="0" borderId="0"/>
    <xf numFmtId="43" fontId="17" fillId="0" borderId="0" applyFont="0" applyFill="0" applyBorder="0" applyAlignment="0" applyProtection="0"/>
    <xf numFmtId="43" fontId="17" fillId="0" borderId="0" applyFont="0" applyFill="0" applyBorder="0" applyAlignment="0" applyProtection="0"/>
    <xf numFmtId="0" fontId="17" fillId="0" borderId="1"/>
    <xf numFmtId="44" fontId="17" fillId="0" borderId="0" applyFont="0" applyFill="0" applyBorder="0" applyAlignment="0" applyProtection="0"/>
    <xf numFmtId="44" fontId="17" fillId="0" borderId="0" applyFont="0" applyFill="0" applyBorder="0" applyAlignment="0" applyProtection="0"/>
    <xf numFmtId="175" fontId="59" fillId="0" borderId="0" applyFont="0" applyFill="0" applyBorder="0" applyAlignment="0" applyProtection="0"/>
    <xf numFmtId="169" fontId="27" fillId="0" borderId="0" applyProtection="0"/>
    <xf numFmtId="9" fontId="17" fillId="0" borderId="0" applyFont="0" applyFill="0" applyBorder="0" applyAlignment="0" applyProtection="0"/>
    <xf numFmtId="9" fontId="1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2">
      <alignment horizontal="center"/>
    </xf>
    <xf numFmtId="3" fontId="37" fillId="0" borderId="0" applyFont="0" applyFill="0" applyBorder="0" applyAlignment="0" applyProtection="0"/>
    <xf numFmtId="0" fontId="37" fillId="2" borderId="0" applyNumberFormat="0" applyFont="0" applyBorder="0" applyAlignment="0" applyProtection="0"/>
    <xf numFmtId="0" fontId="28" fillId="3" borderId="0"/>
    <xf numFmtId="0" fontId="17" fillId="4" borderId="1" applyNumberFormat="0" applyFont="0" applyAlignment="0"/>
    <xf numFmtId="44" fontId="64"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64" fillId="0" borderId="0" applyFont="0" applyFill="0" applyBorder="0" applyAlignment="0" applyProtection="0"/>
    <xf numFmtId="0" fontId="68" fillId="0" borderId="0"/>
    <xf numFmtId="43" fontId="17" fillId="0" borderId="0" applyFont="0" applyFill="0" applyBorder="0" applyAlignment="0" applyProtection="0"/>
    <xf numFmtId="43" fontId="64"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72" fillId="0" borderId="0"/>
    <xf numFmtId="9" fontId="15" fillId="0" borderId="0" applyFont="0" applyFill="0" applyBorder="0" applyAlignment="0" applyProtection="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3" fillId="0" borderId="0"/>
    <xf numFmtId="43" fontId="64" fillId="0" borderId="0" applyFont="0" applyFill="0" applyBorder="0" applyAlignment="0" applyProtection="0"/>
    <xf numFmtId="43"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43" borderId="0" applyNumberFormat="0" applyBorder="0" applyAlignment="0" applyProtection="0"/>
    <xf numFmtId="0" fontId="64" fillId="44" borderId="0" applyNumberFormat="0" applyBorder="0" applyAlignment="0" applyProtection="0"/>
    <xf numFmtId="0" fontId="13" fillId="20"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13" fillId="20"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13" fillId="24"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13" fillId="24"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13" fillId="2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13" fillId="2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3" borderId="0" applyNumberFormat="0" applyBorder="0" applyAlignment="0" applyProtection="0"/>
    <xf numFmtId="0" fontId="64" fillId="49" borderId="0" applyNumberFormat="0" applyBorder="0" applyAlignment="0" applyProtection="0"/>
    <xf numFmtId="0" fontId="13" fillId="32"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3" fillId="3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13" fillId="36"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13" fillId="36"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64" fillId="45"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64" fillId="45"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13" fillId="21"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13" fillId="21"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6" borderId="0" applyNumberFormat="0" applyBorder="0" applyAlignment="0" applyProtection="0"/>
    <xf numFmtId="0" fontId="13" fillId="29"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13" fillId="29"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64" fillId="52" borderId="0" applyNumberFormat="0" applyBorder="0" applyAlignment="0" applyProtection="0"/>
    <xf numFmtId="0" fontId="64" fillId="49" borderId="0" applyNumberFormat="0" applyBorder="0" applyAlignment="0" applyProtection="0"/>
    <xf numFmtId="0" fontId="13" fillId="33"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3" fillId="33"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64" fillId="53" borderId="0" applyNumberFormat="0" applyBorder="0" applyAlignment="0" applyProtection="0"/>
    <xf numFmtId="0" fontId="64" fillId="45" borderId="0" applyNumberFormat="0" applyBorder="0" applyAlignment="0" applyProtection="0"/>
    <xf numFmtId="0" fontId="64" fillId="57" borderId="0" applyNumberFormat="0" applyBorder="0" applyAlignment="0" applyProtection="0"/>
    <xf numFmtId="0" fontId="13" fillId="41" borderId="0" applyNumberFormat="0" applyBorder="0" applyAlignment="0" applyProtection="0"/>
    <xf numFmtId="0" fontId="64" fillId="57" borderId="0" applyNumberFormat="0" applyBorder="0" applyAlignment="0" applyProtection="0"/>
    <xf numFmtId="0" fontId="64" fillId="57" borderId="0" applyNumberFormat="0" applyBorder="0" applyAlignment="0" applyProtection="0"/>
    <xf numFmtId="0" fontId="13" fillId="41"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0" fillId="22"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0" fillId="26"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0" fillId="30"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60" borderId="0" applyNumberFormat="0" applyBorder="0" applyAlignment="0" applyProtection="0"/>
    <xf numFmtId="0" fontId="90" fillId="34" borderId="0" applyNumberFormat="0" applyBorder="0" applyAlignment="0" applyProtection="0"/>
    <xf numFmtId="0" fontId="91" fillId="52" borderId="0" applyNumberFormat="0" applyBorder="0" applyAlignment="0" applyProtection="0"/>
    <xf numFmtId="0" fontId="91" fillId="58" borderId="0" applyNumberFormat="0" applyBorder="0" applyAlignment="0" applyProtection="0"/>
    <xf numFmtId="0" fontId="90" fillId="38"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61" borderId="0" applyNumberFormat="0" applyBorder="0" applyAlignment="0" applyProtection="0"/>
    <xf numFmtId="0" fontId="90" fillId="42" borderId="0" applyNumberFormat="0" applyBorder="0" applyAlignment="0" applyProtection="0"/>
    <xf numFmtId="0" fontId="91" fillId="45" borderId="0" applyNumberFormat="0" applyBorder="0" applyAlignment="0" applyProtection="0"/>
    <xf numFmtId="0" fontId="91" fillId="58" borderId="0" applyNumberFormat="0" applyBorder="0" applyAlignment="0" applyProtection="0"/>
    <xf numFmtId="0" fontId="91" fillId="62" borderId="0" applyNumberFormat="0" applyBorder="0" applyAlignment="0" applyProtection="0"/>
    <xf numFmtId="0" fontId="90" fillId="19" borderId="0" applyNumberFormat="0" applyBorder="0" applyAlignment="0" applyProtection="0"/>
    <xf numFmtId="0" fontId="91" fillId="58" borderId="0" applyNumberFormat="0" applyBorder="0" applyAlignment="0" applyProtection="0"/>
    <xf numFmtId="0" fontId="91" fillId="63" borderId="0" applyNumberFormat="0" applyBorder="0" applyAlignment="0" applyProtection="0"/>
    <xf numFmtId="0" fontId="90" fillId="2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27"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0" fillId="31" borderId="0" applyNumberFormat="0" applyBorder="0" applyAlignment="0" applyProtection="0"/>
    <xf numFmtId="0" fontId="91" fillId="65" borderId="0" applyNumberFormat="0" applyBorder="0" applyAlignment="0" applyProtection="0"/>
    <xf numFmtId="0" fontId="91" fillId="58" borderId="0" applyNumberFormat="0" applyBorder="0" applyAlignment="0" applyProtection="0"/>
    <xf numFmtId="0" fontId="90" fillId="35" borderId="0" applyNumberFormat="0" applyBorder="0" applyAlignment="0" applyProtection="0"/>
    <xf numFmtId="0" fontId="91" fillId="58" borderId="0" applyNumberFormat="0" applyBorder="0" applyAlignment="0" applyProtection="0"/>
    <xf numFmtId="0" fontId="91" fillId="66" borderId="0" applyNumberFormat="0" applyBorder="0" applyAlignment="0" applyProtection="0"/>
    <xf numFmtId="0" fontId="90" fillId="39" borderId="0" applyNumberFormat="0" applyBorder="0" applyAlignment="0" applyProtection="0"/>
    <xf numFmtId="0" fontId="91" fillId="66" borderId="0" applyNumberFormat="0" applyBorder="0" applyAlignment="0" applyProtection="0"/>
    <xf numFmtId="0" fontId="92" fillId="46" borderId="0" applyNumberFormat="0" applyBorder="0" applyAlignment="0" applyProtection="0"/>
    <xf numFmtId="0" fontId="82" fillId="14" borderId="0" applyNumberFormat="0" applyBorder="0" applyAlignment="0" applyProtection="0"/>
    <xf numFmtId="0" fontId="92" fillId="46" borderId="0" applyNumberFormat="0" applyBorder="0" applyAlignment="0" applyProtection="0"/>
    <xf numFmtId="0" fontId="93" fillId="43" borderId="34" applyNumberFormat="0" applyAlignment="0" applyProtection="0"/>
    <xf numFmtId="0" fontId="93" fillId="52" borderId="34" applyNumberFormat="0" applyAlignment="0" applyProtection="0"/>
    <xf numFmtId="0" fontId="85" fillId="16" borderId="29" applyNumberFormat="0" applyAlignment="0" applyProtection="0"/>
    <xf numFmtId="0" fontId="93" fillId="43" borderId="34" applyNumberFormat="0" applyAlignment="0" applyProtection="0"/>
    <xf numFmtId="0" fontId="94" fillId="67" borderId="35" applyNumberFormat="0" applyAlignment="0" applyProtection="0"/>
    <xf numFmtId="0" fontId="86" fillId="17" borderId="31" applyNumberFormat="0" applyAlignment="0" applyProtection="0"/>
    <xf numFmtId="0" fontId="94" fillId="67" borderId="35" applyNumberFormat="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0" fontId="17"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7" fillId="0" borderId="0" applyFont="0" applyFill="0" applyBorder="0" applyAlignment="0" applyProtection="0"/>
    <xf numFmtId="40" fontId="17"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0" fontId="17" fillId="0" borderId="0" applyFont="0" applyFill="0" applyBorder="0" applyAlignment="0" applyProtection="0"/>
    <xf numFmtId="43" fontId="17" fillId="0" borderId="0" applyFont="0" applyFill="0" applyBorder="0" applyAlignment="0" applyProtection="0"/>
    <xf numFmtId="43" fontId="95" fillId="0" borderId="0" applyFont="0" applyFill="0" applyBorder="0" applyAlignment="0" applyProtection="0"/>
    <xf numFmtId="43" fontId="17"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64"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6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64" fillId="0" borderId="0" applyFont="0" applyFill="0" applyBorder="0" applyAlignment="0" applyProtection="0"/>
    <xf numFmtId="44" fontId="17"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5" fontId="17" fillId="0" borderId="0" applyFill="0" applyBorder="0" applyAlignment="0" applyProtection="0"/>
    <xf numFmtId="179" fontId="17" fillId="0" borderId="0" applyFill="0" applyBorder="0" applyAlignment="0" applyProtection="0"/>
    <xf numFmtId="180" fontId="34" fillId="0" borderId="13">
      <alignment horizontal="center" vertical="center" wrapText="1"/>
    </xf>
    <xf numFmtId="0" fontId="97"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2" fontId="17" fillId="0" borderId="0" applyFill="0" applyBorder="0" applyAlignment="0" applyProtection="0"/>
    <xf numFmtId="0" fontId="98" fillId="48" borderId="0" applyNumberFormat="0" applyBorder="0" applyAlignment="0" applyProtection="0"/>
    <xf numFmtId="0" fontId="81" fillId="13" borderId="0" applyNumberFormat="0" applyBorder="0" applyAlignment="0" applyProtection="0"/>
    <xf numFmtId="0" fontId="98" fillId="48" borderId="0" applyNumberFormat="0" applyBorder="0" applyAlignment="0" applyProtection="0"/>
    <xf numFmtId="0" fontId="73" fillId="4" borderId="13">
      <alignment horizontal="center" vertical="top" wrapText="1"/>
    </xf>
    <xf numFmtId="0" fontId="99" fillId="0" borderId="36" applyNumberFormat="0" applyFill="0" applyAlignment="0" applyProtection="0"/>
    <xf numFmtId="0" fontId="100" fillId="0" borderId="37" applyNumberFormat="0" applyFill="0" applyAlignment="0" applyProtection="0"/>
    <xf numFmtId="0" fontId="101" fillId="0" borderId="38" applyNumberFormat="0" applyFill="0" applyAlignment="0" applyProtection="0"/>
    <xf numFmtId="0" fontId="102" fillId="0" borderId="38" applyNumberFormat="0" applyFill="0" applyAlignment="0" applyProtection="0"/>
    <xf numFmtId="0" fontId="79" fillId="0" borderId="27" applyNumberFormat="0" applyFill="0" applyAlignment="0" applyProtection="0"/>
    <xf numFmtId="0" fontId="101" fillId="0" borderId="38" applyNumberFormat="0" applyFill="0" applyAlignment="0" applyProtection="0"/>
    <xf numFmtId="0" fontId="103" fillId="0" borderId="39" applyNumberFormat="0" applyFill="0" applyAlignment="0" applyProtection="0"/>
    <xf numFmtId="0" fontId="104" fillId="0" borderId="40" applyNumberFormat="0" applyFill="0" applyAlignment="0" applyProtection="0"/>
    <xf numFmtId="0" fontId="80" fillId="0" borderId="28" applyNumberFormat="0" applyFill="0" applyAlignment="0" applyProtection="0"/>
    <xf numFmtId="0" fontId="103" fillId="0" borderId="39"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45" borderId="34" applyNumberFormat="0" applyAlignment="0" applyProtection="0"/>
    <xf numFmtId="0" fontId="83" fillId="15" borderId="29" applyNumberFormat="0" applyAlignment="0" applyProtection="0"/>
    <xf numFmtId="0" fontId="106" fillId="45" borderId="34" applyNumberFormat="0" applyAlignment="0" applyProtection="0"/>
    <xf numFmtId="0" fontId="107" fillId="0" borderId="41" applyNumberFormat="0" applyFill="0" applyAlignment="0" applyProtection="0"/>
    <xf numFmtId="0" fontId="17" fillId="0" borderId="0" applyFont="0" applyFill="0" applyBorder="0" applyAlignment="0" applyProtection="0"/>
    <xf numFmtId="0" fontId="108" fillId="55" borderId="0" applyNumberFormat="0" applyBorder="0" applyAlignment="0" applyProtection="0"/>
    <xf numFmtId="181" fontId="109" fillId="0" borderId="0"/>
    <xf numFmtId="0" fontId="13" fillId="0" borderId="0"/>
    <xf numFmtId="0" fontId="13"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64" fillId="0" borderId="0"/>
    <xf numFmtId="0" fontId="13" fillId="0" borderId="0"/>
    <xf numFmtId="0" fontId="64" fillId="0" borderId="0"/>
    <xf numFmtId="0" fontId="64" fillId="0" borderId="0"/>
    <xf numFmtId="0" fontId="6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64" fillId="0" borderId="0"/>
    <xf numFmtId="0" fontId="13" fillId="0" borderId="0"/>
    <xf numFmtId="0" fontId="13" fillId="0" borderId="0"/>
    <xf numFmtId="0" fontId="13" fillId="0" borderId="0"/>
    <xf numFmtId="0" fontId="17" fillId="0" borderId="0"/>
    <xf numFmtId="0" fontId="13" fillId="0" borderId="0"/>
    <xf numFmtId="0" fontId="20" fillId="0" borderId="0"/>
    <xf numFmtId="0" fontId="9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5" fontId="34" fillId="0" borderId="13">
      <alignment horizontal="right" vertical="center"/>
    </xf>
    <xf numFmtId="0" fontId="34" fillId="0" borderId="13">
      <alignment horizontal="left" vertical="center" wrapText="1"/>
    </xf>
    <xf numFmtId="1" fontId="73" fillId="4" borderId="13">
      <alignment horizontal="center" vertical="center" wrapText="1"/>
    </xf>
    <xf numFmtId="0" fontId="17" fillId="47" borderId="42" applyNumberFormat="0" applyFont="0" applyAlignment="0" applyProtection="0"/>
    <xf numFmtId="0" fontId="13" fillId="18" borderId="32" applyNumberFormat="0" applyFont="0" applyAlignment="0" applyProtection="0"/>
    <xf numFmtId="0" fontId="13" fillId="18" borderId="32" applyNumberFormat="0" applyFont="0" applyAlignment="0" applyProtection="0"/>
    <xf numFmtId="0" fontId="13" fillId="18" borderId="32" applyNumberFormat="0" applyFont="0" applyAlignment="0" applyProtection="0"/>
    <xf numFmtId="0" fontId="64" fillId="18" borderId="32" applyNumberFormat="0" applyFont="0" applyAlignment="0" applyProtection="0"/>
    <xf numFmtId="0" fontId="13" fillId="18" borderId="32" applyNumberFormat="0" applyFont="0" applyAlignment="0" applyProtection="0"/>
    <xf numFmtId="0" fontId="17" fillId="47" borderId="42" applyNumberFormat="0" applyFont="0" applyAlignment="0" applyProtection="0"/>
    <xf numFmtId="0" fontId="17" fillId="47" borderId="42" applyNumberFormat="0" applyFont="0" applyAlignment="0" applyProtection="0"/>
    <xf numFmtId="0" fontId="17" fillId="47" borderId="42" applyNumberFormat="0" applyFont="0" applyAlignment="0" applyProtection="0"/>
    <xf numFmtId="0" fontId="110" fillId="43" borderId="43" applyNumberFormat="0" applyAlignment="0" applyProtection="0"/>
    <xf numFmtId="0" fontId="110" fillId="52" borderId="43" applyNumberFormat="0" applyAlignment="0" applyProtection="0"/>
    <xf numFmtId="0" fontId="84" fillId="16" borderId="30" applyNumberFormat="0" applyAlignment="0" applyProtection="0"/>
    <xf numFmtId="0" fontId="110" fillId="43" borderId="43"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11" fillId="0" borderId="0">
      <alignment wrapText="1"/>
    </xf>
    <xf numFmtId="4" fontId="112" fillId="55" borderId="44" applyNumberFormat="0" applyProtection="0">
      <alignment vertical="center"/>
    </xf>
    <xf numFmtId="4" fontId="113" fillId="8" borderId="43" applyNumberFormat="0" applyProtection="0">
      <alignment horizontal="left" vertical="center" indent="1"/>
    </xf>
    <xf numFmtId="4" fontId="113" fillId="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4" borderId="43" applyNumberFormat="0" applyProtection="0">
      <alignment horizontal="left" vertical="center" indent="1"/>
    </xf>
    <xf numFmtId="0" fontId="17" fillId="4" borderId="43" applyNumberFormat="0" applyProtection="0">
      <alignment horizontal="left" vertical="center" indent="1"/>
    </xf>
    <xf numFmtId="4" fontId="114" fillId="6" borderId="44" applyNumberFormat="0" applyProtection="0">
      <alignment horizontal="right" vertical="center"/>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7" fillId="68" borderId="43" applyNumberFormat="0" applyProtection="0">
      <alignment horizontal="left" vertical="center" indent="1"/>
    </xf>
    <xf numFmtId="0" fontId="115" fillId="0" borderId="0" applyNumberFormat="0" applyFill="0" applyBorder="0" applyAlignment="0" applyProtection="0"/>
    <xf numFmtId="0" fontId="116" fillId="0" borderId="45">
      <alignment horizontal="center" vertical="center" wrapText="1"/>
    </xf>
    <xf numFmtId="0" fontId="117" fillId="0" borderId="0" applyNumberFormat="0" applyFill="0" applyBorder="0" applyAlignment="0" applyProtection="0"/>
    <xf numFmtId="0" fontId="118" fillId="0" borderId="0" applyNumberFormat="0" applyFill="0" applyBorder="0" applyAlignment="0" applyProtection="0"/>
    <xf numFmtId="0" fontId="119" fillId="0" borderId="46" applyNumberFormat="0" applyFill="0" applyAlignment="0" applyProtection="0"/>
    <xf numFmtId="0" fontId="119" fillId="0" borderId="47" applyNumberFormat="0" applyFill="0" applyAlignment="0" applyProtection="0"/>
    <xf numFmtId="0" fontId="89" fillId="0" borderId="33" applyNumberFormat="0" applyFill="0" applyAlignment="0" applyProtection="0"/>
    <xf numFmtId="0" fontId="119" fillId="0" borderId="46" applyNumberFormat="0" applyFill="0" applyAlignment="0" applyProtection="0"/>
    <xf numFmtId="0" fontId="120" fillId="0" borderId="0" applyNumberFormat="0" applyFill="0" applyBorder="0" applyAlignment="0" applyProtection="0"/>
    <xf numFmtId="0" fontId="87" fillId="0" borderId="0" applyNumberFormat="0" applyFill="0" applyBorder="0" applyAlignment="0" applyProtection="0"/>
    <xf numFmtId="0" fontId="120" fillId="0" borderId="0" applyNumberFormat="0" applyFill="0" applyBorder="0" applyAlignment="0" applyProtection="0"/>
    <xf numFmtId="0" fontId="17" fillId="0" borderId="0"/>
    <xf numFmtId="0" fontId="17"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0" fillId="0" borderId="0" applyFont="0" applyFill="0" applyBorder="0" applyAlignment="0" applyProtection="0"/>
    <xf numFmtId="0" fontId="17" fillId="0" borderId="0"/>
    <xf numFmtId="0" fontId="17" fillId="0" borderId="0"/>
    <xf numFmtId="0" fontId="17" fillId="0" borderId="0"/>
    <xf numFmtId="0" fontId="17"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17"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64" fillId="0" borderId="0" applyFont="0" applyFill="0" applyBorder="0" applyAlignment="0" applyProtection="0"/>
    <xf numFmtId="0" fontId="1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8" borderId="32" applyNumberFormat="0" applyFont="0" applyAlignment="0" applyProtection="0"/>
    <xf numFmtId="0" fontId="7" fillId="18" borderId="32" applyNumberFormat="0" applyFont="0" applyAlignment="0" applyProtection="0"/>
    <xf numFmtId="0" fontId="7" fillId="18" borderId="32" applyNumberFormat="0" applyFont="0" applyAlignment="0" applyProtection="0"/>
    <xf numFmtId="0" fontId="7" fillId="18" borderId="32" applyNumberFormat="0" applyFont="0" applyAlignment="0" applyProtection="0"/>
    <xf numFmtId="0" fontId="1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9" fontId="17" fillId="0" borderId="0" applyFont="0" applyFill="0" applyBorder="0" applyAlignment="0" applyProtection="0"/>
    <xf numFmtId="0" fontId="5" fillId="0" borderId="0"/>
    <xf numFmtId="0" fontId="4" fillId="0" borderId="0"/>
    <xf numFmtId="41" fontId="142" fillId="0" borderId="0" applyFont="0" applyFill="0" applyBorder="0" applyAlignment="0" applyProtection="0"/>
    <xf numFmtId="0" fontId="17" fillId="0" borderId="0"/>
    <xf numFmtId="0" fontId="3" fillId="0" borderId="0"/>
    <xf numFmtId="0" fontId="142" fillId="0" borderId="0"/>
    <xf numFmtId="43" fontId="2" fillId="0" borderId="0" applyFont="0" applyFill="0" applyBorder="0" applyAlignment="0" applyProtection="0"/>
    <xf numFmtId="44" fontId="2" fillId="0" borderId="0" applyFont="0" applyFill="0" applyBorder="0" applyAlignment="0" applyProtection="0"/>
    <xf numFmtId="0" fontId="17" fillId="0" borderId="0"/>
    <xf numFmtId="0" fontId="1" fillId="0" borderId="0"/>
  </cellStyleXfs>
  <cellXfs count="1513">
    <xf numFmtId="0" fontId="0" fillId="0" borderId="0" xfId="0"/>
    <xf numFmtId="0" fontId="20" fillId="0" borderId="0" xfId="1" applyNumberFormat="1" applyFont="1" applyAlignment="1">
      <alignment horizontal="center"/>
    </xf>
    <xf numFmtId="0" fontId="20" fillId="0" borderId="0" xfId="1" applyFont="1" applyAlignment="1"/>
    <xf numFmtId="0" fontId="20" fillId="0" borderId="0" xfId="1" applyFont="1"/>
    <xf numFmtId="0" fontId="20" fillId="0" borderId="0" xfId="1" applyNumberFormat="1" applyFont="1" applyAlignment="1">
      <alignment horizontal="left"/>
    </xf>
    <xf numFmtId="0" fontId="20" fillId="0" borderId="0" xfId="1" applyNumberFormat="1" applyFont="1" applyFill="1" applyAlignment="1">
      <alignment horizontal="left"/>
    </xf>
    <xf numFmtId="0" fontId="20" fillId="0" borderId="0" xfId="1" applyFont="1" applyFill="1" applyAlignment="1"/>
    <xf numFmtId="0" fontId="20" fillId="0" borderId="0" xfId="1" applyFont="1" applyFill="1"/>
    <xf numFmtId="0" fontId="20" fillId="0" borderId="3" xfId="1" applyFont="1" applyFill="1" applyBorder="1" applyAlignment="1"/>
    <xf numFmtId="0" fontId="20" fillId="0" borderId="0" xfId="1" applyFont="1" applyBorder="1" applyAlignment="1"/>
    <xf numFmtId="0" fontId="20" fillId="0" borderId="0" xfId="1" applyFont="1" applyFill="1" applyAlignment="1">
      <alignment horizontal="left"/>
    </xf>
    <xf numFmtId="0" fontId="20" fillId="0" borderId="0" xfId="1" applyFont="1" applyAlignment="1">
      <alignment horizontal="left"/>
    </xf>
    <xf numFmtId="0" fontId="24" fillId="0" borderId="0" xfId="1" applyFont="1"/>
    <xf numFmtId="0" fontId="20" fillId="0" borderId="0" xfId="1" applyFont="1" applyAlignment="1">
      <alignment horizontal="right"/>
    </xf>
    <xf numFmtId="0" fontId="20" fillId="0" borderId="0" xfId="1" applyNumberFormat="1" applyFont="1" applyFill="1" applyAlignment="1">
      <alignment horizontal="center"/>
    </xf>
    <xf numFmtId="0" fontId="20" fillId="0" borderId="0" xfId="1" applyNumberFormat="1" applyFont="1" applyBorder="1" applyAlignment="1">
      <alignment horizontal="center"/>
    </xf>
    <xf numFmtId="0" fontId="20" fillId="0" borderId="0" xfId="1" applyNumberFormat="1" applyFont="1" applyBorder="1" applyAlignment="1">
      <alignment horizontal="left"/>
    </xf>
    <xf numFmtId="0" fontId="20" fillId="0" borderId="0" xfId="1" applyFont="1" applyFill="1" applyBorder="1" applyAlignment="1"/>
    <xf numFmtId="0" fontId="20" fillId="0" borderId="0" xfId="1" applyFont="1" applyAlignment="1">
      <alignment horizontal="center"/>
    </xf>
    <xf numFmtId="0" fontId="20" fillId="0" borderId="0" xfId="1" applyFont="1" applyFill="1" applyAlignment="1">
      <alignment horizontal="center"/>
    </xf>
    <xf numFmtId="0" fontId="20" fillId="0" borderId="4" xfId="1" applyFont="1" applyFill="1" applyBorder="1" applyAlignment="1">
      <alignment horizontal="left"/>
    </xf>
    <xf numFmtId="0" fontId="20" fillId="0" borderId="4" xfId="1" applyNumberFormat="1" applyFont="1" applyBorder="1" applyAlignment="1">
      <alignment horizontal="left"/>
    </xf>
    <xf numFmtId="0" fontId="20" fillId="0" borderId="4" xfId="1" applyFont="1" applyBorder="1" applyAlignment="1"/>
    <xf numFmtId="0" fontId="20" fillId="0" borderId="5" xfId="1" applyFont="1" applyBorder="1"/>
    <xf numFmtId="0" fontId="20" fillId="5" borderId="0" xfId="1" applyFont="1" applyFill="1" applyAlignment="1"/>
    <xf numFmtId="0" fontId="20" fillId="5" borderId="0" xfId="1" applyFont="1" applyFill="1"/>
    <xf numFmtId="0" fontId="20" fillId="5" borderId="0" xfId="1" applyFont="1" applyFill="1" applyBorder="1" applyAlignment="1">
      <alignment horizontal="center" wrapText="1"/>
    </xf>
    <xf numFmtId="0" fontId="20" fillId="0" borderId="0" xfId="1" applyNumberFormat="1" applyFont="1" applyBorder="1"/>
    <xf numFmtId="171" fontId="20" fillId="0" borderId="0" xfId="1" applyNumberFormat="1" applyFont="1" applyBorder="1" applyAlignment="1">
      <alignment horizontal="right"/>
    </xf>
    <xf numFmtId="164" fontId="20" fillId="0" borderId="0" xfId="2" applyNumberFormat="1" applyFont="1"/>
    <xf numFmtId="0" fontId="20" fillId="0" borderId="4" xfId="1" applyNumberFormat="1" applyFont="1" applyFill="1" applyBorder="1" applyAlignment="1">
      <alignment horizontal="left"/>
    </xf>
    <xf numFmtId="0" fontId="20" fillId="0" borderId="4" xfId="1" applyNumberFormat="1" applyFont="1" applyBorder="1" applyAlignment="1">
      <alignment horizontal="center"/>
    </xf>
    <xf numFmtId="0" fontId="20" fillId="0" borderId="0" xfId="1" applyNumberFormat="1" applyFont="1" applyFill="1" applyBorder="1" applyAlignment="1">
      <alignment horizontal="center"/>
    </xf>
    <xf numFmtId="0" fontId="21" fillId="0" borderId="3" xfId="1" applyNumberFormat="1" applyFont="1" applyFill="1" applyBorder="1" applyAlignment="1">
      <alignment horizontal="center"/>
    </xf>
    <xf numFmtId="3" fontId="23" fillId="0" borderId="0" xfId="1" applyNumberFormat="1" applyFont="1" applyBorder="1" applyAlignment="1"/>
    <xf numFmtId="0" fontId="23" fillId="0" borderId="0" xfId="1" applyNumberFormat="1" applyFont="1" applyFill="1" applyBorder="1" applyAlignment="1">
      <alignment horizontal="center"/>
    </xf>
    <xf numFmtId="0" fontId="26" fillId="0" borderId="0" xfId="1" applyFont="1" applyFill="1"/>
    <xf numFmtId="0" fontId="25" fillId="0" borderId="0" xfId="1" applyFont="1"/>
    <xf numFmtId="0" fontId="20" fillId="0" borderId="0" xfId="1" applyFont="1" applyAlignment="1">
      <alignment wrapText="1"/>
    </xf>
    <xf numFmtId="0" fontId="20" fillId="0" borderId="4" xfId="1" applyFont="1" applyBorder="1"/>
    <xf numFmtId="0" fontId="20" fillId="0" borderId="3" xfId="1" applyFont="1" applyBorder="1" applyAlignment="1">
      <alignment horizontal="left"/>
    </xf>
    <xf numFmtId="0" fontId="20" fillId="0" borderId="4" xfId="1" applyFont="1" applyBorder="1" applyAlignment="1">
      <alignment horizontal="left"/>
    </xf>
    <xf numFmtId="0" fontId="26" fillId="0" borderId="0" xfId="1" applyFont="1"/>
    <xf numFmtId="3" fontId="32" fillId="0" borderId="0" xfId="1" applyNumberFormat="1" applyFont="1"/>
    <xf numFmtId="164" fontId="20" fillId="0" borderId="0" xfId="2" applyNumberFormat="1" applyFont="1" applyFill="1"/>
    <xf numFmtId="0" fontId="26" fillId="0" borderId="0" xfId="1" applyFont="1" applyFill="1" applyBorder="1"/>
    <xf numFmtId="0" fontId="20" fillId="0" borderId="0" xfId="1" applyFont="1" applyFill="1" applyAlignment="1">
      <alignment wrapText="1"/>
    </xf>
    <xf numFmtId="0" fontId="31" fillId="0" borderId="0" xfId="1" applyFont="1" applyFill="1" applyAlignment="1">
      <alignment horizontal="center"/>
    </xf>
    <xf numFmtId="0" fontId="21" fillId="0" borderId="0" xfId="1" applyNumberFormat="1" applyFont="1" applyFill="1" applyAlignment="1"/>
    <xf numFmtId="0" fontId="39" fillId="0" borderId="0" xfId="1" applyFont="1"/>
    <xf numFmtId="0" fontId="39" fillId="0" borderId="0" xfId="1" applyFont="1" applyFill="1"/>
    <xf numFmtId="0" fontId="39" fillId="0" borderId="0" xfId="1" applyFont="1" applyFill="1" applyBorder="1"/>
    <xf numFmtId="0" fontId="39" fillId="0" borderId="0" xfId="1" applyFont="1" applyBorder="1"/>
    <xf numFmtId="0" fontId="36" fillId="0" borderId="0" xfId="1" applyFont="1" applyFill="1"/>
    <xf numFmtId="0" fontId="36" fillId="0" borderId="0" xfId="1" applyFont="1"/>
    <xf numFmtId="0" fontId="47" fillId="0" borderId="0" xfId="1" applyFont="1" applyFill="1"/>
    <xf numFmtId="3" fontId="20" fillId="0" borderId="0" xfId="1" applyNumberFormat="1" applyFont="1"/>
    <xf numFmtId="164" fontId="20" fillId="0" borderId="0" xfId="2" applyNumberFormat="1" applyFont="1" applyFill="1" applyAlignment="1"/>
    <xf numFmtId="0" fontId="48" fillId="0" borderId="0" xfId="1" applyFont="1" applyAlignment="1"/>
    <xf numFmtId="164" fontId="20" fillId="0" borderId="0" xfId="2" applyNumberFormat="1" applyFont="1" applyFill="1" applyBorder="1" applyAlignment="1"/>
    <xf numFmtId="0" fontId="20" fillId="0" borderId="0" xfId="1" applyFont="1" applyFill="1" applyAlignment="1">
      <alignment vertical="top"/>
    </xf>
    <xf numFmtId="0" fontId="20" fillId="0" borderId="0" xfId="1" applyFont="1" applyFill="1" applyAlignment="1">
      <alignment vertical="center" wrapText="1"/>
    </xf>
    <xf numFmtId="0" fontId="23" fillId="0" borderId="0" xfId="1" applyFont="1"/>
    <xf numFmtId="164" fontId="20" fillId="0" borderId="0" xfId="2" applyNumberFormat="1" applyFont="1" applyAlignment="1"/>
    <xf numFmtId="0" fontId="49" fillId="0" borderId="0" xfId="1" applyFont="1" applyAlignment="1">
      <alignment horizontal="right"/>
    </xf>
    <xf numFmtId="0" fontId="24" fillId="0" borderId="0" xfId="1" applyFont="1" applyAlignment="1"/>
    <xf numFmtId="0" fontId="20" fillId="0" borderId="0" xfId="1" applyFont="1" applyAlignment="1">
      <alignment horizontal="left" wrapText="1"/>
    </xf>
    <xf numFmtId="0" fontId="24" fillId="0" borderId="0" xfId="1" applyFont="1" applyFill="1" applyAlignment="1"/>
    <xf numFmtId="0" fontId="20" fillId="9" borderId="0" xfId="1" applyFont="1" applyFill="1"/>
    <xf numFmtId="0" fontId="20" fillId="0" borderId="0" xfId="1" applyFont="1" applyAlignment="1">
      <alignment horizontal="left" vertical="center"/>
    </xf>
    <xf numFmtId="0" fontId="20" fillId="0" borderId="0" xfId="1" applyFont="1" applyAlignment="1">
      <alignment horizontal="left" vertical="center" wrapText="1"/>
    </xf>
    <xf numFmtId="0" fontId="20" fillId="0" borderId="0" xfId="1" applyFont="1" applyFill="1" applyAlignment="1">
      <alignment horizontal="left" wrapText="1"/>
    </xf>
    <xf numFmtId="0" fontId="48" fillId="0" borderId="0" xfId="1" applyFont="1" applyFill="1" applyAlignment="1"/>
    <xf numFmtId="164" fontId="20" fillId="0" borderId="0" xfId="2" applyNumberFormat="1" applyFont="1" applyBorder="1" applyAlignment="1"/>
    <xf numFmtId="164" fontId="20" fillId="0" borderId="0" xfId="2" applyNumberFormat="1" applyFont="1" applyFill="1" applyBorder="1"/>
    <xf numFmtId="37" fontId="20" fillId="0" borderId="0" xfId="1" applyNumberFormat="1" applyFont="1" applyFill="1"/>
    <xf numFmtId="0" fontId="31" fillId="0" borderId="0" xfId="1" applyFont="1" applyFill="1" applyBorder="1" applyAlignment="1">
      <alignment horizontal="center"/>
    </xf>
    <xf numFmtId="0" fontId="29" fillId="0" borderId="0" xfId="1" applyFont="1"/>
    <xf numFmtId="0" fontId="24" fillId="0" borderId="0" xfId="1" applyFont="1" applyFill="1" applyAlignment="1">
      <alignment horizontal="center"/>
    </xf>
    <xf numFmtId="0" fontId="24" fillId="0" borderId="0" xfId="1" applyFont="1" applyFill="1" applyBorder="1"/>
    <xf numFmtId="0" fontId="20" fillId="0" borderId="0" xfId="1" applyFont="1" applyFill="1" applyBorder="1" applyAlignment="1">
      <alignment horizontal="left"/>
    </xf>
    <xf numFmtId="0" fontId="35" fillId="0" borderId="0" xfId="1" applyFont="1"/>
    <xf numFmtId="3" fontId="20" fillId="0" borderId="0" xfId="1" applyNumberFormat="1" applyFont="1" applyFill="1" applyBorder="1" applyAlignment="1"/>
    <xf numFmtId="0" fontId="54" fillId="5" borderId="0" xfId="1" applyFont="1" applyFill="1"/>
    <xf numFmtId="0" fontId="54" fillId="0" borderId="0" xfId="1" applyFont="1" applyFill="1"/>
    <xf numFmtId="0" fontId="24" fillId="0" borderId="0" xfId="1" applyFont="1" applyAlignment="1">
      <alignment horizontal="left"/>
    </xf>
    <xf numFmtId="0" fontId="24" fillId="0" borderId="0" xfId="1" applyNumberFormat="1" applyFont="1" applyFill="1" applyAlignment="1">
      <alignment horizontal="left"/>
    </xf>
    <xf numFmtId="3" fontId="24" fillId="0" borderId="0" xfId="1" applyNumberFormat="1" applyFont="1" applyBorder="1" applyAlignment="1"/>
    <xf numFmtId="3" fontId="20" fillId="0" borderId="0" xfId="1" applyNumberFormat="1" applyFont="1" applyBorder="1" applyAlignment="1"/>
    <xf numFmtId="3" fontId="20" fillId="0" borderId="0" xfId="1" applyNumberFormat="1" applyFont="1" applyAlignment="1"/>
    <xf numFmtId="3" fontId="24" fillId="0" borderId="0" xfId="1" applyNumberFormat="1" applyFont="1" applyAlignment="1">
      <alignment horizontal="left"/>
    </xf>
    <xf numFmtId="3" fontId="20" fillId="0" borderId="0" xfId="1" applyNumberFormat="1" applyFont="1" applyAlignment="1">
      <alignment horizontal="left"/>
    </xf>
    <xf numFmtId="0" fontId="20" fillId="0" borderId="0" xfId="1" applyNumberFormat="1" applyFont="1" applyAlignment="1"/>
    <xf numFmtId="3" fontId="20" fillId="0" borderId="0" xfId="1" applyNumberFormat="1" applyFont="1" applyFill="1" applyAlignment="1"/>
    <xf numFmtId="0" fontId="24" fillId="0" borderId="0" xfId="1" applyNumberFormat="1" applyFont="1" applyAlignment="1">
      <alignment horizontal="left"/>
    </xf>
    <xf numFmtId="3" fontId="20" fillId="0" borderId="0" xfId="1" applyNumberFormat="1" applyFont="1" applyFill="1" applyAlignment="1">
      <alignment horizontal="center"/>
    </xf>
    <xf numFmtId="3" fontId="20" fillId="0" borderId="0" xfId="1" applyNumberFormat="1" applyFont="1" applyFill="1" applyAlignment="1">
      <alignment horizontal="left"/>
    </xf>
    <xf numFmtId="3" fontId="20" fillId="0" borderId="4" xfId="1" applyNumberFormat="1" applyFont="1" applyFill="1" applyBorder="1" applyAlignment="1"/>
    <xf numFmtId="3" fontId="20" fillId="0" borderId="4" xfId="1" applyNumberFormat="1" applyFont="1" applyFill="1" applyBorder="1" applyAlignment="1">
      <alignment horizontal="left"/>
    </xf>
    <xf numFmtId="3" fontId="20" fillId="0" borderId="4" xfId="1" applyNumberFormat="1" applyFont="1" applyBorder="1" applyAlignment="1"/>
    <xf numFmtId="0" fontId="20" fillId="0" borderId="3" xfId="1" applyNumberFormat="1" applyFont="1" applyFill="1" applyBorder="1" applyAlignment="1"/>
    <xf numFmtId="0" fontId="20" fillId="0" borderId="3" xfId="1" applyFont="1" applyFill="1" applyBorder="1" applyAlignment="1">
      <alignment horizontal="left"/>
    </xf>
    <xf numFmtId="3" fontId="20" fillId="0" borderId="3" xfId="1" applyNumberFormat="1" applyFont="1" applyFill="1" applyBorder="1" applyAlignment="1"/>
    <xf numFmtId="0" fontId="20" fillId="0" borderId="0" xfId="1" applyNumberFormat="1" applyFont="1" applyFill="1" applyAlignment="1"/>
    <xf numFmtId="0" fontId="24" fillId="0" borderId="3" xfId="1" applyNumberFormat="1" applyFont="1" applyBorder="1" applyAlignment="1"/>
    <xf numFmtId="3" fontId="20" fillId="0" borderId="3" xfId="1" applyNumberFormat="1" applyFont="1" applyBorder="1" applyAlignment="1"/>
    <xf numFmtId="0" fontId="20" fillId="0" borderId="0" xfId="1" applyNumberFormat="1" applyFont="1" applyFill="1" applyBorder="1" applyAlignment="1"/>
    <xf numFmtId="170" fontId="20" fillId="0" borderId="0" xfId="1" applyNumberFormat="1" applyFont="1" applyFill="1" applyAlignment="1"/>
    <xf numFmtId="165" fontId="20" fillId="0" borderId="0" xfId="1" applyNumberFormat="1" applyFont="1" applyFill="1" applyAlignment="1"/>
    <xf numFmtId="3" fontId="20" fillId="0" borderId="0" xfId="1" quotePrefix="1" applyNumberFormat="1" applyFont="1" applyAlignment="1">
      <alignment horizontal="right"/>
    </xf>
    <xf numFmtId="165" fontId="20" fillId="0" borderId="0" xfId="1" applyNumberFormat="1" applyFont="1" applyAlignment="1"/>
    <xf numFmtId="0" fontId="20" fillId="0" borderId="4" xfId="1" applyNumberFormat="1" applyFont="1" applyBorder="1" applyAlignment="1"/>
    <xf numFmtId="3" fontId="20" fillId="0" borderId="4" xfId="1" applyNumberFormat="1" applyFont="1" applyBorder="1" applyAlignment="1">
      <alignment horizontal="right"/>
    </xf>
    <xf numFmtId="165" fontId="20" fillId="0" borderId="4" xfId="1" applyNumberFormat="1" applyFont="1" applyBorder="1" applyAlignment="1"/>
    <xf numFmtId="0" fontId="24" fillId="0" borderId="0" xfId="1" applyFont="1" applyBorder="1" applyAlignment="1"/>
    <xf numFmtId="0" fontId="24" fillId="0" borderId="0" xfId="1" applyNumberFormat="1" applyFont="1" applyBorder="1" applyAlignment="1"/>
    <xf numFmtId="0" fontId="24" fillId="0" borderId="0" xfId="1" applyFont="1" applyBorder="1" applyAlignment="1">
      <alignment horizontal="left"/>
    </xf>
    <xf numFmtId="3" fontId="24" fillId="0" borderId="0" xfId="1" quotePrefix="1" applyNumberFormat="1" applyFont="1" applyBorder="1" applyAlignment="1">
      <alignment horizontal="right"/>
    </xf>
    <xf numFmtId="165" fontId="24" fillId="0" borderId="0" xfId="1" applyNumberFormat="1" applyFont="1" applyAlignment="1"/>
    <xf numFmtId="0" fontId="24" fillId="0" borderId="0" xfId="1" applyNumberFormat="1" applyFont="1" applyFill="1" applyAlignment="1">
      <alignment horizontal="center"/>
    </xf>
    <xf numFmtId="0" fontId="24" fillId="0" borderId="5" xfId="1" applyFont="1" applyBorder="1" applyAlignment="1"/>
    <xf numFmtId="3" fontId="24" fillId="0" borderId="5" xfId="1" applyNumberFormat="1" applyFont="1" applyBorder="1" applyAlignment="1">
      <alignment horizontal="left"/>
    </xf>
    <xf numFmtId="168" fontId="24" fillId="0" borderId="5" xfId="1" applyNumberFormat="1" applyFont="1" applyBorder="1" applyAlignment="1">
      <alignment horizontal="center"/>
    </xf>
    <xf numFmtId="3" fontId="24" fillId="0" borderId="5" xfId="1" applyNumberFormat="1" applyFont="1" applyBorder="1" applyAlignment="1"/>
    <xf numFmtId="0" fontId="54" fillId="5" borderId="0" xfId="1" applyNumberFormat="1" applyFont="1" applyFill="1" applyAlignment="1">
      <alignment horizontal="left"/>
    </xf>
    <xf numFmtId="0" fontId="54" fillId="5" borderId="0" xfId="1" applyFont="1" applyFill="1" applyAlignment="1">
      <alignment horizontal="left"/>
    </xf>
    <xf numFmtId="0" fontId="54" fillId="5" borderId="0" xfId="1" applyFont="1" applyFill="1" applyAlignment="1"/>
    <xf numFmtId="0" fontId="19" fillId="5" borderId="0" xfId="1" applyNumberFormat="1" applyFont="1" applyFill="1" applyAlignment="1">
      <alignment horizontal="left"/>
    </xf>
    <xf numFmtId="0" fontId="24" fillId="5" borderId="0" xfId="1" applyNumberFormat="1" applyFont="1" applyFill="1" applyAlignment="1">
      <alignment horizontal="center"/>
    </xf>
    <xf numFmtId="0" fontId="24" fillId="0" borderId="0" xfId="1" applyNumberFormat="1" applyFont="1" applyFill="1" applyAlignment="1"/>
    <xf numFmtId="3" fontId="20" fillId="0" borderId="0" xfId="1" applyNumberFormat="1" applyFont="1" applyAlignment="1">
      <alignment horizontal="center"/>
    </xf>
    <xf numFmtId="171" fontId="24" fillId="0" borderId="0" xfId="9" applyNumberFormat="1" applyFont="1" applyAlignment="1"/>
    <xf numFmtId="167" fontId="24" fillId="0" borderId="0" xfId="1" applyNumberFormat="1" applyFont="1" applyBorder="1" applyAlignment="1">
      <alignment horizontal="left"/>
    </xf>
    <xf numFmtId="168" fontId="20" fillId="0" borderId="0" xfId="1" applyNumberFormat="1" applyFont="1" applyAlignment="1">
      <alignment horizontal="center"/>
    </xf>
    <xf numFmtId="0" fontId="20" fillId="0" borderId="0" xfId="1" applyNumberFormat="1" applyFont="1" applyFill="1"/>
    <xf numFmtId="10" fontId="20" fillId="0" borderId="0" xfId="1" applyNumberFormat="1" applyFont="1" applyFill="1"/>
    <xf numFmtId="169" fontId="20" fillId="0" borderId="0" xfId="1" applyNumberFormat="1" applyFont="1" applyAlignment="1"/>
    <xf numFmtId="167" fontId="20" fillId="0" borderId="0" xfId="1" applyNumberFormat="1" applyFont="1" applyAlignment="1">
      <alignment horizontal="left"/>
    </xf>
    <xf numFmtId="169" fontId="20" fillId="0" borderId="0" xfId="1" applyNumberFormat="1" applyFont="1" applyFill="1" applyAlignment="1"/>
    <xf numFmtId="167" fontId="20" fillId="0" borderId="0" xfId="1" applyNumberFormat="1" applyFont="1" applyAlignment="1">
      <alignment horizontal="center"/>
    </xf>
    <xf numFmtId="10" fontId="20" fillId="0" borderId="0" xfId="1" applyNumberFormat="1" applyFont="1" applyFill="1" applyAlignment="1">
      <alignment horizontal="right"/>
    </xf>
    <xf numFmtId="10" fontId="20" fillId="0" borderId="0" xfId="9" applyNumberFormat="1" applyFont="1" applyFill="1" applyAlignment="1"/>
    <xf numFmtId="3" fontId="20" fillId="0" borderId="4" xfId="1" applyNumberFormat="1" applyFont="1" applyBorder="1"/>
    <xf numFmtId="3" fontId="21" fillId="0" borderId="0" xfId="1" applyNumberFormat="1" applyFont="1" applyBorder="1" applyAlignment="1">
      <alignment horizontal="right"/>
    </xf>
    <xf numFmtId="0" fontId="24" fillId="0" borderId="3" xfId="1" applyNumberFormat="1" applyFont="1" applyBorder="1" applyAlignment="1">
      <alignment horizontal="left"/>
    </xf>
    <xf numFmtId="3" fontId="21" fillId="0" borderId="3" xfId="1" applyNumberFormat="1" applyFont="1" applyBorder="1" applyAlignment="1">
      <alignment horizontal="right"/>
    </xf>
    <xf numFmtId="3" fontId="24" fillId="0" borderId="3" xfId="1" applyNumberFormat="1" applyFont="1" applyBorder="1" applyAlignment="1">
      <alignment horizontal="right"/>
    </xf>
    <xf numFmtId="0" fontId="24" fillId="0" borderId="0" xfId="1" applyNumberFormat="1" applyFont="1" applyBorder="1" applyAlignment="1">
      <alignment horizontal="left"/>
    </xf>
    <xf numFmtId="3" fontId="23" fillId="0" borderId="0" xfId="1" applyNumberFormat="1" applyFont="1" applyBorder="1" applyAlignment="1">
      <alignment horizontal="right"/>
    </xf>
    <xf numFmtId="3" fontId="20" fillId="0" borderId="0" xfId="1" applyNumberFormat="1" applyFont="1" applyBorder="1" applyAlignment="1">
      <alignment horizontal="right"/>
    </xf>
    <xf numFmtId="167" fontId="24" fillId="0" borderId="5" xfId="1" applyNumberFormat="1" applyFont="1" applyBorder="1" applyAlignment="1">
      <alignment horizontal="left"/>
    </xf>
    <xf numFmtId="0" fontId="24" fillId="0" borderId="5" xfId="1" applyFont="1" applyBorder="1" applyAlignment="1">
      <alignment horizontal="center"/>
    </xf>
    <xf numFmtId="168" fontId="24" fillId="0" borderId="5" xfId="1" applyNumberFormat="1" applyFont="1" applyBorder="1" applyAlignment="1"/>
    <xf numFmtId="3" fontId="20" fillId="0" borderId="0" xfId="1" applyNumberFormat="1" applyFont="1" applyFill="1" applyAlignment="1">
      <alignment horizontal="right"/>
    </xf>
    <xf numFmtId="168" fontId="20" fillId="0" borderId="0" xfId="1" applyNumberFormat="1" applyFont="1" applyAlignment="1"/>
    <xf numFmtId="172" fontId="20" fillId="0" borderId="0" xfId="9" applyNumberFormat="1" applyFont="1" applyFill="1" applyAlignment="1">
      <alignment horizontal="right"/>
    </xf>
    <xf numFmtId="0" fontId="20" fillId="0" borderId="0" xfId="1" applyNumberFormat="1" applyFont="1" applyFill="1" applyBorder="1" applyAlignment="1">
      <alignment horizontal="left"/>
    </xf>
    <xf numFmtId="0" fontId="20" fillId="0" borderId="0" xfId="1" applyFont="1" applyFill="1" applyAlignment="1">
      <alignment horizontal="right"/>
    </xf>
    <xf numFmtId="0" fontId="20" fillId="0" borderId="0" xfId="1" applyFont="1" applyFill="1" applyAlignment="1">
      <alignment horizontal="right" vertical="top"/>
    </xf>
    <xf numFmtId="3" fontId="20" fillId="0" borderId="0" xfId="1" applyNumberFormat="1" applyFont="1" applyFill="1"/>
    <xf numFmtId="164" fontId="20" fillId="0" borderId="2" xfId="2" applyNumberFormat="1" applyFont="1" applyFill="1" applyBorder="1"/>
    <xf numFmtId="0" fontId="47" fillId="0" borderId="0" xfId="1" applyFont="1" applyAlignment="1">
      <alignment horizontal="center"/>
    </xf>
    <xf numFmtId="0" fontId="47" fillId="0" borderId="0" xfId="1" applyFont="1"/>
    <xf numFmtId="0" fontId="49" fillId="0" borderId="0" xfId="1" applyFont="1" applyAlignment="1">
      <alignment horizontal="center"/>
    </xf>
    <xf numFmtId="0" fontId="55" fillId="0" borderId="0" xfId="1" applyFont="1"/>
    <xf numFmtId="0" fontId="56" fillId="0" borderId="0" xfId="1" applyFont="1" applyFill="1" applyAlignment="1">
      <alignment horizontal="center"/>
    </xf>
    <xf numFmtId="0" fontId="55" fillId="0" borderId="0" xfId="1" applyFont="1" applyFill="1" applyAlignment="1">
      <alignment horizontal="center"/>
    </xf>
    <xf numFmtId="0" fontId="31" fillId="0" borderId="0" xfId="1" applyFont="1" applyFill="1" applyAlignment="1">
      <alignment horizontal="right"/>
    </xf>
    <xf numFmtId="0" fontId="55" fillId="0" borderId="0" xfId="1" applyFont="1" applyFill="1" applyBorder="1" applyAlignment="1">
      <alignment horizontal="right"/>
    </xf>
    <xf numFmtId="0" fontId="55" fillId="0" borderId="0" xfId="1" applyFont="1" applyFill="1" applyBorder="1" applyAlignment="1">
      <alignment horizontal="center"/>
    </xf>
    <xf numFmtId="167" fontId="20" fillId="0" borderId="4" xfId="9" applyNumberFormat="1" applyFont="1" applyFill="1" applyBorder="1" applyAlignment="1">
      <alignment horizontal="center" wrapText="1"/>
    </xf>
    <xf numFmtId="0" fontId="20" fillId="0" borderId="4" xfId="1" applyFont="1" applyFill="1" applyBorder="1"/>
    <xf numFmtId="0" fontId="31" fillId="0" borderId="0" xfId="1" applyFont="1"/>
    <xf numFmtId="0" fontId="47" fillId="0" borderId="0" xfId="1" applyFont="1" applyAlignment="1">
      <alignment horizontal="left" wrapText="1"/>
    </xf>
    <xf numFmtId="37" fontId="47" fillId="0" borderId="0" xfId="1" applyNumberFormat="1" applyFont="1" applyAlignment="1">
      <alignment horizontal="right" wrapText="1"/>
    </xf>
    <xf numFmtId="0" fontId="20" fillId="0" borderId="0" xfId="1" applyFont="1" applyAlignment="1">
      <alignment horizontal="right" wrapText="1"/>
    </xf>
    <xf numFmtId="164" fontId="20" fillId="0" borderId="0" xfId="2" applyNumberFormat="1" applyFont="1" applyAlignment="1">
      <alignment horizontal="left" wrapText="1"/>
    </xf>
    <xf numFmtId="0" fontId="47" fillId="0" borderId="0" xfId="1" applyFont="1" applyAlignment="1">
      <alignment horizontal="right" wrapText="1"/>
    </xf>
    <xf numFmtId="0" fontId="55" fillId="0" borderId="0" xfId="1" applyNumberFormat="1" applyFont="1" applyFill="1" applyBorder="1" applyAlignment="1">
      <alignment horizontal="center"/>
    </xf>
    <xf numFmtId="0" fontId="20" fillId="8" borderId="4" xfId="1" applyFont="1" applyFill="1" applyBorder="1" applyAlignment="1">
      <alignment horizontal="right"/>
    </xf>
    <xf numFmtId="171" fontId="47" fillId="0" borderId="0" xfId="1" applyNumberFormat="1" applyFont="1" applyFill="1" applyAlignment="1">
      <alignment horizontal="center" wrapText="1"/>
    </xf>
    <xf numFmtId="0" fontId="47" fillId="0" borderId="0" xfId="1" applyFont="1" applyAlignment="1">
      <alignment horizontal="right"/>
    </xf>
    <xf numFmtId="0" fontId="55" fillId="0" borderId="0" xfId="1" applyFont="1" applyBorder="1" applyAlignment="1">
      <alignment horizontal="center"/>
    </xf>
    <xf numFmtId="0" fontId="20" fillId="0" borderId="0" xfId="1" applyFont="1" applyFill="1" applyAlignment="1">
      <alignment horizontal="left" vertical="center" wrapText="1"/>
    </xf>
    <xf numFmtId="0" fontId="20" fillId="8" borderId="0" xfId="1" applyFont="1" applyFill="1" applyAlignment="1">
      <alignment horizontal="right"/>
    </xf>
    <xf numFmtId="37" fontId="20" fillId="8" borderId="0" xfId="1" applyNumberFormat="1" applyFont="1" applyFill="1" applyAlignment="1">
      <alignment horizontal="right" wrapText="1"/>
    </xf>
    <xf numFmtId="171" fontId="47" fillId="0" borderId="3" xfId="1" applyNumberFormat="1" applyFont="1" applyFill="1" applyBorder="1" applyAlignment="1">
      <alignment horizontal="center" wrapText="1"/>
    </xf>
    <xf numFmtId="0" fontId="47" fillId="0" borderId="5" xfId="1" applyFont="1" applyBorder="1"/>
    <xf numFmtId="37" fontId="20" fillId="0" borderId="0" xfId="1" applyNumberFormat="1" applyFont="1" applyFill="1" applyAlignment="1">
      <alignment horizontal="right" wrapText="1"/>
    </xf>
    <xf numFmtId="0" fontId="55" fillId="0" borderId="0" xfId="1" applyFont="1" applyFill="1"/>
    <xf numFmtId="0" fontId="23" fillId="0" borderId="0" xfId="1" applyFont="1" applyFill="1"/>
    <xf numFmtId="0" fontId="47" fillId="0" borderId="0" xfId="1" applyFont="1" applyFill="1" applyAlignment="1">
      <alignment horizontal="right"/>
    </xf>
    <xf numFmtId="37" fontId="47" fillId="0" borderId="0" xfId="1" applyNumberFormat="1" applyFont="1" applyFill="1"/>
    <xf numFmtId="0" fontId="47" fillId="0" borderId="0" xfId="1" applyFont="1" applyFill="1" applyAlignment="1">
      <alignment horizontal="left" wrapText="1"/>
    </xf>
    <xf numFmtId="0" fontId="47" fillId="0" borderId="0" xfId="1" applyFont="1" applyFill="1" applyBorder="1"/>
    <xf numFmtId="37" fontId="55" fillId="0" borderId="0" xfId="1" applyNumberFormat="1" applyFont="1" applyFill="1"/>
    <xf numFmtId="41" fontId="20" fillId="0" borderId="0" xfId="1" applyNumberFormat="1" applyFont="1" applyFill="1" applyBorder="1" applyAlignment="1">
      <alignment horizontal="right"/>
    </xf>
    <xf numFmtId="41" fontId="47" fillId="0" borderId="0" xfId="1" applyNumberFormat="1" applyFont="1" applyFill="1" applyAlignment="1">
      <alignment horizontal="right"/>
    </xf>
    <xf numFmtId="41" fontId="47" fillId="0" borderId="0" xfId="1" applyNumberFormat="1" applyFont="1" applyFill="1" applyBorder="1" applyAlignment="1">
      <alignment horizontal="right"/>
    </xf>
    <xf numFmtId="164" fontId="47" fillId="0" borderId="0" xfId="2" applyNumberFormat="1" applyFont="1" applyFill="1" applyAlignment="1">
      <alignment horizontal="right"/>
    </xf>
    <xf numFmtId="37" fontId="47" fillId="0" borderId="0" xfId="1" applyNumberFormat="1" applyFont="1" applyFill="1" applyAlignment="1">
      <alignment horizontal="right" wrapText="1"/>
    </xf>
    <xf numFmtId="0" fontId="47" fillId="0" borderId="0" xfId="1" applyFont="1" applyFill="1" applyAlignment="1">
      <alignment horizontal="left"/>
    </xf>
    <xf numFmtId="0" fontId="29" fillId="0" borderId="0" xfId="1" applyFont="1" applyAlignment="1">
      <alignment horizontal="center"/>
    </xf>
    <xf numFmtId="164" fontId="29" fillId="0" borderId="0" xfId="2" applyNumberFormat="1" applyFont="1" applyAlignment="1"/>
    <xf numFmtId="0" fontId="29" fillId="0" borderId="0" xfId="1" applyFont="1" applyAlignment="1">
      <alignment horizontal="right"/>
    </xf>
    <xf numFmtId="0" fontId="29" fillId="0" borderId="0" xfId="1" applyFont="1" applyFill="1"/>
    <xf numFmtId="164" fontId="20" fillId="0" borderId="0" xfId="2" applyNumberFormat="1" applyFont="1" applyBorder="1"/>
    <xf numFmtId="10" fontId="20" fillId="0" borderId="0" xfId="9" applyNumberFormat="1" applyFont="1" applyFill="1"/>
    <xf numFmtId="37" fontId="20" fillId="7" borderId="0" xfId="1" applyNumberFormat="1" applyFont="1" applyFill="1" applyAlignment="1">
      <alignment horizontal="right"/>
    </xf>
    <xf numFmtId="37" fontId="47" fillId="7" borderId="0" xfId="1" applyNumberFormat="1" applyFont="1" applyFill="1" applyAlignment="1">
      <alignment horizontal="right"/>
    </xf>
    <xf numFmtId="164" fontId="39" fillId="0" borderId="0" xfId="2" applyNumberFormat="1" applyFont="1" applyFill="1"/>
    <xf numFmtId="3" fontId="20" fillId="8" borderId="0" xfId="1" applyNumberFormat="1" applyFont="1" applyFill="1" applyBorder="1"/>
    <xf numFmtId="0" fontId="52" fillId="0" borderId="0" xfId="1" applyFont="1" applyFill="1" applyBorder="1"/>
    <xf numFmtId="167" fontId="20" fillId="0" borderId="0" xfId="9" applyNumberFormat="1" applyFont="1"/>
    <xf numFmtId="164" fontId="29" fillId="0" borderId="0" xfId="2" applyNumberFormat="1" applyFont="1"/>
    <xf numFmtId="166" fontId="20" fillId="0" borderId="0" xfId="5" applyNumberFormat="1" applyFont="1" applyFill="1" applyBorder="1"/>
    <xf numFmtId="10" fontId="29" fillId="0" borderId="0" xfId="9" applyNumberFormat="1" applyFont="1"/>
    <xf numFmtId="10" fontId="29" fillId="0" borderId="0" xfId="2" applyNumberFormat="1" applyFont="1"/>
    <xf numFmtId="164" fontId="20" fillId="0" borderId="0" xfId="2" applyNumberFormat="1" applyFont="1" applyFill="1" applyBorder="1" applyAlignment="1">
      <alignment horizontal="left"/>
    </xf>
    <xf numFmtId="164" fontId="20" fillId="10" borderId="12" xfId="2" applyNumberFormat="1" applyFont="1" applyFill="1" applyBorder="1"/>
    <xf numFmtId="164" fontId="20" fillId="0" borderId="2" xfId="2" applyNumberFormat="1" applyFont="1" applyBorder="1"/>
    <xf numFmtId="167" fontId="20" fillId="0" borderId="0" xfId="9" applyNumberFormat="1" applyFont="1" applyFill="1" applyBorder="1"/>
    <xf numFmtId="164" fontId="20" fillId="0" borderId="0" xfId="2" applyNumberFormat="1" applyFont="1" applyFill="1" applyBorder="1" applyAlignment="1">
      <alignment horizontal="center" wrapText="1"/>
    </xf>
    <xf numFmtId="10" fontId="20" fillId="0" borderId="0" xfId="9" applyNumberFormat="1" applyFont="1"/>
    <xf numFmtId="0" fontId="18" fillId="0" borderId="0" xfId="0" applyFont="1" applyFill="1" applyBorder="1" applyAlignment="1">
      <alignment horizontal="center"/>
    </xf>
    <xf numFmtId="0" fontId="20" fillId="0" borderId="0" xfId="0" applyFont="1" applyFill="1" applyBorder="1"/>
    <xf numFmtId="0" fontId="39" fillId="0" borderId="0" xfId="0" applyFont="1"/>
    <xf numFmtId="37" fontId="47" fillId="0" borderId="20" xfId="1" applyNumberFormat="1" applyFont="1" applyBorder="1" applyAlignment="1">
      <alignment horizontal="right" wrapText="1"/>
    </xf>
    <xf numFmtId="0" fontId="63" fillId="0" borderId="0" xfId="0" applyFont="1" applyFill="1" applyBorder="1" applyAlignment="1">
      <alignment horizontal="center"/>
    </xf>
    <xf numFmtId="0" fontId="18" fillId="0" borderId="0" xfId="0" applyFont="1" applyFill="1" applyBorder="1" applyAlignment="1">
      <alignment horizontal="center" wrapText="1"/>
    </xf>
    <xf numFmtId="0" fontId="18" fillId="0" borderId="15" xfId="0" applyFont="1" applyFill="1" applyBorder="1" applyAlignment="1">
      <alignment horizontal="center" wrapText="1"/>
    </xf>
    <xf numFmtId="0" fontId="51" fillId="0" borderId="0" xfId="0" applyFont="1" applyFill="1" applyBorder="1" applyAlignment="1"/>
    <xf numFmtId="0" fontId="51" fillId="0" borderId="0" xfId="0" applyFont="1" applyFill="1" applyBorder="1" applyAlignment="1">
      <alignment horizontal="center"/>
    </xf>
    <xf numFmtId="0" fontId="51" fillId="0" borderId="16" xfId="0" applyFont="1" applyFill="1" applyBorder="1" applyAlignment="1">
      <alignment horizontal="left"/>
    </xf>
    <xf numFmtId="0" fontId="51" fillId="0" borderId="0" xfId="0" applyFont="1" applyFill="1" applyBorder="1" applyAlignment="1">
      <alignment horizontal="left"/>
    </xf>
    <xf numFmtId="43" fontId="65" fillId="0" borderId="0" xfId="2" applyFont="1" applyFill="1" applyBorder="1" applyAlignment="1"/>
    <xf numFmtId="0" fontId="20" fillId="0" borderId="2" xfId="0" applyFont="1" applyFill="1" applyBorder="1"/>
    <xf numFmtId="0" fontId="20" fillId="0" borderId="0" xfId="0" applyFont="1" applyFill="1" applyBorder="1" applyAlignment="1"/>
    <xf numFmtId="0" fontId="51"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alignment horizontal="center"/>
    </xf>
    <xf numFmtId="0" fontId="62" fillId="0" borderId="0" xfId="0" applyFont="1" applyFill="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61" fillId="0" borderId="0" xfId="0" applyFont="1" applyFill="1" applyBorder="1" applyAlignment="1"/>
    <xf numFmtId="0" fontId="19" fillId="0" borderId="15" xfId="0" applyFont="1" applyFill="1" applyBorder="1" applyAlignment="1">
      <alignment horizontal="center" wrapText="1"/>
    </xf>
    <xf numFmtId="0" fontId="20" fillId="0" borderId="16" xfId="0" applyFont="1" applyFill="1" applyBorder="1" applyAlignment="1"/>
    <xf numFmtId="0" fontId="20" fillId="0" borderId="15" xfId="0" applyFont="1" applyFill="1" applyBorder="1"/>
    <xf numFmtId="0" fontId="20" fillId="0" borderId="6" xfId="0" applyFont="1" applyFill="1" applyBorder="1" applyAlignment="1"/>
    <xf numFmtId="0" fontId="20" fillId="0" borderId="2" xfId="0" applyFont="1" applyFill="1" applyBorder="1" applyAlignment="1"/>
    <xf numFmtId="0" fontId="20" fillId="0" borderId="2" xfId="0" applyFont="1" applyFill="1" applyBorder="1" applyAlignment="1">
      <alignment horizontal="center"/>
    </xf>
    <xf numFmtId="166" fontId="20" fillId="0" borderId="2" xfId="5" applyNumberFormat="1" applyFont="1" applyFill="1" applyBorder="1" applyAlignment="1">
      <alignment horizontal="center"/>
    </xf>
    <xf numFmtId="166" fontId="20" fillId="0" borderId="2" xfId="0" applyNumberFormat="1" applyFont="1" applyFill="1" applyBorder="1" applyAlignment="1">
      <alignment horizontal="center"/>
    </xf>
    <xf numFmtId="0" fontId="23" fillId="0" borderId="2" xfId="0" applyFont="1" applyFill="1" applyBorder="1"/>
    <xf numFmtId="0" fontId="20" fillId="0" borderId="9" xfId="0" applyFont="1" applyFill="1" applyBorder="1"/>
    <xf numFmtId="0" fontId="61" fillId="0" borderId="0" xfId="0" applyFont="1" applyFill="1" applyBorder="1"/>
    <xf numFmtId="0" fontId="17" fillId="0" borderId="0" xfId="20" applyFont="1" applyAlignment="1">
      <alignment horizontal="center"/>
    </xf>
    <xf numFmtId="0" fontId="18" fillId="0" borderId="0" xfId="20" applyFont="1"/>
    <xf numFmtId="13" fontId="17" fillId="0" borderId="0" xfId="20" applyNumberFormat="1" applyFont="1"/>
    <xf numFmtId="2" fontId="17" fillId="0" borderId="0" xfId="20" applyNumberFormat="1" applyFont="1"/>
    <xf numFmtId="17" fontId="17" fillId="0" borderId="0" xfId="20" applyNumberFormat="1" applyFont="1"/>
    <xf numFmtId="3" fontId="20" fillId="8" borderId="0" xfId="1" applyNumberFormat="1" applyFont="1" applyFill="1" applyBorder="1" applyProtection="1">
      <protection locked="0"/>
    </xf>
    <xf numFmtId="164" fontId="20" fillId="0" borderId="0" xfId="2" applyNumberFormat="1" applyFont="1" applyAlignment="1" applyProtection="1">
      <protection locked="0"/>
    </xf>
    <xf numFmtId="0" fontId="20" fillId="0" borderId="0" xfId="20" applyFont="1"/>
    <xf numFmtId="0" fontId="20" fillId="0" borderId="0" xfId="20" applyFont="1" applyFill="1"/>
    <xf numFmtId="0" fontId="20" fillId="0" borderId="0" xfId="20" applyFont="1" applyAlignment="1">
      <alignment horizontal="center"/>
    </xf>
    <xf numFmtId="0" fontId="20" fillId="0" borderId="0" xfId="20" applyFont="1" applyBorder="1"/>
    <xf numFmtId="0" fontId="19" fillId="0" borderId="0" xfId="20" applyFont="1" applyFill="1" applyBorder="1" applyAlignment="1">
      <alignment horizontal="center" wrapText="1"/>
    </xf>
    <xf numFmtId="0" fontId="20" fillId="0" borderId="0" xfId="20" applyFont="1" applyFill="1" applyBorder="1" applyAlignment="1">
      <alignment horizontal="center"/>
    </xf>
    <xf numFmtId="0" fontId="19" fillId="0" borderId="0" xfId="20" applyFont="1" applyFill="1" applyBorder="1" applyAlignment="1"/>
    <xf numFmtId="0" fontId="20" fillId="0" borderId="0" xfId="20" applyFont="1" applyFill="1" applyBorder="1"/>
    <xf numFmtId="0" fontId="29" fillId="0" borderId="0" xfId="20" applyFont="1" applyFill="1" applyBorder="1" applyAlignment="1">
      <alignment horizontal="center"/>
    </xf>
    <xf numFmtId="0" fontId="29" fillId="0" borderId="0" xfId="20" applyFont="1" applyFill="1"/>
    <xf numFmtId="0" fontId="66" fillId="0" borderId="0" xfId="0" applyFont="1" applyBorder="1" applyAlignment="1">
      <alignment vertical="center"/>
    </xf>
    <xf numFmtId="0" fontId="66" fillId="0" borderId="0" xfId="0" applyFont="1" applyFill="1" applyBorder="1" applyAlignment="1"/>
    <xf numFmtId="0" fontId="66" fillId="0" borderId="0" xfId="0" applyFont="1" applyFill="1" applyBorder="1" applyAlignment="1">
      <alignment wrapText="1"/>
    </xf>
    <xf numFmtId="0" fontId="67" fillId="0" borderId="0" xfId="0" applyFont="1" applyFill="1" applyBorder="1" applyAlignment="1"/>
    <xf numFmtId="0" fontId="19" fillId="0" borderId="0" xfId="20" applyNumberFormat="1" applyFont="1" applyFill="1" applyBorder="1" applyAlignment="1">
      <alignment horizontal="center"/>
    </xf>
    <xf numFmtId="0" fontId="19" fillId="0" borderId="0" xfId="20" applyFont="1" applyAlignment="1">
      <alignment horizontal="centerContinuous"/>
    </xf>
    <xf numFmtId="0" fontId="20" fillId="0" borderId="0" xfId="20" applyNumberFormat="1" applyFont="1" applyFill="1" applyBorder="1" applyAlignment="1"/>
    <xf numFmtId="0" fontId="20" fillId="0" borderId="0" xfId="20" applyNumberFormat="1" applyFont="1" applyFill="1" applyBorder="1" applyAlignment="1">
      <alignment horizontal="center"/>
    </xf>
    <xf numFmtId="37" fontId="20" fillId="0" borderId="0" xfId="20" applyNumberFormat="1" applyFont="1" applyBorder="1" applyAlignment="1">
      <alignment horizontal="left"/>
    </xf>
    <xf numFmtId="37" fontId="48" fillId="0" borderId="0" xfId="20" applyNumberFormat="1" applyFont="1" applyBorder="1" applyAlignment="1">
      <alignment horizontal="left"/>
    </xf>
    <xf numFmtId="0" fontId="19" fillId="0" borderId="0" xfId="20" applyFont="1" applyFill="1" applyBorder="1" applyAlignment="1">
      <alignment horizontal="left"/>
    </xf>
    <xf numFmtId="0" fontId="20" fillId="0" borderId="0" xfId="20" applyNumberFormat="1" applyFont="1" applyBorder="1" applyAlignment="1">
      <alignment horizontal="center"/>
    </xf>
    <xf numFmtId="0" fontId="20" fillId="0" borderId="0" xfId="20" applyFont="1" applyBorder="1" applyAlignment="1"/>
    <xf numFmtId="0" fontId="19" fillId="0" borderId="0" xfId="20" applyFont="1" applyBorder="1" applyAlignment="1">
      <alignment horizontal="center"/>
    </xf>
    <xf numFmtId="0" fontId="19" fillId="10" borderId="11" xfId="20" applyFont="1" applyFill="1" applyBorder="1" applyAlignment="1"/>
    <xf numFmtId="0" fontId="19" fillId="10" borderId="12" xfId="20" applyFont="1" applyFill="1" applyBorder="1" applyAlignment="1"/>
    <xf numFmtId="0" fontId="19" fillId="10" borderId="12" xfId="20" applyFont="1" applyFill="1" applyBorder="1" applyAlignment="1">
      <alignment horizontal="center"/>
    </xf>
    <xf numFmtId="0" fontId="19" fillId="10" borderId="12" xfId="20" applyFont="1" applyFill="1" applyBorder="1" applyAlignment="1">
      <alignment wrapText="1"/>
    </xf>
    <xf numFmtId="0" fontId="19" fillId="10" borderId="14" xfId="20" applyFont="1" applyFill="1" applyBorder="1" applyAlignment="1">
      <alignment horizontal="center" wrapText="1"/>
    </xf>
    <xf numFmtId="0" fontId="20" fillId="0" borderId="7" xfId="20" applyFont="1" applyBorder="1" applyAlignment="1">
      <alignment horizontal="center"/>
    </xf>
    <xf numFmtId="0" fontId="19" fillId="0" borderId="8" xfId="20" applyNumberFormat="1" applyFont="1" applyFill="1" applyBorder="1" applyAlignment="1"/>
    <xf numFmtId="0" fontId="20" fillId="0" borderId="8" xfId="20" applyFont="1" applyBorder="1" applyAlignment="1"/>
    <xf numFmtId="0" fontId="20" fillId="0" borderId="8" xfId="20" applyFont="1" applyBorder="1"/>
    <xf numFmtId="0" fontId="20" fillId="0" borderId="8" xfId="20" applyFont="1" applyBorder="1" applyAlignment="1">
      <alignment horizontal="center"/>
    </xf>
    <xf numFmtId="0" fontId="20" fillId="0" borderId="22" xfId="20" applyFont="1" applyBorder="1"/>
    <xf numFmtId="0" fontId="20" fillId="0" borderId="16" xfId="20" applyFont="1" applyBorder="1" applyAlignment="1">
      <alignment horizontal="center"/>
    </xf>
    <xf numFmtId="0" fontId="19" fillId="0" borderId="0" xfId="20" applyNumberFormat="1" applyFont="1" applyFill="1" applyBorder="1" applyAlignment="1"/>
    <xf numFmtId="0" fontId="20" fillId="0" borderId="0" xfId="20" applyFont="1" applyFill="1" applyBorder="1" applyAlignment="1">
      <alignment horizontal="left"/>
    </xf>
    <xf numFmtId="3" fontId="20" fillId="0" borderId="0" xfId="20" applyNumberFormat="1" applyFont="1" applyFill="1" applyBorder="1"/>
    <xf numFmtId="0" fontId="20" fillId="0" borderId="16" xfId="20" applyNumberFormat="1" applyFont="1" applyFill="1" applyBorder="1" applyAlignment="1">
      <alignment horizontal="center"/>
    </xf>
    <xf numFmtId="0" fontId="20" fillId="0" borderId="0" xfId="20" applyNumberFormat="1" applyFont="1" applyFill="1" applyBorder="1" applyAlignment="1">
      <alignment horizontal="left"/>
    </xf>
    <xf numFmtId="3" fontId="20" fillId="0" borderId="0" xfId="20" applyNumberFormat="1" applyFont="1" applyFill="1" applyBorder="1" applyAlignment="1">
      <alignment horizontal="center"/>
    </xf>
    <xf numFmtId="3" fontId="20" fillId="0" borderId="0" xfId="20" applyNumberFormat="1" applyFont="1" applyFill="1" applyBorder="1" applyAlignment="1">
      <alignment horizontal="left"/>
    </xf>
    <xf numFmtId="0" fontId="20" fillId="0" borderId="15" xfId="20" applyFont="1" applyBorder="1"/>
    <xf numFmtId="3" fontId="20" fillId="0" borderId="0" xfId="20" applyNumberFormat="1" applyFont="1" applyFill="1" applyBorder="1" applyAlignment="1"/>
    <xf numFmtId="0" fontId="20" fillId="0" borderId="16" xfId="20" applyFont="1" applyFill="1" applyBorder="1" applyAlignment="1">
      <alignment horizontal="center"/>
    </xf>
    <xf numFmtId="0" fontId="19" fillId="0" borderId="0" xfId="20" applyNumberFormat="1" applyFont="1" applyFill="1" applyBorder="1" applyAlignment="1">
      <alignment horizontal="left"/>
    </xf>
    <xf numFmtId="0" fontId="20" fillId="0" borderId="0" xfId="20" applyFont="1" applyBorder="1" applyAlignment="1">
      <alignment horizontal="left"/>
    </xf>
    <xf numFmtId="0" fontId="20" fillId="0" borderId="6" xfId="20" applyFont="1" applyFill="1" applyBorder="1" applyAlignment="1">
      <alignment horizontal="center"/>
    </xf>
    <xf numFmtId="0" fontId="19" fillId="0" borderId="2" xfId="20" applyNumberFormat="1" applyFont="1" applyFill="1" applyBorder="1" applyAlignment="1">
      <alignment horizontal="left"/>
    </xf>
    <xf numFmtId="0" fontId="20" fillId="0" borderId="2" xfId="20" applyNumberFormat="1" applyFont="1" applyFill="1" applyBorder="1" applyAlignment="1">
      <alignment horizontal="left"/>
    </xf>
    <xf numFmtId="0" fontId="20" fillId="0" borderId="2" xfId="20" applyFont="1" applyFill="1" applyBorder="1"/>
    <xf numFmtId="0" fontId="20" fillId="0" borderId="2" xfId="20" applyFont="1" applyFill="1" applyBorder="1" applyAlignment="1">
      <alignment horizontal="center"/>
    </xf>
    <xf numFmtId="0" fontId="20" fillId="0" borderId="2" xfId="20" applyFont="1" applyFill="1" applyBorder="1" applyAlignment="1"/>
    <xf numFmtId="0" fontId="20" fillId="0" borderId="9" xfId="20" applyFont="1" applyFill="1" applyBorder="1"/>
    <xf numFmtId="0" fontId="20" fillId="0" borderId="0" xfId="20" applyFont="1" applyFill="1" applyBorder="1" applyAlignment="1"/>
    <xf numFmtId="0" fontId="20" fillId="0" borderId="0" xfId="20" applyNumberFormat="1" applyFont="1" applyBorder="1" applyAlignment="1">
      <alignment horizontal="left"/>
    </xf>
    <xf numFmtId="0" fontId="20" fillId="0" borderId="0" xfId="20" applyFont="1" applyBorder="1" applyAlignment="1">
      <alignment horizontal="center"/>
    </xf>
    <xf numFmtId="0" fontId="20" fillId="0" borderId="0" xfId="20" applyNumberFormat="1" applyFont="1" applyBorder="1" applyAlignment="1"/>
    <xf numFmtId="37" fontId="19" fillId="0" borderId="0" xfId="20" applyNumberFormat="1" applyFont="1" applyBorder="1" applyAlignment="1">
      <alignment horizontal="left"/>
    </xf>
    <xf numFmtId="0" fontId="20" fillId="10" borderId="12" xfId="20" applyFont="1" applyFill="1" applyBorder="1"/>
    <xf numFmtId="0" fontId="20" fillId="10" borderId="14" xfId="20" applyFont="1" applyFill="1" applyBorder="1"/>
    <xf numFmtId="0" fontId="19" fillId="0" borderId="16" xfId="20" applyFont="1" applyFill="1" applyBorder="1" applyAlignment="1"/>
    <xf numFmtId="0" fontId="19" fillId="0" borderId="0" xfId="20" applyFont="1" applyFill="1" applyBorder="1" applyAlignment="1">
      <alignment horizontal="center"/>
    </xf>
    <xf numFmtId="0" fontId="19" fillId="0" borderId="0" xfId="20" applyFont="1" applyFill="1" applyBorder="1" applyAlignment="1">
      <alignment wrapText="1"/>
    </xf>
    <xf numFmtId="0" fontId="20" fillId="0" borderId="15" xfId="20" applyFont="1" applyFill="1" applyBorder="1"/>
    <xf numFmtId="0" fontId="20" fillId="0" borderId="6" xfId="20" applyNumberFormat="1" applyFont="1" applyFill="1" applyBorder="1" applyAlignment="1">
      <alignment horizontal="center"/>
    </xf>
    <xf numFmtId="0" fontId="20" fillId="0" borderId="2" xfId="20" applyFont="1" applyBorder="1"/>
    <xf numFmtId="0" fontId="20" fillId="0" borderId="2" xfId="20" applyNumberFormat="1" applyFont="1" applyBorder="1" applyAlignment="1">
      <alignment horizontal="left"/>
    </xf>
    <xf numFmtId="0" fontId="20" fillId="0" borderId="2" xfId="20" applyFont="1" applyBorder="1" applyAlignment="1">
      <alignment horizontal="center"/>
    </xf>
    <xf numFmtId="0" fontId="20" fillId="0" borderId="2" xfId="20" applyNumberFormat="1" applyFont="1" applyBorder="1" applyAlignment="1"/>
    <xf numFmtId="0" fontId="20" fillId="0" borderId="9" xfId="20" applyFont="1" applyBorder="1"/>
    <xf numFmtId="0" fontId="19" fillId="10" borderId="12" xfId="20" applyFont="1" applyFill="1" applyBorder="1" applyAlignment="1">
      <alignment horizontal="center" wrapText="1"/>
    </xf>
    <xf numFmtId="0" fontId="20" fillId="0" borderId="16" xfId="20" applyFont="1" applyBorder="1"/>
    <xf numFmtId="0" fontId="20" fillId="0" borderId="0" xfId="20" applyFont="1" applyBorder="1" applyAlignment="1">
      <alignment horizontal="left" indent="1"/>
    </xf>
    <xf numFmtId="0" fontId="20" fillId="0" borderId="2" xfId="20" applyNumberFormat="1" applyFont="1" applyFill="1" applyBorder="1" applyAlignment="1">
      <alignment horizontal="center"/>
    </xf>
    <xf numFmtId="0" fontId="20" fillId="0" borderId="2" xfId="20" applyNumberFormat="1" applyFont="1" applyBorder="1" applyAlignment="1">
      <alignment horizontal="center"/>
    </xf>
    <xf numFmtId="3" fontId="19" fillId="10" borderId="12" xfId="20" applyNumberFormat="1" applyFont="1" applyFill="1" applyBorder="1" applyAlignment="1">
      <alignment horizontal="center" wrapText="1"/>
    </xf>
    <xf numFmtId="3" fontId="19" fillId="10" borderId="12" xfId="20" applyNumberFormat="1" applyFont="1" applyFill="1" applyBorder="1" applyAlignment="1">
      <alignment horizontal="center"/>
    </xf>
    <xf numFmtId="0" fontId="20" fillId="0" borderId="7" xfId="20" applyFont="1" applyFill="1" applyBorder="1"/>
    <xf numFmtId="0" fontId="19" fillId="0" borderId="8" xfId="20" applyNumberFormat="1" applyFont="1" applyFill="1" applyBorder="1" applyAlignment="1">
      <alignment horizontal="left"/>
    </xf>
    <xf numFmtId="0" fontId="19" fillId="0" borderId="8" xfId="20" applyFont="1" applyFill="1" applyBorder="1"/>
    <xf numFmtId="0" fontId="20" fillId="0" borderId="8" xfId="20" applyFont="1" applyFill="1" applyBorder="1"/>
    <xf numFmtId="0" fontId="20" fillId="0" borderId="8" xfId="20" applyFont="1" applyFill="1" applyBorder="1" applyAlignment="1">
      <alignment horizontal="center"/>
    </xf>
    <xf numFmtId="0" fontId="20" fillId="0" borderId="8" xfId="20" applyNumberFormat="1" applyFont="1" applyFill="1" applyBorder="1" applyAlignment="1">
      <alignment horizontal="left"/>
    </xf>
    <xf numFmtId="3" fontId="19" fillId="0" borderId="8" xfId="20" applyNumberFormat="1" applyFont="1" applyFill="1" applyBorder="1" applyAlignment="1">
      <alignment horizontal="center"/>
    </xf>
    <xf numFmtId="0" fontId="19" fillId="0" borderId="8" xfId="20" applyFont="1" applyFill="1" applyBorder="1" applyAlignment="1">
      <alignment horizontal="left"/>
    </xf>
    <xf numFmtId="167" fontId="20" fillId="0" borderId="8" xfId="20" applyNumberFormat="1" applyFont="1" applyFill="1" applyBorder="1"/>
    <xf numFmtId="0" fontId="20" fillId="0" borderId="22" xfId="20" applyFont="1" applyFill="1" applyBorder="1"/>
    <xf numFmtId="0" fontId="20" fillId="0" borderId="16" xfId="20" applyFont="1" applyFill="1" applyBorder="1"/>
    <xf numFmtId="0" fontId="19" fillId="0" borderId="0" xfId="20" applyFont="1" applyFill="1" applyBorder="1"/>
    <xf numFmtId="3" fontId="19" fillId="0" borderId="0" xfId="20" applyNumberFormat="1" applyFont="1" applyFill="1" applyBorder="1" applyAlignment="1">
      <alignment horizontal="center"/>
    </xf>
    <xf numFmtId="167" fontId="20" fillId="0" borderId="0" xfId="20" applyNumberFormat="1" applyFont="1" applyFill="1" applyBorder="1"/>
    <xf numFmtId="0" fontId="20" fillId="0" borderId="15" xfId="20" applyFont="1" applyFill="1" applyBorder="1" applyAlignment="1">
      <alignment horizontal="center" wrapText="1"/>
    </xf>
    <xf numFmtId="167" fontId="19" fillId="0" borderId="0" xfId="2" applyNumberFormat="1" applyFont="1" applyFill="1" applyBorder="1"/>
    <xf numFmtId="0" fontId="19" fillId="0" borderId="2" xfId="20" applyNumberFormat="1" applyFont="1" applyFill="1" applyBorder="1" applyAlignment="1"/>
    <xf numFmtId="3" fontId="20" fillId="0" borderId="0" xfId="20" applyNumberFormat="1" applyFont="1" applyBorder="1" applyAlignment="1">
      <alignment horizontal="center"/>
    </xf>
    <xf numFmtId="0" fontId="19" fillId="0" borderId="7" xfId="20" applyFont="1" applyBorder="1"/>
    <xf numFmtId="0" fontId="19" fillId="0" borderId="8" xfId="20" applyFont="1" applyBorder="1"/>
    <xf numFmtId="0" fontId="19" fillId="0" borderId="8" xfId="20" applyFont="1" applyBorder="1" applyAlignment="1">
      <alignment horizontal="left"/>
    </xf>
    <xf numFmtId="3" fontId="20" fillId="0" borderId="8" xfId="20" applyNumberFormat="1" applyFont="1" applyBorder="1" applyAlignment="1">
      <alignment horizontal="center"/>
    </xf>
    <xf numFmtId="3" fontId="20" fillId="0" borderId="8" xfId="20" applyNumberFormat="1" applyFont="1" applyBorder="1" applyAlignment="1"/>
    <xf numFmtId="167" fontId="20" fillId="0" borderId="0" xfId="20" applyNumberFormat="1" applyFont="1" applyBorder="1"/>
    <xf numFmtId="0" fontId="19" fillId="0" borderId="15" xfId="20" applyFont="1" applyFill="1" applyBorder="1" applyAlignment="1">
      <alignment horizontal="center" wrapText="1"/>
    </xf>
    <xf numFmtId="166" fontId="20" fillId="0" borderId="2" xfId="5" applyNumberFormat="1" applyFont="1" applyFill="1" applyBorder="1"/>
    <xf numFmtId="0" fontId="19" fillId="10" borderId="7" xfId="20" applyFont="1" applyFill="1" applyBorder="1" applyAlignment="1"/>
    <xf numFmtId="0" fontId="19" fillId="10" borderId="8" xfId="20" applyFont="1" applyFill="1" applyBorder="1" applyAlignment="1"/>
    <xf numFmtId="0" fontId="19" fillId="10" borderId="8" xfId="20" applyFont="1" applyFill="1" applyBorder="1" applyAlignment="1">
      <alignment horizontal="center"/>
    </xf>
    <xf numFmtId="0" fontId="19" fillId="10" borderId="8" xfId="20" applyFont="1" applyFill="1" applyBorder="1" applyAlignment="1">
      <alignment wrapText="1"/>
    </xf>
    <xf numFmtId="0" fontId="20" fillId="0" borderId="7" xfId="20" applyNumberFormat="1" applyFont="1" applyFill="1" applyBorder="1" applyAlignment="1">
      <alignment horizontal="center"/>
    </xf>
    <xf numFmtId="3" fontId="20" fillId="0" borderId="15" xfId="20" applyNumberFormat="1" applyFont="1" applyBorder="1" applyAlignment="1">
      <alignment horizontal="center"/>
    </xf>
    <xf numFmtId="0" fontId="19" fillId="0" borderId="0" xfId="20" applyNumberFormat="1" applyFont="1" applyBorder="1" applyAlignment="1">
      <alignment horizontal="left"/>
    </xf>
    <xf numFmtId="0" fontId="20" fillId="0" borderId="2" xfId="20" applyNumberFormat="1" applyFont="1" applyFill="1" applyBorder="1" applyAlignment="1"/>
    <xf numFmtId="3" fontId="20" fillId="0" borderId="9" xfId="20" applyNumberFormat="1" applyFont="1" applyBorder="1" applyAlignment="1">
      <alignment horizontal="center"/>
    </xf>
    <xf numFmtId="0" fontId="19" fillId="0" borderId="7" xfId="20" applyFont="1" applyFill="1" applyBorder="1" applyAlignment="1"/>
    <xf numFmtId="0" fontId="19" fillId="0" borderId="8" xfId="20" applyFont="1" applyFill="1" applyBorder="1" applyAlignment="1"/>
    <xf numFmtId="0" fontId="19" fillId="0" borderId="8" xfId="20" applyFont="1" applyFill="1" applyBorder="1" applyAlignment="1">
      <alignment horizontal="center"/>
    </xf>
    <xf numFmtId="0" fontId="19" fillId="0" borderId="8" xfId="20" applyFont="1" applyFill="1" applyBorder="1" applyAlignment="1">
      <alignment wrapText="1"/>
    </xf>
    <xf numFmtId="0" fontId="19" fillId="0" borderId="8" xfId="20" applyFont="1" applyFill="1" applyBorder="1" applyAlignment="1">
      <alignment horizontal="center" wrapText="1"/>
    </xf>
    <xf numFmtId="0" fontId="19" fillId="0" borderId="22" xfId="20" applyFont="1" applyFill="1" applyBorder="1" applyAlignment="1">
      <alignment horizontal="center" wrapText="1"/>
    </xf>
    <xf numFmtId="3" fontId="20" fillId="0" borderId="15" xfId="20" applyNumberFormat="1" applyFont="1" applyFill="1" applyBorder="1" applyAlignment="1">
      <alignment horizontal="right"/>
    </xf>
    <xf numFmtId="0" fontId="19" fillId="0" borderId="15" xfId="20" applyFont="1" applyBorder="1" applyAlignment="1">
      <alignment horizontal="center"/>
    </xf>
    <xf numFmtId="3" fontId="20" fillId="0" borderId="15" xfId="20" applyNumberFormat="1" applyFont="1" applyBorder="1" applyAlignment="1">
      <alignment horizontal="right"/>
    </xf>
    <xf numFmtId="0" fontId="20" fillId="0" borderId="6" xfId="20" applyFont="1" applyBorder="1"/>
    <xf numFmtId="0" fontId="19" fillId="0" borderId="0" xfId="20" applyFont="1" applyBorder="1"/>
    <xf numFmtId="0" fontId="20" fillId="0" borderId="15" xfId="20" applyFont="1" applyFill="1" applyBorder="1" applyAlignment="1">
      <alignment horizontal="center"/>
    </xf>
    <xf numFmtId="164" fontId="20" fillId="0" borderId="2" xfId="20" applyNumberFormat="1" applyFont="1" applyFill="1" applyBorder="1" applyAlignment="1">
      <alignment horizontal="center"/>
    </xf>
    <xf numFmtId="0" fontId="20" fillId="0" borderId="9" xfId="20" applyFont="1" applyBorder="1" applyAlignment="1">
      <alignment horizontal="center"/>
    </xf>
    <xf numFmtId="0" fontId="20" fillId="0" borderId="16" xfId="20" applyNumberFormat="1" applyFont="1" applyBorder="1" applyAlignment="1">
      <alignment horizontal="center"/>
    </xf>
    <xf numFmtId="0" fontId="20" fillId="0" borderId="0" xfId="20" applyNumberFormat="1" applyFont="1" applyFill="1" applyBorder="1" applyAlignment="1">
      <alignment horizontal="right"/>
    </xf>
    <xf numFmtId="0" fontId="20" fillId="0" borderId="6" xfId="20" applyNumberFormat="1" applyFont="1" applyBorder="1" applyAlignment="1">
      <alignment horizontal="center"/>
    </xf>
    <xf numFmtId="0" fontId="20" fillId="0" borderId="2" xfId="20" applyNumberFormat="1" applyFont="1" applyFill="1" applyBorder="1" applyAlignment="1">
      <alignment horizontal="right"/>
    </xf>
    <xf numFmtId="0" fontId="19" fillId="0" borderId="2" xfId="20" applyFont="1" applyBorder="1" applyAlignment="1">
      <alignment horizontal="center"/>
    </xf>
    <xf numFmtId="0" fontId="19" fillId="0" borderId="9" xfId="20" applyFont="1" applyBorder="1" applyAlignment="1">
      <alignment horizontal="center"/>
    </xf>
    <xf numFmtId="0" fontId="20" fillId="0" borderId="8" xfId="20" applyFont="1" applyFill="1" applyBorder="1" applyAlignment="1"/>
    <xf numFmtId="0" fontId="20" fillId="0" borderId="0" xfId="20" applyNumberFormat="1" applyFont="1" applyBorder="1" applyAlignment="1">
      <alignment horizontal="right"/>
    </xf>
    <xf numFmtId="0" fontId="20" fillId="0" borderId="8" xfId="20" applyNumberFormat="1" applyFont="1" applyFill="1" applyBorder="1" applyAlignment="1">
      <alignment horizontal="center"/>
    </xf>
    <xf numFmtId="0" fontId="20" fillId="0" borderId="8" xfId="20" applyNumberFormat="1" applyFont="1" applyFill="1" applyBorder="1" applyAlignment="1">
      <alignment horizontal="left" wrapText="1"/>
    </xf>
    <xf numFmtId="0" fontId="20" fillId="0" borderId="0" xfId="20" applyNumberFormat="1" applyFont="1" applyFill="1" applyBorder="1" applyAlignment="1">
      <alignment horizontal="left" wrapText="1"/>
    </xf>
    <xf numFmtId="164" fontId="20" fillId="0" borderId="15" xfId="20" applyNumberFormat="1" applyFont="1" applyFill="1" applyBorder="1" applyAlignment="1">
      <alignment horizontal="center" wrapText="1"/>
    </xf>
    <xf numFmtId="0" fontId="20" fillId="0" borderId="16" xfId="20" applyNumberFormat="1" applyFont="1" applyFill="1" applyBorder="1" applyAlignment="1">
      <alignment horizontal="left"/>
    </xf>
    <xf numFmtId="0" fontId="19" fillId="0" borderId="0" xfId="20" applyFont="1" applyFill="1" applyAlignment="1">
      <alignment horizontal="left"/>
    </xf>
    <xf numFmtId="164" fontId="19" fillId="0" borderId="0" xfId="2" applyNumberFormat="1" applyFont="1" applyFill="1" applyBorder="1"/>
    <xf numFmtId="3" fontId="20" fillId="0" borderId="2" xfId="20" applyNumberFormat="1" applyFont="1" applyFill="1" applyBorder="1"/>
    <xf numFmtId="3" fontId="20" fillId="0" borderId="2" xfId="20" applyNumberFormat="1" applyFont="1" applyFill="1" applyBorder="1" applyAlignment="1">
      <alignment horizontal="left"/>
    </xf>
    <xf numFmtId="167" fontId="19" fillId="0" borderId="0" xfId="20" applyNumberFormat="1" applyFont="1" applyBorder="1" applyAlignment="1">
      <alignment horizontal="left"/>
    </xf>
    <xf numFmtId="3" fontId="20" fillId="0" borderId="0" xfId="20" applyNumberFormat="1" applyFont="1" applyBorder="1" applyAlignment="1"/>
    <xf numFmtId="169" fontId="20" fillId="0" borderId="0" xfId="20" applyNumberFormat="1" applyFont="1" applyBorder="1" applyAlignment="1"/>
    <xf numFmtId="167" fontId="20" fillId="0" borderId="0" xfId="9" applyNumberFormat="1" applyFont="1" applyFill="1" applyBorder="1" applyAlignment="1">
      <alignment horizontal="center"/>
    </xf>
    <xf numFmtId="10" fontId="20" fillId="0" borderId="15" xfId="9" applyNumberFormat="1" applyFont="1" applyFill="1" applyBorder="1" applyAlignment="1">
      <alignment horizontal="center"/>
    </xf>
    <xf numFmtId="0" fontId="20" fillId="0" borderId="0" xfId="20" applyFont="1" applyFill="1" applyAlignment="1">
      <alignment horizontal="center"/>
    </xf>
    <xf numFmtId="0" fontId="20" fillId="0" borderId="0" xfId="20" applyNumberFormat="1" applyFont="1" applyFill="1" applyAlignment="1">
      <alignment horizontal="left"/>
    </xf>
    <xf numFmtId="0" fontId="19" fillId="10" borderId="8" xfId="20" applyFont="1" applyFill="1" applyBorder="1" applyAlignment="1">
      <alignment horizontal="center" wrapText="1"/>
    </xf>
    <xf numFmtId="0" fontId="19" fillId="10" borderId="22" xfId="20" applyFont="1" applyFill="1" applyBorder="1" applyAlignment="1">
      <alignment horizontal="center" wrapText="1"/>
    </xf>
    <xf numFmtId="0" fontId="19" fillId="0" borderId="22" xfId="20" applyFont="1" applyFill="1" applyBorder="1" applyAlignment="1">
      <alignment wrapText="1"/>
    </xf>
    <xf numFmtId="2" fontId="20" fillId="0" borderId="0" xfId="20" applyNumberFormat="1" applyFont="1" applyFill="1" applyBorder="1" applyAlignment="1">
      <alignment horizontal="center"/>
    </xf>
    <xf numFmtId="0" fontId="20" fillId="0" borderId="0" xfId="20" applyFont="1" applyFill="1" applyBorder="1" applyAlignment="1">
      <alignment horizontal="center"/>
    </xf>
    <xf numFmtId="0" fontId="66" fillId="0" borderId="0" xfId="0" applyFont="1" applyFill="1" applyBorder="1" applyAlignment="1">
      <alignment vertical="center"/>
    </xf>
    <xf numFmtId="164" fontId="66" fillId="0" borderId="0" xfId="2" applyNumberFormat="1" applyFont="1" applyFill="1" applyBorder="1"/>
    <xf numFmtId="164" fontId="67" fillId="0" borderId="0" xfId="2" applyNumberFormat="1" applyFont="1" applyFill="1" applyBorder="1"/>
    <xf numFmtId="0" fontId="20" fillId="0" borderId="8" xfId="20" applyFont="1" applyBorder="1" applyAlignment="1">
      <alignment horizontal="left"/>
    </xf>
    <xf numFmtId="9" fontId="28" fillId="0" borderId="0" xfId="9" applyFont="1" applyFill="1"/>
    <xf numFmtId="0" fontId="19" fillId="0" borderId="0" xfId="20" applyFont="1" applyFill="1" applyBorder="1" applyAlignment="1">
      <alignment horizontal="center"/>
    </xf>
    <xf numFmtId="0" fontId="19" fillId="0" borderId="0" xfId="20" applyNumberFormat="1" applyFont="1" applyFill="1" applyBorder="1" applyAlignment="1">
      <alignment horizontal="center"/>
    </xf>
    <xf numFmtId="0" fontId="20" fillId="0" borderId="7" xfId="20" applyFont="1" applyBorder="1"/>
    <xf numFmtId="0" fontId="20" fillId="0" borderId="15" xfId="20" applyFont="1" applyFill="1" applyBorder="1" applyAlignment="1">
      <alignment horizontal="left"/>
    </xf>
    <xf numFmtId="3" fontId="19" fillId="0" borderId="8" xfId="20" applyNumberFormat="1" applyFont="1" applyBorder="1" applyAlignment="1">
      <alignment horizontal="center"/>
    </xf>
    <xf numFmtId="3" fontId="20" fillId="0" borderId="8" xfId="2" applyNumberFormat="1" applyFont="1" applyFill="1" applyBorder="1"/>
    <xf numFmtId="0" fontId="19" fillId="0" borderId="0" xfId="20" applyNumberFormat="1" applyFont="1" applyFill="1" applyBorder="1" applyAlignment="1">
      <alignment horizontal="center"/>
    </xf>
    <xf numFmtId="0" fontId="53" fillId="0" borderId="0" xfId="0" applyFont="1" applyBorder="1"/>
    <xf numFmtId="0" fontId="29" fillId="0" borderId="0" xfId="0" applyFont="1"/>
    <xf numFmtId="0" fontId="20" fillId="0" borderId="0" xfId="0" applyFont="1"/>
    <xf numFmtId="0" fontId="29" fillId="0" borderId="0" xfId="0" applyFont="1" applyBorder="1"/>
    <xf numFmtId="0" fontId="20" fillId="0" borderId="0" xfId="0" applyFont="1" applyBorder="1"/>
    <xf numFmtId="0" fontId="19" fillId="0" borderId="0" xfId="0" applyFont="1" applyFill="1" applyBorder="1"/>
    <xf numFmtId="0" fontId="20" fillId="0" borderId="0" xfId="0" applyFont="1" applyFill="1"/>
    <xf numFmtId="164" fontId="39" fillId="0" borderId="8" xfId="2" applyNumberFormat="1" applyFont="1" applyFill="1" applyBorder="1"/>
    <xf numFmtId="164" fontId="39" fillId="0" borderId="22" xfId="2" applyNumberFormat="1" applyFont="1" applyFill="1" applyBorder="1"/>
    <xf numFmtId="164" fontId="39" fillId="0" borderId="0" xfId="2" applyNumberFormat="1" applyFont="1" applyFill="1" applyBorder="1"/>
    <xf numFmtId="164" fontId="39" fillId="0" borderId="15" xfId="2" applyNumberFormat="1" applyFont="1" applyFill="1" applyBorder="1"/>
    <xf numFmtId="164" fontId="39" fillId="0" borderId="16" xfId="20" applyNumberFormat="1" applyFont="1" applyFill="1" applyBorder="1"/>
    <xf numFmtId="164" fontId="39" fillId="0" borderId="0" xfId="20" applyNumberFormat="1" applyFont="1" applyFill="1" applyBorder="1"/>
    <xf numFmtId="0" fontId="20" fillId="0" borderId="0" xfId="0" applyFont="1" applyFill="1" applyAlignment="1"/>
    <xf numFmtId="0" fontId="31" fillId="0" borderId="0" xfId="0" applyFont="1" applyFill="1" applyAlignment="1">
      <alignment horizontal="center"/>
    </xf>
    <xf numFmtId="0" fontId="20" fillId="0" borderId="0" xfId="0" applyFont="1" applyFill="1" applyAlignment="1">
      <alignment horizontal="left"/>
    </xf>
    <xf numFmtId="0" fontId="31" fillId="0" borderId="0" xfId="0" applyFont="1" applyFill="1"/>
    <xf numFmtId="37" fontId="20" fillId="0" borderId="0" xfId="0" applyNumberFormat="1" applyFont="1" applyFill="1"/>
    <xf numFmtId="171" fontId="20" fillId="0" borderId="0" xfId="0" applyNumberFormat="1" applyFont="1" applyFill="1"/>
    <xf numFmtId="37" fontId="19" fillId="0" borderId="0" xfId="0" applyNumberFormat="1" applyFont="1" applyFill="1"/>
    <xf numFmtId="37" fontId="20" fillId="0" borderId="0" xfId="0" applyNumberFormat="1" applyFont="1" applyFill="1" applyAlignment="1">
      <alignment horizontal="left"/>
    </xf>
    <xf numFmtId="0" fontId="19" fillId="0" borderId="0" xfId="0" applyFont="1" applyFill="1"/>
    <xf numFmtId="37" fontId="20" fillId="8" borderId="0" xfId="0" applyNumberFormat="1" applyFont="1" applyFill="1"/>
    <xf numFmtId="0" fontId="19" fillId="0" borderId="0" xfId="0" applyFont="1" applyFill="1" applyAlignment="1">
      <alignment horizontal="left"/>
    </xf>
    <xf numFmtId="0" fontId="19" fillId="0" borderId="0" xfId="0" applyFont="1" applyFill="1" applyAlignment="1">
      <alignment horizontal="center"/>
    </xf>
    <xf numFmtId="0" fontId="19" fillId="0" borderId="0" xfId="0" applyFont="1" applyAlignment="1">
      <alignment horizontal="center"/>
    </xf>
    <xf numFmtId="0" fontId="31" fillId="0" borderId="0" xfId="0" applyFont="1" applyFill="1" applyAlignment="1">
      <alignment horizontal="left"/>
    </xf>
    <xf numFmtId="37" fontId="19" fillId="0" borderId="0" xfId="0" applyNumberFormat="1" applyFont="1" applyFill="1" applyBorder="1"/>
    <xf numFmtId="37" fontId="19" fillId="0" borderId="0" xfId="0" applyNumberFormat="1" applyFont="1" applyFill="1" applyBorder="1" applyAlignment="1">
      <alignment horizontal="center"/>
    </xf>
    <xf numFmtId="0" fontId="19" fillId="0" borderId="0" xfId="0" applyFont="1" applyBorder="1"/>
    <xf numFmtId="37" fontId="19" fillId="0" borderId="0" xfId="0" applyNumberFormat="1" applyFont="1" applyFill="1" applyBorder="1" applyAlignment="1">
      <alignment wrapText="1"/>
    </xf>
    <xf numFmtId="0" fontId="19" fillId="0" borderId="0" xfId="0" applyFont="1" applyFill="1" applyBorder="1" applyAlignment="1">
      <alignment horizontal="left"/>
    </xf>
    <xf numFmtId="0" fontId="20" fillId="0" borderId="0" xfId="0" applyFont="1" applyBorder="1" applyAlignment="1">
      <alignment horizontal="left"/>
    </xf>
    <xf numFmtId="41" fontId="19" fillId="0" borderId="0" xfId="0" applyNumberFormat="1" applyFont="1" applyBorder="1" applyAlignment="1">
      <alignment horizontal="center"/>
    </xf>
    <xf numFmtId="0" fontId="20" fillId="0" borderId="0" xfId="0" applyFont="1" applyFill="1" applyBorder="1" applyAlignment="1">
      <alignment wrapText="1"/>
    </xf>
    <xf numFmtId="0" fontId="22" fillId="0" borderId="0" xfId="0" applyFont="1" applyBorder="1"/>
    <xf numFmtId="0" fontId="31" fillId="0" borderId="0" xfId="0" applyFont="1" applyBorder="1" applyAlignment="1">
      <alignment horizontal="left"/>
    </xf>
    <xf numFmtId="0" fontId="20" fillId="0" borderId="0" xfId="0" applyFont="1" applyBorder="1" applyAlignment="1"/>
    <xf numFmtId="0" fontId="31" fillId="0" borderId="0" xfId="0" applyFont="1" applyBorder="1" applyAlignment="1">
      <alignment horizontal="center"/>
    </xf>
    <xf numFmtId="0" fontId="31" fillId="0" borderId="0" xfId="0" applyFont="1" applyFill="1" applyBorder="1" applyAlignment="1">
      <alignment horizontal="center"/>
    </xf>
    <xf numFmtId="0" fontId="31" fillId="0" borderId="0" xfId="0" applyFont="1" applyBorder="1"/>
    <xf numFmtId="0" fontId="29" fillId="0" borderId="0" xfId="0" applyFont="1" applyBorder="1" applyAlignment="1">
      <alignment horizontal="left"/>
    </xf>
    <xf numFmtId="0" fontId="29" fillId="0" borderId="0" xfId="0" applyFont="1" applyFill="1" applyBorder="1" applyAlignment="1">
      <alignment wrapText="1"/>
    </xf>
    <xf numFmtId="0" fontId="20" fillId="0" borderId="0" xfId="0" applyFont="1" applyAlignment="1">
      <alignment horizontal="left"/>
    </xf>
    <xf numFmtId="164" fontId="20" fillId="0" borderId="0" xfId="0" applyNumberFormat="1" applyFont="1" applyFill="1" applyBorder="1" applyAlignment="1">
      <alignment wrapText="1"/>
    </xf>
    <xf numFmtId="0" fontId="19" fillId="0" borderId="0" xfId="0" applyFont="1" applyFill="1" applyBorder="1" applyAlignment="1">
      <alignment horizontal="centerContinuous"/>
    </xf>
    <xf numFmtId="0" fontId="20" fillId="0" borderId="0" xfId="0" applyFont="1" applyFill="1" applyBorder="1" applyAlignment="1">
      <alignment horizontal="centerContinuous"/>
    </xf>
    <xf numFmtId="41" fontId="19" fillId="0" borderId="0" xfId="0" applyNumberFormat="1" applyFont="1" applyFill="1" applyBorder="1" applyAlignment="1">
      <alignment horizontal="center"/>
    </xf>
    <xf numFmtId="0" fontId="20" fillId="0" borderId="0" xfId="0" applyFont="1" applyFill="1" applyBorder="1" applyAlignment="1">
      <alignment horizontal="left"/>
    </xf>
    <xf numFmtId="0" fontId="70" fillId="0" borderId="0" xfId="0" applyFont="1" applyFill="1"/>
    <xf numFmtId="37" fontId="71" fillId="0" borderId="0" xfId="0" applyNumberFormat="1" applyFont="1" applyFill="1"/>
    <xf numFmtId="178" fontId="30" fillId="0" borderId="0" xfId="2" applyNumberFormat="1" applyFont="1"/>
    <xf numFmtId="0" fontId="28" fillId="0" borderId="0" xfId="0" applyFont="1" applyBorder="1" applyAlignment="1">
      <alignment horizontal="centerContinuous"/>
    </xf>
    <xf numFmtId="0" fontId="29" fillId="0" borderId="0" xfId="0" applyFont="1" applyBorder="1" applyAlignment="1">
      <alignment horizontal="centerContinuous"/>
    </xf>
    <xf numFmtId="0" fontId="29" fillId="0" borderId="0" xfId="0" applyFont="1" applyFill="1" applyBorder="1" applyAlignment="1">
      <alignment horizontal="centerContinuous"/>
    </xf>
    <xf numFmtId="164" fontId="39" fillId="0" borderId="6" xfId="20" applyNumberFormat="1" applyFont="1" applyFill="1" applyBorder="1"/>
    <xf numFmtId="164" fontId="39" fillId="0" borderId="2" xfId="20" applyNumberFormat="1" applyFont="1" applyFill="1" applyBorder="1"/>
    <xf numFmtId="164" fontId="39" fillId="0" borderId="9" xfId="2" applyNumberFormat="1" applyFont="1" applyFill="1" applyBorder="1"/>
    <xf numFmtId="164" fontId="28" fillId="0" borderId="22" xfId="2" applyNumberFormat="1" applyFont="1" applyFill="1" applyBorder="1" applyAlignment="1">
      <alignment horizontal="center"/>
    </xf>
    <xf numFmtId="166" fontId="39" fillId="0" borderId="23" xfId="5" applyNumberFormat="1" applyFont="1" applyBorder="1"/>
    <xf numFmtId="166" fontId="39" fillId="0" borderId="18" xfId="5" applyNumberFormat="1" applyFont="1" applyBorder="1"/>
    <xf numFmtId="166" fontId="39" fillId="0" borderId="18" xfId="5" applyNumberFormat="1" applyFont="1" applyFill="1" applyBorder="1"/>
    <xf numFmtId="0" fontId="31" fillId="0" borderId="0" xfId="20" applyFont="1" applyFill="1" applyAlignment="1">
      <alignment horizontal="center"/>
    </xf>
    <xf numFmtId="0" fontId="20" fillId="0" borderId="0" xfId="20" applyFont="1" applyAlignment="1">
      <alignment horizontal="left"/>
    </xf>
    <xf numFmtId="164" fontId="29" fillId="0" borderId="0" xfId="2" applyNumberFormat="1" applyFont="1" applyFill="1" applyBorder="1"/>
    <xf numFmtId="164" fontId="29" fillId="0" borderId="0" xfId="20" applyNumberFormat="1" applyFont="1" applyFill="1" applyBorder="1"/>
    <xf numFmtId="164" fontId="29" fillId="0" borderId="0" xfId="20" applyNumberFormat="1" applyFont="1" applyFill="1"/>
    <xf numFmtId="0" fontId="19" fillId="0" borderId="0" xfId="20" applyNumberFormat="1" applyFont="1" applyFill="1" applyBorder="1" applyAlignment="1">
      <alignment horizontal="center"/>
    </xf>
    <xf numFmtId="0" fontId="19" fillId="0" borderId="0" xfId="20" applyNumberFormat="1" applyFont="1" applyFill="1" applyBorder="1" applyAlignment="1">
      <alignment horizontal="center"/>
    </xf>
    <xf numFmtId="37" fontId="20" fillId="0" borderId="0" xfId="20" applyNumberFormat="1" applyFont="1" applyFill="1" applyBorder="1" applyAlignment="1">
      <alignment horizontal="left"/>
    </xf>
    <xf numFmtId="0" fontId="19" fillId="0" borderId="0" xfId="20" applyNumberFormat="1" applyFont="1" applyFill="1" applyBorder="1" applyAlignment="1">
      <alignment horizontal="center"/>
    </xf>
    <xf numFmtId="43" fontId="20" fillId="0" borderId="0" xfId="2" applyFont="1"/>
    <xf numFmtId="0" fontId="17" fillId="0" borderId="0" xfId="20" applyFont="1" applyBorder="1"/>
    <xf numFmtId="164" fontId="17" fillId="0" borderId="0" xfId="2" applyNumberFormat="1" applyFont="1"/>
    <xf numFmtId="0" fontId="17" fillId="0" borderId="0" xfId="20" applyFont="1" applyAlignment="1">
      <alignment horizontal="left"/>
    </xf>
    <xf numFmtId="166" fontId="39" fillId="0" borderId="18" xfId="20" applyNumberFormat="1" applyFont="1" applyFill="1" applyBorder="1"/>
    <xf numFmtId="0" fontId="39" fillId="0" borderId="18" xfId="20" applyFont="1" applyBorder="1" applyAlignment="1">
      <alignment horizontal="center"/>
    </xf>
    <xf numFmtId="0" fontId="39" fillId="0" borderId="18" xfId="20" applyFont="1" applyBorder="1"/>
    <xf numFmtId="0" fontId="39" fillId="0" borderId="18" xfId="20" applyFont="1" applyFill="1" applyBorder="1"/>
    <xf numFmtId="0" fontId="39" fillId="0" borderId="18" xfId="20" applyFont="1" applyFill="1" applyBorder="1" applyAlignment="1">
      <alignment horizontal="center"/>
    </xf>
    <xf numFmtId="166" fontId="39" fillId="0" borderId="18" xfId="20" applyNumberFormat="1" applyFont="1" applyBorder="1"/>
    <xf numFmtId="0" fontId="39" fillId="0" borderId="23" xfId="20" applyFont="1" applyBorder="1"/>
    <xf numFmtId="166" fontId="39" fillId="0" borderId="23" xfId="20" applyNumberFormat="1" applyFont="1" applyBorder="1"/>
    <xf numFmtId="164" fontId="39" fillId="0" borderId="7" xfId="20" applyNumberFormat="1" applyFont="1" applyFill="1" applyBorder="1"/>
    <xf numFmtId="0" fontId="39" fillId="0" borderId="23" xfId="20" applyFont="1" applyFill="1" applyBorder="1" applyAlignment="1">
      <alignment horizontal="center"/>
    </xf>
    <xf numFmtId="0" fontId="28" fillId="0" borderId="7" xfId="20" applyFont="1" applyFill="1" applyBorder="1" applyAlignment="1">
      <alignment horizontal="center"/>
    </xf>
    <xf numFmtId="0" fontId="20" fillId="0" borderId="7" xfId="20" applyFont="1" applyFill="1" applyBorder="1" applyAlignment="1">
      <alignment horizontal="center"/>
    </xf>
    <xf numFmtId="0" fontId="17" fillId="0" borderId="9" xfId="20" applyFont="1" applyBorder="1"/>
    <xf numFmtId="0" fontId="17" fillId="0" borderId="6" xfId="20" applyFont="1" applyBorder="1"/>
    <xf numFmtId="0" fontId="29" fillId="0" borderId="9" xfId="20" applyFont="1" applyBorder="1" applyAlignment="1">
      <alignment horizontal="center"/>
    </xf>
    <xf numFmtId="0" fontId="29" fillId="0" borderId="6" xfId="20" applyFont="1" applyBorder="1"/>
    <xf numFmtId="0" fontId="29" fillId="0" borderId="15" xfId="20" applyFont="1" applyFill="1" applyBorder="1" applyAlignment="1">
      <alignment horizontal="left" wrapText="1"/>
    </xf>
    <xf numFmtId="0" fontId="17" fillId="0" borderId="15" xfId="20" applyFont="1" applyBorder="1"/>
    <xf numFmtId="0" fontId="17" fillId="0" borderId="18" xfId="20" applyFont="1" applyFill="1" applyBorder="1"/>
    <xf numFmtId="0" fontId="29" fillId="0" borderId="15" xfId="20" applyFont="1" applyBorder="1" applyAlignment="1">
      <alignment horizontal="center"/>
    </xf>
    <xf numFmtId="0" fontId="29" fillId="0" borderId="15" xfId="20" applyFont="1" applyFill="1" applyBorder="1" applyAlignment="1">
      <alignment horizontal="center" vertical="center" wrapText="1"/>
    </xf>
    <xf numFmtId="0" fontId="29" fillId="0" borderId="16" xfId="20" applyFont="1" applyFill="1" applyBorder="1" applyAlignment="1">
      <alignment horizontal="center" vertical="center" wrapText="1"/>
    </xf>
    <xf numFmtId="0" fontId="29" fillId="0" borderId="15" xfId="20" applyFont="1" applyBorder="1" applyAlignment="1">
      <alignment horizontal="left" wrapText="1"/>
    </xf>
    <xf numFmtId="0" fontId="29" fillId="0" borderId="16" xfId="20" applyFont="1" applyFill="1" applyBorder="1"/>
    <xf numFmtId="0" fontId="17" fillId="0" borderId="16" xfId="20" applyFont="1" applyBorder="1"/>
    <xf numFmtId="0" fontId="29" fillId="0" borderId="15" xfId="20" applyFont="1" applyFill="1" applyBorder="1" applyAlignment="1">
      <alignment horizontal="center"/>
    </xf>
    <xf numFmtId="0" fontId="29" fillId="0" borderId="7" xfId="20" applyFont="1" applyFill="1" applyBorder="1"/>
    <xf numFmtId="0" fontId="66" fillId="0" borderId="0" xfId="20" applyFont="1" applyFill="1" applyBorder="1"/>
    <xf numFmtId="0" fontId="67" fillId="0" borderId="0" xfId="20" applyFont="1" applyBorder="1"/>
    <xf numFmtId="0" fontId="67" fillId="0" borderId="0" xfId="20" applyFont="1" applyBorder="1" applyAlignment="1">
      <alignment horizontal="center"/>
    </xf>
    <xf numFmtId="0" fontId="67" fillId="0" borderId="0" xfId="20" applyFont="1" applyFill="1" applyBorder="1" applyAlignment="1">
      <alignment horizontal="center"/>
    </xf>
    <xf numFmtId="0" fontId="67" fillId="0" borderId="0" xfId="20" applyFont="1" applyFill="1" applyBorder="1"/>
    <xf numFmtId="0" fontId="66" fillId="0" borderId="0" xfId="20" applyFont="1" applyBorder="1"/>
    <xf numFmtId="0" fontId="29" fillId="0" borderId="0" xfId="20" applyFont="1" applyAlignment="1">
      <alignment horizontal="left"/>
    </xf>
    <xf numFmtId="0" fontId="28" fillId="0" borderId="0" xfId="20" applyFont="1" applyAlignment="1">
      <alignment horizontal="left"/>
    </xf>
    <xf numFmtId="0" fontId="19" fillId="0" borderId="0" xfId="20" applyFont="1" applyAlignment="1">
      <alignment horizontal="left"/>
    </xf>
    <xf numFmtId="10" fontId="17" fillId="0" borderId="0" xfId="9" applyNumberFormat="1" applyFont="1"/>
    <xf numFmtId="0" fontId="58" fillId="0" borderId="0" xfId="20" applyFont="1"/>
    <xf numFmtId="0" fontId="70" fillId="0" borderId="0" xfId="20" applyFont="1" applyFill="1" applyBorder="1" applyAlignment="1">
      <alignment wrapText="1"/>
    </xf>
    <xf numFmtId="0" fontId="70" fillId="0" borderId="0" xfId="20" applyFont="1" applyFill="1" applyBorder="1"/>
    <xf numFmtId="0" fontId="19" fillId="0" borderId="0" xfId="0" applyFont="1" applyFill="1" applyBorder="1" applyAlignment="1">
      <alignment horizontal="center"/>
    </xf>
    <xf numFmtId="0" fontId="19" fillId="0" borderId="0" xfId="0" applyFont="1" applyBorder="1" applyAlignment="1">
      <alignment horizontal="center"/>
    </xf>
    <xf numFmtId="3" fontId="20" fillId="12" borderId="0" xfId="2" applyNumberFormat="1" applyFont="1" applyFill="1" applyBorder="1"/>
    <xf numFmtId="0" fontId="28" fillId="0" borderId="8" xfId="0" applyFont="1" applyFill="1" applyBorder="1" applyAlignment="1">
      <alignment horizontal="center" wrapText="1"/>
    </xf>
    <xf numFmtId="164" fontId="28" fillId="0" borderId="22" xfId="2" applyNumberFormat="1" applyFont="1" applyFill="1" applyBorder="1" applyAlignment="1">
      <alignment horizontal="center" wrapText="1"/>
    </xf>
    <xf numFmtId="164" fontId="28" fillId="0" borderId="23" xfId="2" applyNumberFormat="1" applyFont="1" applyFill="1" applyBorder="1" applyAlignment="1">
      <alignment horizontal="center" wrapText="1"/>
    </xf>
    <xf numFmtId="0" fontId="17" fillId="0" borderId="23" xfId="20" applyFont="1" applyFill="1" applyBorder="1"/>
    <xf numFmtId="0" fontId="39" fillId="0" borderId="19" xfId="20" applyFont="1" applyBorder="1" applyAlignment="1">
      <alignment horizontal="center"/>
    </xf>
    <xf numFmtId="0" fontId="29" fillId="0" borderId="22" xfId="20" applyFont="1" applyFill="1" applyBorder="1" applyAlignment="1">
      <alignment horizontal="left"/>
    </xf>
    <xf numFmtId="0" fontId="20" fillId="0" borderId="9" xfId="20" applyFont="1" applyFill="1" applyBorder="1" applyAlignment="1">
      <alignment horizontal="left"/>
    </xf>
    <xf numFmtId="0" fontId="19" fillId="10" borderId="23" xfId="20" applyFont="1" applyFill="1" applyBorder="1" applyAlignment="1">
      <alignment horizontal="center"/>
    </xf>
    <xf numFmtId="0" fontId="19" fillId="10" borderId="7" xfId="20" applyFont="1" applyFill="1" applyBorder="1" applyAlignment="1">
      <alignment horizontal="center" wrapText="1"/>
    </xf>
    <xf numFmtId="0" fontId="20" fillId="7" borderId="0" xfId="20" applyNumberFormat="1" applyFont="1" applyFill="1" applyBorder="1" applyAlignment="1"/>
    <xf numFmtId="0" fontId="20" fillId="0" borderId="23" xfId="20" applyFont="1" applyBorder="1"/>
    <xf numFmtId="0" fontId="19" fillId="0" borderId="0" xfId="0" applyFont="1" applyFill="1" applyAlignment="1">
      <alignment horizontal="right"/>
    </xf>
    <xf numFmtId="164" fontId="28" fillId="0" borderId="0" xfId="3" applyNumberFormat="1" applyFont="1" applyFill="1" applyBorder="1"/>
    <xf numFmtId="0" fontId="75" fillId="0" borderId="0" xfId="20" applyFont="1" applyFill="1" applyBorder="1"/>
    <xf numFmtId="0" fontId="29" fillId="0" borderId="8" xfId="20" applyFont="1" applyFill="1" applyBorder="1" applyAlignment="1">
      <alignment horizontal="right"/>
    </xf>
    <xf numFmtId="0" fontId="29" fillId="0" borderId="22" xfId="20" applyFont="1" applyFill="1" applyBorder="1" applyAlignment="1">
      <alignment horizontal="right"/>
    </xf>
    <xf numFmtId="0" fontId="29" fillId="0" borderId="0" xfId="20" applyFont="1" applyFill="1" applyBorder="1" applyAlignment="1">
      <alignment horizontal="right"/>
    </xf>
    <xf numFmtId="0" fontId="29" fillId="0" borderId="15" xfId="20" applyFont="1" applyFill="1" applyBorder="1" applyAlignment="1">
      <alignment horizontal="right"/>
    </xf>
    <xf numFmtId="1" fontId="57" fillId="0" borderId="0" xfId="20" applyNumberFormat="1" applyFont="1" applyFill="1" applyBorder="1" applyAlignment="1">
      <alignment horizontal="right"/>
    </xf>
    <xf numFmtId="1" fontId="29" fillId="0" borderId="15" xfId="20" applyNumberFormat="1" applyFont="1" applyFill="1" applyBorder="1" applyAlignment="1">
      <alignment horizontal="right"/>
    </xf>
    <xf numFmtId="1" fontId="29" fillId="0" borderId="15" xfId="2" applyNumberFormat="1" applyFont="1" applyFill="1" applyBorder="1" applyAlignment="1">
      <alignment horizontal="right"/>
    </xf>
    <xf numFmtId="1" fontId="29" fillId="0" borderId="0" xfId="2" applyNumberFormat="1" applyFont="1" applyFill="1" applyBorder="1" applyAlignment="1">
      <alignment horizontal="right"/>
    </xf>
    <xf numFmtId="164" fontId="29" fillId="0" borderId="15" xfId="2" applyNumberFormat="1" applyFont="1" applyFill="1" applyBorder="1" applyAlignment="1">
      <alignment horizontal="right"/>
    </xf>
    <xf numFmtId="0" fontId="57" fillId="0" borderId="0" xfId="20" applyFont="1" applyFill="1" applyBorder="1" applyAlignment="1">
      <alignment horizontal="right"/>
    </xf>
    <xf numFmtId="0" fontId="57" fillId="0" borderId="15" xfId="20" applyFont="1" applyFill="1" applyBorder="1" applyAlignment="1">
      <alignment horizontal="right"/>
    </xf>
    <xf numFmtId="10" fontId="29" fillId="0" borderId="16" xfId="20" applyNumberFormat="1" applyFont="1" applyFill="1" applyBorder="1" applyAlignment="1">
      <alignment horizontal="center"/>
    </xf>
    <xf numFmtId="10" fontId="29" fillId="0" borderId="0" xfId="20" applyNumberFormat="1" applyFont="1" applyFill="1" applyBorder="1" applyAlignment="1">
      <alignment horizontal="right"/>
    </xf>
    <xf numFmtId="10" fontId="29" fillId="0" borderId="15" xfId="20" applyNumberFormat="1" applyFont="1" applyFill="1" applyBorder="1" applyAlignment="1">
      <alignment horizontal="right"/>
    </xf>
    <xf numFmtId="10" fontId="29" fillId="0" borderId="15" xfId="2" applyNumberFormat="1" applyFont="1" applyFill="1" applyBorder="1" applyAlignment="1">
      <alignment horizontal="right"/>
    </xf>
    <xf numFmtId="10" fontId="20" fillId="0" borderId="0" xfId="20" applyNumberFormat="1" applyFont="1" applyFill="1" applyBorder="1" applyAlignment="1">
      <alignment horizontal="right"/>
    </xf>
    <xf numFmtId="164" fontId="29" fillId="0" borderId="0" xfId="2" applyNumberFormat="1" applyFont="1" applyFill="1" applyBorder="1" applyAlignment="1">
      <alignment horizontal="right"/>
    </xf>
    <xf numFmtId="43" fontId="29" fillId="0" borderId="0" xfId="2" applyNumberFormat="1" applyFont="1" applyFill="1" applyBorder="1" applyAlignment="1">
      <alignment horizontal="right"/>
    </xf>
    <xf numFmtId="16" fontId="29" fillId="0" borderId="15" xfId="20" quotePrefix="1" applyNumberFormat="1" applyFont="1" applyFill="1" applyBorder="1" applyAlignment="1">
      <alignment horizontal="right"/>
    </xf>
    <xf numFmtId="43" fontId="29" fillId="0" borderId="15" xfId="2" applyNumberFormat="1" applyFont="1" applyFill="1" applyBorder="1" applyAlignment="1">
      <alignment horizontal="right"/>
    </xf>
    <xf numFmtId="43" fontId="20" fillId="0" borderId="0" xfId="2" applyNumberFormat="1" applyFont="1" applyFill="1" applyBorder="1" applyAlignment="1"/>
    <xf numFmtId="1" fontId="29" fillId="0" borderId="2" xfId="2" quotePrefix="1" applyNumberFormat="1" applyFont="1" applyFill="1" applyBorder="1" applyAlignment="1">
      <alignment horizontal="right"/>
    </xf>
    <xf numFmtId="1" fontId="29" fillId="0" borderId="9" xfId="20" applyNumberFormat="1" applyFont="1" applyFill="1" applyBorder="1" applyAlignment="1">
      <alignment horizontal="right"/>
    </xf>
    <xf numFmtId="1" fontId="29" fillId="0" borderId="2" xfId="2" applyNumberFormat="1" applyFont="1" applyFill="1" applyBorder="1" applyAlignment="1">
      <alignment horizontal="right"/>
    </xf>
    <xf numFmtId="1" fontId="29" fillId="0" borderId="9" xfId="2" applyNumberFormat="1" applyFont="1" applyFill="1" applyBorder="1" applyAlignment="1">
      <alignment horizontal="right"/>
    </xf>
    <xf numFmtId="164" fontId="29" fillId="0" borderId="2" xfId="2" applyNumberFormat="1" applyFont="1" applyFill="1" applyBorder="1" applyAlignment="1">
      <alignment horizontal="right"/>
    </xf>
    <xf numFmtId="164" fontId="29" fillId="0" borderId="9" xfId="2" applyNumberFormat="1" applyFont="1" applyFill="1" applyBorder="1" applyAlignment="1">
      <alignment horizontal="right"/>
    </xf>
    <xf numFmtId="171" fontId="17" fillId="0" borderId="18" xfId="20" applyNumberFormat="1" applyFont="1" applyFill="1" applyBorder="1"/>
    <xf numFmtId="164" fontId="20" fillId="0" borderId="0" xfId="20" applyNumberFormat="1" applyFont="1"/>
    <xf numFmtId="0" fontId="28" fillId="0" borderId="0" xfId="20" applyFont="1" applyBorder="1" applyAlignment="1">
      <alignment wrapText="1"/>
    </xf>
    <xf numFmtId="0" fontId="29" fillId="0" borderId="0" xfId="20" applyFont="1" applyAlignment="1">
      <alignment horizontal="center"/>
    </xf>
    <xf numFmtId="17" fontId="28" fillId="0" borderId="21" xfId="20" applyNumberFormat="1" applyFont="1" applyFill="1" applyBorder="1" applyAlignment="1">
      <alignment horizontal="left" wrapText="1"/>
    </xf>
    <xf numFmtId="0" fontId="17" fillId="0" borderId="0" xfId="20" applyFont="1"/>
    <xf numFmtId="0" fontId="29" fillId="0" borderId="0" xfId="20" applyFont="1"/>
    <xf numFmtId="164" fontId="29" fillId="0" borderId="0" xfId="3" applyNumberFormat="1" applyFont="1" applyFill="1" applyBorder="1"/>
    <xf numFmtId="164" fontId="28" fillId="0" borderId="17" xfId="20" applyNumberFormat="1" applyFont="1" applyFill="1" applyBorder="1"/>
    <xf numFmtId="164" fontId="28" fillId="0" borderId="24" xfId="20" applyNumberFormat="1" applyFont="1" applyFill="1" applyBorder="1" applyAlignment="1">
      <alignment wrapText="1" shrinkToFit="1"/>
    </xf>
    <xf numFmtId="164" fontId="20" fillId="0" borderId="0" xfId="1" applyNumberFormat="1" applyFont="1"/>
    <xf numFmtId="0" fontId="19" fillId="0" borderId="0" xfId="20" applyFont="1"/>
    <xf numFmtId="0" fontId="19" fillId="0" borderId="0" xfId="20" applyFont="1" applyAlignment="1">
      <alignment horizontal="center"/>
    </xf>
    <xf numFmtId="0" fontId="29" fillId="0" borderId="1" xfId="20" applyFont="1" applyFill="1" applyBorder="1"/>
    <xf numFmtId="0" fontId="29" fillId="0" borderId="1" xfId="20" applyFont="1" applyFill="1" applyBorder="1" applyAlignment="1">
      <alignment horizontal="center" wrapText="1"/>
    </xf>
    <xf numFmtId="0" fontId="29" fillId="0" borderId="1" xfId="20" applyFont="1" applyFill="1" applyBorder="1" applyAlignment="1">
      <alignment horizontal="center"/>
    </xf>
    <xf numFmtId="0" fontId="20" fillId="0" borderId="0" xfId="20" applyFont="1" applyAlignment="1">
      <alignment horizontal="right"/>
    </xf>
    <xf numFmtId="164" fontId="28" fillId="0" borderId="11" xfId="2" applyNumberFormat="1" applyFont="1" applyFill="1" applyBorder="1"/>
    <xf numFmtId="164" fontId="17" fillId="0" borderId="0" xfId="20" applyNumberFormat="1" applyFont="1" applyFill="1"/>
    <xf numFmtId="0" fontId="17" fillId="0" borderId="0" xfId="20" applyFont="1" applyFill="1"/>
    <xf numFmtId="164" fontId="28" fillId="0" borderId="0" xfId="2" applyNumberFormat="1" applyFont="1" applyFill="1" applyBorder="1"/>
    <xf numFmtId="0" fontId="29" fillId="0" borderId="18" xfId="20" applyFont="1" applyFill="1" applyBorder="1" applyAlignment="1">
      <alignment horizontal="center" wrapText="1"/>
    </xf>
    <xf numFmtId="0" fontId="17" fillId="0" borderId="0" xfId="20" applyFont="1" applyFill="1" applyBorder="1"/>
    <xf numFmtId="0" fontId="34" fillId="0" borderId="0" xfId="20" applyFont="1" applyFill="1" applyAlignment="1">
      <alignment horizontal="center" vertical="top"/>
    </xf>
    <xf numFmtId="0" fontId="19" fillId="0" borderId="0" xfId="0" applyFont="1" applyFill="1" applyBorder="1" applyAlignment="1">
      <alignment horizontal="center"/>
    </xf>
    <xf numFmtId="0" fontId="39" fillId="0" borderId="0" xfId="20" applyFont="1" applyFill="1" applyProtection="1"/>
    <xf numFmtId="0" fontId="39" fillId="0" borderId="0" xfId="20" applyFont="1" applyFill="1" applyBorder="1" applyProtection="1"/>
    <xf numFmtId="0" fontId="36" fillId="0" borderId="0" xfId="20" applyFont="1" applyFill="1" applyBorder="1" applyAlignment="1" applyProtection="1">
      <alignment horizontal="center" wrapText="1"/>
    </xf>
    <xf numFmtId="0" fontId="39" fillId="5" borderId="0" xfId="20" applyFont="1" applyFill="1" applyBorder="1" applyAlignment="1" applyProtection="1">
      <alignment horizontal="center" wrapText="1"/>
    </xf>
    <xf numFmtId="0" fontId="39" fillId="0" borderId="0" xfId="20" applyFont="1" applyFill="1" applyBorder="1" applyAlignment="1" applyProtection="1">
      <alignment horizontal="center" wrapText="1"/>
    </xf>
    <xf numFmtId="3" fontId="39" fillId="0" borderId="0" xfId="20" applyNumberFormat="1" applyFont="1" applyAlignment="1" applyProtection="1"/>
    <xf numFmtId="3" fontId="39" fillId="0" borderId="0" xfId="20" applyNumberFormat="1" applyFont="1" applyFill="1" applyAlignment="1" applyProtection="1"/>
    <xf numFmtId="3" fontId="39" fillId="0" borderId="3" xfId="20" applyNumberFormat="1" applyFont="1" applyBorder="1" applyAlignment="1" applyProtection="1"/>
    <xf numFmtId="171" fontId="36" fillId="0" borderId="5" xfId="9" applyNumberFormat="1" applyFont="1" applyBorder="1" applyAlignment="1" applyProtection="1"/>
    <xf numFmtId="171" fontId="36" fillId="0" borderId="0" xfId="9" applyNumberFormat="1" applyFont="1" applyAlignment="1" applyProtection="1"/>
    <xf numFmtId="0" fontId="39" fillId="0" borderId="0" xfId="20" applyFont="1" applyProtection="1"/>
    <xf numFmtId="3" fontId="39" fillId="0" borderId="4" xfId="20" applyNumberFormat="1" applyFont="1" applyFill="1" applyBorder="1" applyAlignment="1" applyProtection="1"/>
    <xf numFmtId="3" fontId="39" fillId="0" borderId="0" xfId="20" applyNumberFormat="1" applyFont="1" applyFill="1" applyBorder="1" applyAlignment="1" applyProtection="1"/>
    <xf numFmtId="3" fontId="39" fillId="0" borderId="0" xfId="20" applyNumberFormat="1" applyFont="1" applyBorder="1" applyProtection="1"/>
    <xf numFmtId="3" fontId="39" fillId="0" borderId="0" xfId="20" applyNumberFormat="1" applyFont="1" applyBorder="1" applyAlignment="1" applyProtection="1"/>
    <xf numFmtId="3" fontId="39" fillId="0" borderId="0" xfId="20" applyNumberFormat="1" applyFont="1" applyProtection="1"/>
    <xf numFmtId="3" fontId="39" fillId="0" borderId="3" xfId="20" applyNumberFormat="1" applyFont="1" applyFill="1" applyBorder="1" applyAlignment="1" applyProtection="1"/>
    <xf numFmtId="171" fontId="39" fillId="0" borderId="0" xfId="9" applyNumberFormat="1" applyFont="1" applyFill="1" applyAlignment="1" applyProtection="1"/>
    <xf numFmtId="3" fontId="36" fillId="0" borderId="5" xfId="20" applyNumberFormat="1" applyFont="1" applyBorder="1" applyProtection="1"/>
    <xf numFmtId="171" fontId="39" fillId="0" borderId="0" xfId="9" applyNumberFormat="1" applyFont="1" applyFill="1" applyBorder="1" applyAlignment="1" applyProtection="1"/>
    <xf numFmtId="3" fontId="39" fillId="0" borderId="0" xfId="20" applyNumberFormat="1" applyFont="1" applyAlignment="1" applyProtection="1">
      <alignment horizontal="center"/>
    </xf>
    <xf numFmtId="0" fontId="39" fillId="5" borderId="0" xfId="20" applyFont="1" applyFill="1" applyProtection="1"/>
    <xf numFmtId="3" fontId="39" fillId="0" borderId="0" xfId="20" applyNumberFormat="1" applyFont="1" applyFill="1" applyBorder="1" applyAlignment="1" applyProtection="1">
      <alignment horizontal="right"/>
    </xf>
    <xf numFmtId="3" fontId="39" fillId="0" borderId="0" xfId="20" applyNumberFormat="1" applyFont="1" applyFill="1" applyAlignment="1" applyProtection="1">
      <alignment horizontal="right"/>
    </xf>
    <xf numFmtId="171" fontId="39" fillId="0" borderId="0" xfId="20" applyNumberFormat="1" applyFont="1" applyFill="1" applyAlignment="1" applyProtection="1">
      <alignment horizontal="right"/>
    </xf>
    <xf numFmtId="3" fontId="39" fillId="0" borderId="3" xfId="20" applyNumberFormat="1" applyFont="1" applyBorder="1" applyAlignment="1" applyProtection="1">
      <alignment horizontal="right"/>
    </xf>
    <xf numFmtId="3" fontId="39" fillId="0" borderId="4" xfId="20" applyNumberFormat="1" applyFont="1" applyFill="1" applyBorder="1" applyAlignment="1" applyProtection="1">
      <alignment horizontal="right"/>
    </xf>
    <xf numFmtId="3" fontId="36" fillId="0" borderId="0" xfId="20" applyNumberFormat="1" applyFont="1" applyBorder="1" applyAlignment="1" applyProtection="1">
      <alignment horizontal="right"/>
    </xf>
    <xf numFmtId="3" fontId="39" fillId="0" borderId="3" xfId="20" applyNumberFormat="1" applyFont="1" applyFill="1" applyBorder="1" applyProtection="1"/>
    <xf numFmtId="3" fontId="36" fillId="0" borderId="10" xfId="20" applyNumberFormat="1" applyFont="1" applyBorder="1" applyProtection="1"/>
    <xf numFmtId="3" fontId="36" fillId="0" borderId="3" xfId="20" applyNumberFormat="1" applyFont="1" applyFill="1" applyBorder="1" applyAlignment="1" applyProtection="1"/>
    <xf numFmtId="171" fontId="36" fillId="0" borderId="0" xfId="9" applyNumberFormat="1" applyFont="1" applyFill="1" applyAlignment="1" applyProtection="1"/>
    <xf numFmtId="3" fontId="41" fillId="0" borderId="0" xfId="20" applyNumberFormat="1" applyFont="1" applyFill="1" applyAlignment="1" applyProtection="1">
      <alignment horizontal="right"/>
    </xf>
    <xf numFmtId="3" fontId="36" fillId="0" borderId="3" xfId="20" applyNumberFormat="1" applyFont="1" applyFill="1" applyBorder="1" applyAlignment="1" applyProtection="1">
      <alignment horizontal="right"/>
    </xf>
    <xf numFmtId="3" fontId="36" fillId="0" borderId="10" xfId="20" applyNumberFormat="1" applyFont="1" applyFill="1" applyBorder="1" applyAlignment="1" applyProtection="1"/>
    <xf numFmtId="171" fontId="41" fillId="0" borderId="0" xfId="20" applyNumberFormat="1" applyFont="1" applyAlignment="1" applyProtection="1">
      <alignment horizontal="right"/>
    </xf>
    <xf numFmtId="10" fontId="39" fillId="0" borderId="4" xfId="9" applyNumberFormat="1" applyFont="1" applyFill="1" applyBorder="1" applyAlignment="1" applyProtection="1">
      <alignment horizontal="right"/>
    </xf>
    <xf numFmtId="164" fontId="39" fillId="0" borderId="0" xfId="2" applyNumberFormat="1" applyFont="1" applyFill="1" applyAlignment="1" applyProtection="1">
      <alignment horizontal="right"/>
    </xf>
    <xf numFmtId="164" fontId="39" fillId="0" borderId="0" xfId="2" applyNumberFormat="1" applyFont="1" applyAlignment="1" applyProtection="1">
      <alignment horizontal="right"/>
    </xf>
    <xf numFmtId="3" fontId="39" fillId="12" borderId="0" xfId="20" applyNumberFormat="1" applyFont="1" applyFill="1" applyAlignment="1" applyProtection="1"/>
    <xf numFmtId="10" fontId="39" fillId="0" borderId="0" xfId="20" applyNumberFormat="1" applyFont="1" applyFill="1" applyAlignment="1" applyProtection="1"/>
    <xf numFmtId="10" fontId="39" fillId="0" borderId="0" xfId="20" applyNumberFormat="1" applyFont="1" applyAlignment="1" applyProtection="1"/>
    <xf numFmtId="165" fontId="39" fillId="0" borderId="0" xfId="20" applyNumberFormat="1" applyFont="1" applyFill="1" applyAlignment="1" applyProtection="1"/>
    <xf numFmtId="0" fontId="39" fillId="0" borderId="0" xfId="20" applyFont="1" applyAlignment="1" applyProtection="1"/>
    <xf numFmtId="165" fontId="39" fillId="0" borderId="0" xfId="20" applyNumberFormat="1" applyFont="1" applyAlignment="1" applyProtection="1"/>
    <xf numFmtId="165" fontId="39" fillId="0" borderId="4" xfId="20" applyNumberFormat="1" applyFont="1" applyBorder="1" applyAlignment="1" applyProtection="1"/>
    <xf numFmtId="165" fontId="36" fillId="0" borderId="0" xfId="20" applyNumberFormat="1" applyFont="1" applyAlignment="1" applyProtection="1"/>
    <xf numFmtId="10" fontId="39" fillId="8" borderId="0" xfId="20" applyNumberFormat="1" applyFont="1" applyFill="1" applyProtection="1"/>
    <xf numFmtId="10" fontId="39" fillId="0" borderId="0" xfId="20" applyNumberFormat="1" applyFont="1" applyFill="1" applyAlignment="1" applyProtection="1">
      <alignment horizontal="right"/>
    </xf>
    <xf numFmtId="10" fontId="39" fillId="0" borderId="0" xfId="20" applyNumberFormat="1" applyFont="1" applyFill="1" applyProtection="1"/>
    <xf numFmtId="10" fontId="39" fillId="0" borderId="0" xfId="9" applyNumberFormat="1" applyFont="1" applyAlignment="1" applyProtection="1"/>
    <xf numFmtId="3" fontId="36" fillId="0" borderId="3" xfId="20" applyNumberFormat="1" applyFont="1" applyBorder="1" applyAlignment="1" applyProtection="1">
      <alignment horizontal="right"/>
    </xf>
    <xf numFmtId="3" fontId="45" fillId="0" borderId="0" xfId="20" applyNumberFormat="1" applyFont="1" applyBorder="1" applyAlignment="1" applyProtection="1">
      <alignment horizontal="right"/>
    </xf>
    <xf numFmtId="3" fontId="39" fillId="0" borderId="0" xfId="20" applyNumberFormat="1" applyFont="1" applyBorder="1" applyAlignment="1" applyProtection="1">
      <alignment horizontal="right"/>
    </xf>
    <xf numFmtId="3" fontId="36" fillId="0" borderId="3" xfId="20" applyNumberFormat="1" applyFont="1" applyBorder="1" applyProtection="1"/>
    <xf numFmtId="3" fontId="36" fillId="0" borderId="20" xfId="20" applyNumberFormat="1" applyFont="1" applyBorder="1" applyProtection="1"/>
    <xf numFmtId="3" fontId="36" fillId="0" borderId="0" xfId="20" applyNumberFormat="1" applyFont="1" applyBorder="1" applyProtection="1"/>
    <xf numFmtId="3" fontId="39" fillId="0" borderId="0" xfId="20" applyNumberFormat="1" applyFont="1" applyFill="1" applyBorder="1" applyProtection="1"/>
    <xf numFmtId="3" fontId="39" fillId="0" borderId="4" xfId="20" applyNumberFormat="1" applyFont="1" applyFill="1" applyBorder="1" applyProtection="1"/>
    <xf numFmtId="10" fontId="39" fillId="0" borderId="0" xfId="9" applyNumberFormat="1" applyFont="1" applyFill="1" applyBorder="1" applyProtection="1"/>
    <xf numFmtId="3" fontId="36" fillId="0" borderId="0" xfId="20" applyNumberFormat="1" applyFont="1" applyFill="1" applyBorder="1" applyProtection="1"/>
    <xf numFmtId="3" fontId="36" fillId="0" borderId="12" xfId="20" applyNumberFormat="1" applyFont="1" applyFill="1" applyBorder="1" applyProtection="1"/>
    <xf numFmtId="164" fontId="36" fillId="0" borderId="0" xfId="2" applyNumberFormat="1" applyFont="1" applyFill="1" applyAlignment="1" applyProtection="1"/>
    <xf numFmtId="176" fontId="36" fillId="0" borderId="0" xfId="20" applyNumberFormat="1" applyFont="1" applyFill="1" applyBorder="1" applyProtection="1"/>
    <xf numFmtId="37" fontId="36" fillId="0" borderId="0" xfId="20" applyNumberFormat="1" applyFont="1" applyBorder="1" applyAlignment="1" applyProtection="1">
      <alignment horizontal="right"/>
    </xf>
    <xf numFmtId="37" fontId="36" fillId="0" borderId="0" xfId="20" applyNumberFormat="1" applyFont="1" applyFill="1" applyBorder="1" applyAlignment="1" applyProtection="1">
      <alignment horizontal="right"/>
    </xf>
    <xf numFmtId="0" fontId="36" fillId="0" borderId="0" xfId="20" applyNumberFormat="1" applyFont="1" applyFill="1" applyBorder="1" applyAlignment="1" applyProtection="1">
      <alignment horizontal="center"/>
    </xf>
    <xf numFmtId="0" fontId="39" fillId="0" borderId="0" xfId="20" applyFont="1" applyFill="1" applyAlignment="1" applyProtection="1">
      <alignment horizontal="left"/>
    </xf>
    <xf numFmtId="37" fontId="39" fillId="0" borderId="0" xfId="20" applyNumberFormat="1" applyFont="1" applyFill="1" applyBorder="1" applyAlignment="1" applyProtection="1">
      <alignment horizontal="left"/>
    </xf>
    <xf numFmtId="0" fontId="39" fillId="0" borderId="0" xfId="20" applyFont="1" applyAlignment="1" applyProtection="1">
      <alignment horizontal="left"/>
    </xf>
    <xf numFmtId="0" fontId="39" fillId="0" borderId="0" xfId="20" applyFont="1" applyAlignment="1" applyProtection="1">
      <alignment horizontal="center"/>
    </xf>
    <xf numFmtId="0" fontId="39" fillId="0" borderId="0" xfId="20" applyFont="1" applyFill="1" applyAlignment="1" applyProtection="1"/>
    <xf numFmtId="0" fontId="33" fillId="0" borderId="0" xfId="20" applyFont="1" applyFill="1" applyProtection="1"/>
    <xf numFmtId="0" fontId="36" fillId="6" borderId="7" xfId="20" applyFont="1" applyFill="1" applyBorder="1" applyAlignment="1" applyProtection="1">
      <alignment horizontal="left"/>
    </xf>
    <xf numFmtId="0" fontId="39" fillId="6" borderId="8" xfId="20" applyFont="1" applyFill="1" applyBorder="1" applyAlignment="1" applyProtection="1"/>
    <xf numFmtId="0" fontId="36" fillId="6" borderId="16" xfId="20" applyFont="1" applyFill="1" applyBorder="1" applyAlignment="1" applyProtection="1">
      <alignment horizontal="left"/>
    </xf>
    <xf numFmtId="0" fontId="39" fillId="6" borderId="0" xfId="20" applyFont="1" applyFill="1" applyBorder="1" applyAlignment="1" applyProtection="1"/>
    <xf numFmtId="0" fontId="39" fillId="6" borderId="0" xfId="20" applyFont="1" applyFill="1" applyBorder="1" applyAlignment="1" applyProtection="1">
      <alignment horizontal="center"/>
    </xf>
    <xf numFmtId="0" fontId="39" fillId="6" borderId="15" xfId="20" applyFont="1" applyFill="1" applyBorder="1" applyAlignment="1" applyProtection="1">
      <alignment horizontal="center"/>
    </xf>
    <xf numFmtId="0" fontId="36" fillId="6" borderId="6" xfId="20" applyFont="1" applyFill="1" applyBorder="1" applyAlignment="1" applyProtection="1">
      <alignment horizontal="left"/>
    </xf>
    <xf numFmtId="0" fontId="36" fillId="6" borderId="2" xfId="20" applyFont="1" applyFill="1" applyBorder="1" applyAlignment="1" applyProtection="1"/>
    <xf numFmtId="0" fontId="36" fillId="6" borderId="2" xfId="20" applyNumberFormat="1" applyFont="1" applyFill="1" applyBorder="1" applyAlignment="1" applyProtection="1">
      <alignment horizontal="center"/>
    </xf>
    <xf numFmtId="0" fontId="36" fillId="6" borderId="9" xfId="20" applyFont="1" applyFill="1" applyBorder="1" applyAlignment="1" applyProtection="1">
      <alignment horizontal="center" wrapText="1"/>
    </xf>
    <xf numFmtId="0" fontId="36" fillId="0" borderId="0" xfId="20" applyFont="1" applyFill="1" applyBorder="1" applyProtection="1"/>
    <xf numFmtId="0" fontId="36" fillId="0" borderId="0" xfId="20" applyFont="1" applyFill="1" applyBorder="1" applyAlignment="1" applyProtection="1">
      <alignment horizontal="left"/>
    </xf>
    <xf numFmtId="0" fontId="36" fillId="0" borderId="0" xfId="20" applyFont="1" applyFill="1" applyBorder="1" applyAlignment="1" applyProtection="1"/>
    <xf numFmtId="0" fontId="40" fillId="5" borderId="0" xfId="20" applyFont="1" applyFill="1" applyBorder="1" applyAlignment="1" applyProtection="1">
      <alignment horizontal="left"/>
    </xf>
    <xf numFmtId="0" fontId="40" fillId="5" borderId="0" xfId="20" applyFont="1" applyFill="1" applyBorder="1" applyAlignment="1" applyProtection="1"/>
    <xf numFmtId="0" fontId="39" fillId="5" borderId="0" xfId="20" applyFont="1" applyFill="1" applyBorder="1" applyAlignment="1" applyProtection="1"/>
    <xf numFmtId="0" fontId="36" fillId="5" borderId="0" xfId="20" applyNumberFormat="1" applyFont="1" applyFill="1" applyBorder="1" applyAlignment="1" applyProtection="1">
      <alignment horizontal="center"/>
    </xf>
    <xf numFmtId="0" fontId="39" fillId="5" borderId="0" xfId="20" applyFont="1" applyFill="1" applyBorder="1" applyProtection="1"/>
    <xf numFmtId="0" fontId="39" fillId="0" borderId="0" xfId="20" applyFont="1" applyFill="1" applyBorder="1" applyAlignment="1" applyProtection="1">
      <alignment horizontal="left"/>
    </xf>
    <xf numFmtId="0" fontId="39" fillId="0" borderId="0" xfId="20" applyFont="1" applyFill="1" applyBorder="1" applyAlignment="1" applyProtection="1"/>
    <xf numFmtId="0" fontId="36" fillId="0" borderId="0" xfId="20" applyNumberFormat="1" applyFont="1" applyFill="1" applyAlignment="1" applyProtection="1">
      <alignment horizontal="center"/>
    </xf>
    <xf numFmtId="0" fontId="36" fillId="0" borderId="0" xfId="20" applyNumberFormat="1" applyFont="1" applyFill="1" applyAlignment="1" applyProtection="1"/>
    <xf numFmtId="0" fontId="39" fillId="0" borderId="0" xfId="20" applyNumberFormat="1" applyFont="1" applyAlignment="1" applyProtection="1">
      <alignment horizontal="center"/>
    </xf>
    <xf numFmtId="0" fontId="41" fillId="0" borderId="0" xfId="20" applyFont="1" applyFill="1" applyAlignment="1" applyProtection="1">
      <alignment horizontal="left"/>
    </xf>
    <xf numFmtId="0" fontId="41" fillId="0" borderId="0" xfId="20" applyFont="1" applyFill="1" applyBorder="1" applyAlignment="1" applyProtection="1">
      <alignment horizontal="center"/>
    </xf>
    <xf numFmtId="0" fontId="39" fillId="0" borderId="3" xfId="20" applyNumberFormat="1" applyFont="1" applyFill="1" applyBorder="1" applyAlignment="1" applyProtection="1"/>
    <xf numFmtId="3" fontId="39" fillId="0" borderId="3" xfId="20" applyNumberFormat="1" applyFont="1" applyBorder="1" applyAlignment="1" applyProtection="1">
      <alignment horizontal="center"/>
    </xf>
    <xf numFmtId="0" fontId="39" fillId="0" borderId="3" xfId="20" applyFont="1" applyBorder="1" applyAlignment="1" applyProtection="1"/>
    <xf numFmtId="0" fontId="39" fillId="0" borderId="0" xfId="20" applyNumberFormat="1" applyFont="1" applyAlignment="1" applyProtection="1"/>
    <xf numFmtId="0" fontId="36" fillId="0" borderId="5" xfId="20" applyNumberFormat="1" applyFont="1" applyFill="1" applyBorder="1" applyAlignment="1" applyProtection="1"/>
    <xf numFmtId="0" fontId="39" fillId="0" borderId="5" xfId="20" applyFont="1" applyFill="1" applyBorder="1" applyAlignment="1" applyProtection="1"/>
    <xf numFmtId="3" fontId="39" fillId="0" borderId="5" xfId="20" applyNumberFormat="1" applyFont="1" applyFill="1" applyBorder="1" applyAlignment="1" applyProtection="1">
      <alignment horizontal="center"/>
    </xf>
    <xf numFmtId="3" fontId="39" fillId="0" borderId="5" xfId="20" applyNumberFormat="1" applyFont="1" applyFill="1" applyBorder="1" applyAlignment="1" applyProtection="1"/>
    <xf numFmtId="0" fontId="39" fillId="0" borderId="5" xfId="20" applyFont="1" applyBorder="1" applyAlignment="1" applyProtection="1"/>
    <xf numFmtId="3" fontId="39" fillId="0" borderId="0" xfId="20" applyNumberFormat="1" applyFont="1" applyFill="1" applyAlignment="1" applyProtection="1">
      <alignment horizontal="center"/>
    </xf>
    <xf numFmtId="0" fontId="39" fillId="0" borderId="0" xfId="20" applyNumberFormat="1" applyFont="1" applyFill="1" applyAlignment="1" applyProtection="1">
      <alignment horizontal="center"/>
    </xf>
    <xf numFmtId="0" fontId="39" fillId="0" borderId="4" xfId="20" applyFont="1" applyFill="1" applyBorder="1" applyProtection="1"/>
    <xf numFmtId="0" fontId="39" fillId="0" borderId="4" xfId="20" applyFont="1" applyBorder="1" applyAlignment="1" applyProtection="1"/>
    <xf numFmtId="0" fontId="41" fillId="0" borderId="4" xfId="20" applyFont="1" applyFill="1" applyBorder="1" applyAlignment="1" applyProtection="1">
      <alignment horizontal="center"/>
    </xf>
    <xf numFmtId="0" fontId="39" fillId="0" borderId="4" xfId="20" applyFont="1" applyBorder="1" applyProtection="1"/>
    <xf numFmtId="0" fontId="39" fillId="0" borderId="0" xfId="20" applyFont="1" applyFill="1" applyBorder="1" applyAlignment="1" applyProtection="1">
      <alignment horizontal="center"/>
    </xf>
    <xf numFmtId="0" fontId="39" fillId="0" borderId="3" xfId="20" applyFont="1" applyFill="1" applyBorder="1" applyProtection="1"/>
    <xf numFmtId="0" fontId="39" fillId="0" borderId="3" xfId="20" applyFont="1" applyBorder="1" applyAlignment="1" applyProtection="1">
      <alignment horizontal="center"/>
    </xf>
    <xf numFmtId="0" fontId="39" fillId="0" borderId="0" xfId="20" applyFont="1" applyBorder="1" applyProtection="1"/>
    <xf numFmtId="0" fontId="39" fillId="0" borderId="0" xfId="20" applyFont="1" applyBorder="1" applyAlignment="1" applyProtection="1"/>
    <xf numFmtId="0" fontId="39" fillId="0" borderId="0" xfId="20" applyFont="1" applyBorder="1" applyAlignment="1" applyProtection="1">
      <alignment horizontal="center"/>
    </xf>
    <xf numFmtId="0" fontId="36" fillId="0" borderId="5" xfId="20" applyFont="1" applyBorder="1" applyProtection="1"/>
    <xf numFmtId="0" fontId="36" fillId="0" borderId="5" xfId="20" applyFont="1" applyFill="1" applyBorder="1" applyProtection="1"/>
    <xf numFmtId="0" fontId="39" fillId="0" borderId="5" xfId="20" applyFont="1" applyBorder="1" applyProtection="1"/>
    <xf numFmtId="0" fontId="39" fillId="0" borderId="5" xfId="20" applyFont="1" applyBorder="1" applyAlignment="1" applyProtection="1">
      <alignment horizontal="center"/>
    </xf>
    <xf numFmtId="0" fontId="39" fillId="0" borderId="0" xfId="20" applyNumberFormat="1" applyFont="1" applyFill="1" applyAlignment="1" applyProtection="1"/>
    <xf numFmtId="0" fontId="39" fillId="0" borderId="0" xfId="20" applyNumberFormat="1" applyFont="1" applyAlignment="1" applyProtection="1">
      <alignment horizontal="left"/>
    </xf>
    <xf numFmtId="0" fontId="42" fillId="0" borderId="0" xfId="20" applyFont="1" applyFill="1" applyBorder="1" applyAlignment="1" applyProtection="1">
      <alignment horizontal="center"/>
    </xf>
    <xf numFmtId="0" fontId="40" fillId="0" borderId="0" xfId="20" applyFont="1" applyFill="1" applyBorder="1" applyAlignment="1" applyProtection="1"/>
    <xf numFmtId="0" fontId="39" fillId="0" borderId="0" xfId="20" applyFont="1" applyFill="1" applyAlignment="1" applyProtection="1">
      <alignment horizontal="center"/>
    </xf>
    <xf numFmtId="0" fontId="39" fillId="0" borderId="4" xfId="20" applyFont="1" applyFill="1" applyBorder="1" applyAlignment="1" applyProtection="1">
      <alignment horizontal="left"/>
    </xf>
    <xf numFmtId="0" fontId="39" fillId="0" borderId="3" xfId="20" applyFont="1" applyFill="1" applyBorder="1" applyAlignment="1" applyProtection="1"/>
    <xf numFmtId="0" fontId="39" fillId="0" borderId="3" xfId="20" applyFont="1" applyFill="1" applyBorder="1" applyAlignment="1" applyProtection="1">
      <alignment horizontal="center"/>
    </xf>
    <xf numFmtId="0" fontId="39" fillId="0" borderId="0" xfId="20" applyNumberFormat="1" applyFont="1" applyFill="1" applyBorder="1" applyAlignment="1" applyProtection="1"/>
    <xf numFmtId="0" fontId="39" fillId="0" borderId="4" xfId="20" applyNumberFormat="1" applyFont="1" applyFill="1" applyBorder="1" applyAlignment="1" applyProtection="1"/>
    <xf numFmtId="0" fontId="39" fillId="0" borderId="4" xfId="20" applyFont="1" applyFill="1" applyBorder="1" applyAlignment="1" applyProtection="1"/>
    <xf numFmtId="0" fontId="39" fillId="0" borderId="0" xfId="20" applyNumberFormat="1" applyFont="1" applyFill="1" applyAlignment="1" applyProtection="1">
      <alignment horizontal="left"/>
    </xf>
    <xf numFmtId="0" fontId="36" fillId="0" borderId="0" xfId="20" applyNumberFormat="1" applyFont="1" applyFill="1" applyAlignment="1" applyProtection="1">
      <alignment horizontal="right"/>
    </xf>
    <xf numFmtId="3" fontId="39" fillId="0" borderId="3" xfId="20" applyNumberFormat="1" applyFont="1" applyFill="1" applyBorder="1" applyAlignment="1" applyProtection="1">
      <alignment horizontal="center"/>
    </xf>
    <xf numFmtId="3" fontId="39" fillId="0" borderId="0" xfId="20" applyNumberFormat="1" applyFont="1" applyFill="1" applyBorder="1" applyAlignment="1" applyProtection="1">
      <alignment horizontal="center"/>
    </xf>
    <xf numFmtId="0" fontId="36" fillId="0" borderId="5" xfId="20" applyFont="1" applyFill="1" applyBorder="1" applyAlignment="1" applyProtection="1">
      <alignment horizontal="center"/>
    </xf>
    <xf numFmtId="167" fontId="39" fillId="0" borderId="0" xfId="20" applyNumberFormat="1" applyFont="1" applyAlignment="1" applyProtection="1">
      <alignment horizontal="center"/>
    </xf>
    <xf numFmtId="0" fontId="39" fillId="7" borderId="0" xfId="20" applyFont="1" applyFill="1" applyAlignment="1" applyProtection="1">
      <alignment horizontal="center"/>
    </xf>
    <xf numFmtId="0" fontId="36" fillId="0" borderId="5" xfId="20" applyFont="1" applyBorder="1" applyAlignment="1" applyProtection="1">
      <alignment horizontal="center"/>
    </xf>
    <xf numFmtId="0" fontId="39" fillId="0" borderId="5" xfId="20" applyFont="1" applyBorder="1" applyAlignment="1" applyProtection="1">
      <alignment horizontal="left"/>
    </xf>
    <xf numFmtId="0" fontId="36" fillId="0" borderId="5" xfId="20" applyFont="1" applyBorder="1" applyAlignment="1" applyProtection="1">
      <alignment horizontal="left"/>
    </xf>
    <xf numFmtId="0" fontId="43" fillId="0" borderId="0" xfId="20" applyFont="1" applyAlignment="1" applyProtection="1">
      <alignment horizontal="left"/>
    </xf>
    <xf numFmtId="0" fontId="43" fillId="0" borderId="0" xfId="20" applyFont="1" applyProtection="1"/>
    <xf numFmtId="0" fontId="36" fillId="0" borderId="0" xfId="20" applyNumberFormat="1" applyFont="1" applyFill="1" applyBorder="1" applyAlignment="1" applyProtection="1">
      <alignment horizontal="left"/>
    </xf>
    <xf numFmtId="0" fontId="39" fillId="0" borderId="0" xfId="20" applyFont="1" applyFill="1" applyAlignment="1" applyProtection="1">
      <alignment horizontal="right"/>
    </xf>
    <xf numFmtId="0" fontId="36" fillId="0" borderId="0" xfId="20" applyFont="1" applyFill="1" applyAlignment="1" applyProtection="1"/>
    <xf numFmtId="0" fontId="39" fillId="0" borderId="0" xfId="20" applyFont="1" applyFill="1" applyBorder="1" applyAlignment="1" applyProtection="1">
      <alignment horizontal="right"/>
    </xf>
    <xf numFmtId="0" fontId="36" fillId="0" borderId="0" xfId="20" applyFont="1" applyFill="1" applyProtection="1"/>
    <xf numFmtId="0" fontId="36" fillId="0" borderId="0" xfId="20" applyNumberFormat="1" applyFont="1" applyFill="1" applyBorder="1" applyAlignment="1" applyProtection="1"/>
    <xf numFmtId="0" fontId="41" fillId="0" borderId="0" xfId="20" applyFont="1" applyFill="1" applyBorder="1" applyAlignment="1" applyProtection="1"/>
    <xf numFmtId="0" fontId="36" fillId="0" borderId="0" xfId="20" applyNumberFormat="1" applyFont="1" applyFill="1" applyAlignment="1" applyProtection="1">
      <alignment horizontal="left"/>
    </xf>
    <xf numFmtId="4" fontId="41" fillId="0" borderId="0" xfId="20" applyNumberFormat="1" applyFont="1" applyFill="1" applyAlignment="1" applyProtection="1">
      <alignment horizontal="right"/>
    </xf>
    <xf numFmtId="3" fontId="41" fillId="0" borderId="0" xfId="20" applyNumberFormat="1" applyFont="1" applyAlignment="1" applyProtection="1">
      <alignment horizontal="right"/>
    </xf>
    <xf numFmtId="0" fontId="44" fillId="0" borderId="0" xfId="20" applyNumberFormat="1" applyFont="1" applyFill="1" applyAlignment="1" applyProtection="1">
      <alignment horizontal="left"/>
    </xf>
    <xf numFmtId="0" fontId="39" fillId="0" borderId="0" xfId="20" applyNumberFormat="1" applyFont="1" applyFill="1" applyBorder="1" applyAlignment="1" applyProtection="1">
      <alignment horizontal="left"/>
    </xf>
    <xf numFmtId="0" fontId="39" fillId="0" borderId="0" xfId="20" applyNumberFormat="1" applyFont="1" applyFill="1" applyAlignment="1" applyProtection="1">
      <alignment horizontal="right"/>
    </xf>
    <xf numFmtId="0" fontId="45" fillId="0" borderId="0" xfId="20" applyFont="1" applyFill="1" applyAlignment="1" applyProtection="1">
      <alignment horizontal="center"/>
    </xf>
    <xf numFmtId="0" fontId="39" fillId="0" borderId="4" xfId="20" applyNumberFormat="1" applyFont="1" applyFill="1" applyBorder="1" applyAlignment="1" applyProtection="1">
      <alignment horizontal="left"/>
    </xf>
    <xf numFmtId="0" fontId="39" fillId="0" borderId="4" xfId="20" applyNumberFormat="1" applyFont="1" applyFill="1" applyBorder="1" applyAlignment="1" applyProtection="1">
      <alignment horizontal="center"/>
    </xf>
    <xf numFmtId="3" fontId="41" fillId="0" borderId="4" xfId="20" applyNumberFormat="1" applyFont="1" applyBorder="1" applyAlignment="1" applyProtection="1">
      <alignment horizontal="right"/>
    </xf>
    <xf numFmtId="0" fontId="39" fillId="0" borderId="3" xfId="20" applyNumberFormat="1" applyFont="1" applyBorder="1" applyAlignment="1" applyProtection="1">
      <alignment horizontal="center"/>
    </xf>
    <xf numFmtId="3" fontId="41" fillId="0" borderId="3" xfId="20" applyNumberFormat="1" applyFont="1" applyBorder="1" applyAlignment="1" applyProtection="1">
      <alignment horizontal="right"/>
    </xf>
    <xf numFmtId="0" fontId="39" fillId="0" borderId="3" xfId="20" applyNumberFormat="1" applyFont="1" applyFill="1" applyBorder="1" applyAlignment="1" applyProtection="1">
      <alignment horizontal="left"/>
    </xf>
    <xf numFmtId="0" fontId="36" fillId="0" borderId="3" xfId="20" applyFont="1" applyFill="1" applyBorder="1" applyProtection="1"/>
    <xf numFmtId="0" fontId="39" fillId="0" borderId="0" xfId="20" applyFont="1" applyBorder="1" applyAlignment="1" applyProtection="1">
      <alignment horizontal="left"/>
    </xf>
    <xf numFmtId="0" fontId="36" fillId="0" borderId="0" xfId="20" applyFont="1" applyBorder="1" applyAlignment="1" applyProtection="1">
      <alignment horizontal="center"/>
    </xf>
    <xf numFmtId="0" fontId="36" fillId="0" borderId="0" xfId="20" applyFont="1" applyBorder="1" applyProtection="1"/>
    <xf numFmtId="0" fontId="36" fillId="0" borderId="0" xfId="20" applyFont="1" applyProtection="1"/>
    <xf numFmtId="0" fontId="36" fillId="0" borderId="4" xfId="20" applyFont="1" applyBorder="1" applyProtection="1"/>
    <xf numFmtId="0" fontId="36" fillId="0" borderId="0" xfId="20" applyFont="1" applyBorder="1" applyAlignment="1" applyProtection="1">
      <alignment horizontal="left"/>
    </xf>
    <xf numFmtId="43" fontId="36" fillId="0" borderId="5" xfId="2" applyFont="1" applyBorder="1" applyProtection="1"/>
    <xf numFmtId="0" fontId="36" fillId="0" borderId="10" xfId="20" applyFont="1" applyBorder="1" applyProtection="1"/>
    <xf numFmtId="0" fontId="36" fillId="0" borderId="10" xfId="20" applyFont="1" applyBorder="1" applyAlignment="1" applyProtection="1">
      <alignment horizontal="center"/>
    </xf>
    <xf numFmtId="3" fontId="39" fillId="0" borderId="10" xfId="20" applyNumberFormat="1" applyFont="1" applyFill="1" applyBorder="1" applyAlignment="1" applyProtection="1"/>
    <xf numFmtId="0" fontId="40" fillId="5" borderId="0" xfId="20" applyFont="1" applyFill="1" applyAlignment="1" applyProtection="1">
      <alignment horizontal="left"/>
    </xf>
    <xf numFmtId="0" fontId="40" fillId="5" borderId="0" xfId="20" applyFont="1" applyFill="1" applyAlignment="1" applyProtection="1"/>
    <xf numFmtId="0" fontId="36" fillId="5" borderId="0" xfId="20" applyNumberFormat="1" applyFont="1" applyFill="1" applyAlignment="1" applyProtection="1">
      <alignment horizontal="left"/>
    </xf>
    <xf numFmtId="0" fontId="39" fillId="5" borderId="0" xfId="20" applyFont="1" applyFill="1" applyAlignment="1" applyProtection="1"/>
    <xf numFmtId="0" fontId="36" fillId="5" borderId="0" xfId="20" applyNumberFormat="1" applyFont="1" applyFill="1" applyAlignment="1" applyProtection="1">
      <alignment horizontal="center"/>
    </xf>
    <xf numFmtId="3" fontId="39" fillId="0" borderId="0" xfId="20" applyNumberFormat="1" applyFont="1" applyFill="1" applyBorder="1" applyAlignment="1" applyProtection="1">
      <alignment horizontal="left"/>
    </xf>
    <xf numFmtId="0" fontId="36" fillId="0" borderId="3" xfId="20" applyNumberFormat="1" applyFont="1" applyFill="1" applyBorder="1" applyAlignment="1" applyProtection="1"/>
    <xf numFmtId="0" fontId="41" fillId="0" borderId="0" xfId="20" applyFont="1" applyFill="1" applyAlignment="1" applyProtection="1">
      <alignment horizontal="center"/>
    </xf>
    <xf numFmtId="0" fontId="41" fillId="0" borderId="4" xfId="20" applyFont="1" applyFill="1" applyBorder="1" applyAlignment="1" applyProtection="1"/>
    <xf numFmtId="0" fontId="36" fillId="0" borderId="10" xfId="20" applyNumberFormat="1" applyFont="1" applyFill="1" applyBorder="1" applyAlignment="1" applyProtection="1"/>
    <xf numFmtId="0" fontId="39" fillId="0" borderId="10" xfId="20" applyFont="1" applyFill="1" applyBorder="1" applyAlignment="1" applyProtection="1"/>
    <xf numFmtId="3" fontId="39" fillId="0" borderId="10" xfId="20" applyNumberFormat="1" applyFont="1" applyFill="1" applyBorder="1" applyAlignment="1" applyProtection="1">
      <alignment horizontal="center"/>
    </xf>
    <xf numFmtId="0" fontId="39" fillId="0" borderId="0" xfId="20" applyFont="1" applyAlignment="1" applyProtection="1">
      <alignment horizontal="right"/>
    </xf>
    <xf numFmtId="0" fontId="39" fillId="0" borderId="0" xfId="20" applyNumberFormat="1" applyFont="1" applyFill="1" applyBorder="1" applyAlignment="1" applyProtection="1">
      <alignment horizontal="center"/>
    </xf>
    <xf numFmtId="0" fontId="39" fillId="0" borderId="4" xfId="20" applyFont="1" applyFill="1" applyBorder="1" applyAlignment="1" applyProtection="1">
      <alignment horizontal="center"/>
    </xf>
    <xf numFmtId="3" fontId="41" fillId="0" borderId="4" xfId="20" applyNumberFormat="1" applyFont="1" applyFill="1" applyBorder="1" applyAlignment="1" applyProtection="1">
      <alignment horizontal="right"/>
    </xf>
    <xf numFmtId="0" fontId="45" fillId="0" borderId="0" xfId="20" applyNumberFormat="1" applyFont="1" applyFill="1" applyAlignment="1" applyProtection="1">
      <alignment horizontal="center"/>
    </xf>
    <xf numFmtId="0" fontId="45" fillId="0" borderId="0" xfId="20" applyNumberFormat="1" applyFont="1" applyFill="1" applyAlignment="1" applyProtection="1"/>
    <xf numFmtId="0" fontId="36" fillId="0" borderId="10" xfId="20" applyNumberFormat="1" applyFont="1" applyBorder="1" applyAlignment="1" applyProtection="1">
      <alignment horizontal="left"/>
    </xf>
    <xf numFmtId="0" fontId="36" fillId="0" borderId="10" xfId="20" applyFont="1" applyBorder="1" applyAlignment="1" applyProtection="1"/>
    <xf numFmtId="0" fontId="36" fillId="0" borderId="10" xfId="20" applyNumberFormat="1" applyFont="1" applyBorder="1" applyAlignment="1" applyProtection="1">
      <alignment horizontal="center"/>
    </xf>
    <xf numFmtId="0" fontId="40" fillId="5" borderId="0" xfId="20" applyFont="1" applyFill="1" applyBorder="1" applyAlignment="1" applyProtection="1">
      <alignment horizontal="center"/>
    </xf>
    <xf numFmtId="3" fontId="36" fillId="0" borderId="0" xfId="20" applyNumberFormat="1" applyFont="1" applyBorder="1" applyAlignment="1" applyProtection="1"/>
    <xf numFmtId="3" fontId="36" fillId="0" borderId="0" xfId="20" applyNumberFormat="1" applyFont="1" applyAlignment="1" applyProtection="1"/>
    <xf numFmtId="3" fontId="39" fillId="0" borderId="0" xfId="20" applyNumberFormat="1" applyFont="1" applyBorder="1" applyAlignment="1" applyProtection="1">
      <alignment horizontal="center"/>
    </xf>
    <xf numFmtId="0" fontId="36" fillId="0" borderId="0" xfId="20" applyNumberFormat="1" applyFont="1" applyAlignment="1" applyProtection="1"/>
    <xf numFmtId="3" fontId="39" fillId="0" borderId="4" xfId="20" applyNumberFormat="1" applyFont="1" applyBorder="1" applyAlignment="1" applyProtection="1"/>
    <xf numFmtId="3" fontId="36" fillId="0" borderId="0" xfId="20" applyNumberFormat="1" applyFont="1" applyFill="1" applyBorder="1" applyAlignment="1" applyProtection="1"/>
    <xf numFmtId="0" fontId="39" fillId="0" borderId="0" xfId="20" applyNumberFormat="1" applyFont="1" applyBorder="1" applyProtection="1"/>
    <xf numFmtId="0" fontId="45" fillId="0" borderId="4" xfId="20" applyFont="1" applyFill="1" applyBorder="1" applyAlignment="1" applyProtection="1"/>
    <xf numFmtId="0" fontId="39" fillId="0" borderId="0" xfId="20" applyNumberFormat="1" applyFont="1" applyBorder="1" applyAlignment="1" applyProtection="1">
      <alignment horizontal="left"/>
    </xf>
    <xf numFmtId="3" fontId="39" fillId="0" borderId="0" xfId="20" applyNumberFormat="1" applyFont="1" applyAlignment="1" applyProtection="1">
      <alignment horizontal="left"/>
    </xf>
    <xf numFmtId="3" fontId="39" fillId="0" borderId="0" xfId="20" quotePrefix="1" applyNumberFormat="1" applyFont="1" applyAlignment="1" applyProtection="1">
      <alignment horizontal="right"/>
    </xf>
    <xf numFmtId="0" fontId="39" fillId="0" borderId="4" xfId="20" applyNumberFormat="1" applyFont="1" applyBorder="1" applyAlignment="1" applyProtection="1">
      <alignment horizontal="center"/>
    </xf>
    <xf numFmtId="0" fontId="39" fillId="0" borderId="4" xfId="20" applyNumberFormat="1" applyFont="1" applyBorder="1" applyAlignment="1" applyProtection="1">
      <alignment horizontal="left"/>
    </xf>
    <xf numFmtId="0" fontId="39" fillId="0" borderId="4" xfId="20" applyNumberFormat="1" applyFont="1" applyBorder="1" applyAlignment="1" applyProtection="1"/>
    <xf numFmtId="0" fontId="39" fillId="0" borderId="4" xfId="20" applyFont="1" applyBorder="1" applyAlignment="1" applyProtection="1">
      <alignment horizontal="center"/>
    </xf>
    <xf numFmtId="3" fontId="39" fillId="0" borderId="4" xfId="20" applyNumberFormat="1" applyFont="1" applyBorder="1" applyAlignment="1" applyProtection="1">
      <alignment horizontal="right"/>
    </xf>
    <xf numFmtId="0" fontId="36" fillId="0" borderId="0" xfId="20" applyNumberFormat="1" applyFont="1" applyBorder="1" applyAlignment="1" applyProtection="1"/>
    <xf numFmtId="0" fontId="36" fillId="0" borderId="0" xfId="20" applyFont="1" applyBorder="1" applyAlignment="1" applyProtection="1"/>
    <xf numFmtId="3" fontId="36" fillId="0" borderId="0" xfId="20" quotePrefix="1" applyNumberFormat="1" applyFont="1" applyBorder="1" applyAlignment="1" applyProtection="1">
      <alignment horizontal="right"/>
    </xf>
    <xf numFmtId="0" fontId="36" fillId="0" borderId="0" xfId="20" applyNumberFormat="1" applyFont="1" applyAlignment="1" applyProtection="1">
      <alignment horizontal="center"/>
    </xf>
    <xf numFmtId="167" fontId="36" fillId="0" borderId="0" xfId="20" applyNumberFormat="1" applyFont="1" applyBorder="1" applyAlignment="1" applyProtection="1">
      <alignment horizontal="left"/>
    </xf>
    <xf numFmtId="168" fontId="39" fillId="0" borderId="0" xfId="20" applyNumberFormat="1" applyFont="1" applyAlignment="1" applyProtection="1">
      <alignment horizontal="center"/>
    </xf>
    <xf numFmtId="0" fontId="39" fillId="0" borderId="0" xfId="20" applyNumberFormat="1" applyFont="1" applyFill="1" applyProtection="1"/>
    <xf numFmtId="169" fontId="39" fillId="0" borderId="0" xfId="20" applyNumberFormat="1" applyFont="1" applyAlignment="1" applyProtection="1"/>
    <xf numFmtId="167" fontId="39" fillId="0" borderId="0" xfId="20" applyNumberFormat="1" applyFont="1" applyFill="1" applyAlignment="1" applyProtection="1">
      <alignment horizontal="left"/>
    </xf>
    <xf numFmtId="168" fontId="39" fillId="0" borderId="0" xfId="20" applyNumberFormat="1" applyFont="1" applyFill="1" applyAlignment="1" applyProtection="1">
      <alignment horizontal="center"/>
    </xf>
    <xf numFmtId="0" fontId="39" fillId="0" borderId="0" xfId="20" applyNumberFormat="1" applyFont="1" applyBorder="1" applyAlignment="1" applyProtection="1">
      <alignment horizontal="center"/>
    </xf>
    <xf numFmtId="3" fontId="41" fillId="0" borderId="0" xfId="20" applyNumberFormat="1" applyFont="1" applyBorder="1" applyAlignment="1" applyProtection="1">
      <alignment horizontal="right"/>
    </xf>
    <xf numFmtId="0" fontId="36" fillId="0" borderId="3" xfId="20" applyNumberFormat="1" applyFont="1" applyBorder="1" applyAlignment="1" applyProtection="1">
      <alignment horizontal="left"/>
    </xf>
    <xf numFmtId="0" fontId="36" fillId="0" borderId="0" xfId="20" applyNumberFormat="1" applyFont="1" applyBorder="1" applyAlignment="1" applyProtection="1">
      <alignment horizontal="left"/>
    </xf>
    <xf numFmtId="0" fontId="45" fillId="0" borderId="0" xfId="20" applyNumberFormat="1" applyFont="1" applyFill="1" applyBorder="1" applyAlignment="1" applyProtection="1">
      <alignment horizontal="center"/>
    </xf>
    <xf numFmtId="3" fontId="45" fillId="0" borderId="0" xfId="20" applyNumberFormat="1" applyFont="1" applyFill="1" applyBorder="1" applyAlignment="1" applyProtection="1"/>
    <xf numFmtId="3" fontId="41" fillId="0" borderId="0" xfId="20" applyNumberFormat="1" applyFont="1" applyFill="1" applyBorder="1" applyAlignment="1" applyProtection="1">
      <alignment horizontal="right"/>
    </xf>
    <xf numFmtId="167" fontId="36" fillId="0" borderId="5" xfId="20" applyNumberFormat="1" applyFont="1" applyBorder="1" applyAlignment="1" applyProtection="1">
      <alignment horizontal="left"/>
    </xf>
    <xf numFmtId="0" fontId="36" fillId="0" borderId="5" xfId="20" applyFont="1" applyBorder="1" applyAlignment="1" applyProtection="1"/>
    <xf numFmtId="3" fontId="36" fillId="0" borderId="5" xfId="20" applyNumberFormat="1" applyFont="1" applyFill="1" applyBorder="1" applyAlignment="1" applyProtection="1"/>
    <xf numFmtId="168" fontId="36" fillId="0" borderId="5" xfId="20" applyNumberFormat="1" applyFont="1" applyBorder="1" applyAlignment="1" applyProtection="1"/>
    <xf numFmtId="167" fontId="39" fillId="0" borderId="0" xfId="20" applyNumberFormat="1" applyFont="1" applyAlignment="1" applyProtection="1">
      <alignment horizontal="left"/>
    </xf>
    <xf numFmtId="168" fontId="39" fillId="0" borderId="0" xfId="20" applyNumberFormat="1" applyFont="1" applyAlignment="1" applyProtection="1"/>
    <xf numFmtId="0" fontId="36" fillId="0" borderId="3" xfId="20" applyFont="1" applyFill="1" applyBorder="1" applyAlignment="1" applyProtection="1"/>
    <xf numFmtId="3" fontId="36" fillId="0" borderId="3" xfId="20" applyNumberFormat="1" applyFont="1" applyBorder="1" applyAlignment="1" applyProtection="1">
      <alignment horizontal="center"/>
    </xf>
    <xf numFmtId="0" fontId="36" fillId="0" borderId="3" xfId="20" applyFont="1" applyBorder="1" applyAlignment="1" applyProtection="1"/>
    <xf numFmtId="167" fontId="39" fillId="0" borderId="0" xfId="20" applyNumberFormat="1" applyFont="1" applyBorder="1" applyAlignment="1" applyProtection="1">
      <alignment horizontal="left"/>
    </xf>
    <xf numFmtId="0" fontId="36" fillId="0" borderId="17" xfId="20" applyNumberFormat="1" applyFont="1" applyBorder="1" applyAlignment="1" applyProtection="1">
      <alignment horizontal="center"/>
    </xf>
    <xf numFmtId="0" fontId="39" fillId="0" borderId="20" xfId="20" applyNumberFormat="1" applyFont="1" applyBorder="1" applyAlignment="1" applyProtection="1">
      <alignment horizontal="center"/>
    </xf>
    <xf numFmtId="0" fontId="36" fillId="0" borderId="20" xfId="20" applyNumberFormat="1" applyFont="1" applyFill="1" applyBorder="1" applyAlignment="1" applyProtection="1"/>
    <xf numFmtId="0" fontId="36" fillId="0" borderId="20" xfId="20" applyFont="1" applyFill="1" applyBorder="1" applyAlignment="1" applyProtection="1"/>
    <xf numFmtId="3" fontId="36" fillId="0" borderId="20" xfId="20" applyNumberFormat="1" applyFont="1" applyBorder="1" applyAlignment="1" applyProtection="1">
      <alignment horizontal="center"/>
    </xf>
    <xf numFmtId="3" fontId="36" fillId="0" borderId="20" xfId="20" applyNumberFormat="1" applyFont="1" applyFill="1" applyBorder="1" applyAlignment="1" applyProtection="1"/>
    <xf numFmtId="0" fontId="39" fillId="0" borderId="20" xfId="20" applyFont="1" applyBorder="1" applyAlignment="1" applyProtection="1"/>
    <xf numFmtId="0" fontId="36" fillId="0" borderId="0" xfId="20" applyNumberFormat="1" applyFont="1" applyBorder="1" applyAlignment="1" applyProtection="1">
      <alignment horizontal="center"/>
    </xf>
    <xf numFmtId="3" fontId="36" fillId="0" borderId="0" xfId="20" applyNumberFormat="1" applyFont="1" applyBorder="1" applyAlignment="1" applyProtection="1">
      <alignment horizontal="center"/>
    </xf>
    <xf numFmtId="0" fontId="36" fillId="0" borderId="4" xfId="20" applyFont="1" applyFill="1" applyBorder="1" applyAlignment="1" applyProtection="1"/>
    <xf numFmtId="3" fontId="36" fillId="0" borderId="0" xfId="20" applyNumberFormat="1" applyFont="1" applyFill="1" applyBorder="1" applyAlignment="1" applyProtection="1">
      <alignment horizontal="center"/>
    </xf>
    <xf numFmtId="3" fontId="36" fillId="0" borderId="4" xfId="20" applyNumberFormat="1" applyFont="1" applyBorder="1" applyAlignment="1" applyProtection="1">
      <alignment horizontal="center"/>
    </xf>
    <xf numFmtId="0" fontId="36" fillId="0" borderId="0" xfId="20" applyNumberFormat="1" applyFont="1" applyAlignment="1" applyProtection="1">
      <alignment horizontal="left"/>
    </xf>
    <xf numFmtId="0" fontId="45" fillId="0" borderId="0" xfId="20" applyFont="1" applyFill="1" applyBorder="1" applyAlignment="1" applyProtection="1"/>
    <xf numFmtId="43" fontId="39" fillId="0" borderId="0" xfId="20" applyNumberFormat="1" applyFont="1" applyAlignment="1" applyProtection="1"/>
    <xf numFmtId="0" fontId="36" fillId="0" borderId="11" xfId="20" applyNumberFormat="1" applyFont="1" applyBorder="1" applyAlignment="1" applyProtection="1">
      <alignment horizontal="center"/>
    </xf>
    <xf numFmtId="0" fontId="36" fillId="0" borderId="12" xfId="20" applyFont="1" applyBorder="1" applyProtection="1"/>
    <xf numFmtId="0" fontId="36" fillId="0" borderId="12" xfId="20" applyNumberFormat="1" applyFont="1" applyBorder="1" applyAlignment="1" applyProtection="1">
      <alignment horizontal="left"/>
    </xf>
    <xf numFmtId="0" fontId="36" fillId="0" borderId="12" xfId="20" applyFont="1" applyBorder="1" applyAlignment="1" applyProtection="1">
      <alignment horizontal="center"/>
    </xf>
    <xf numFmtId="3" fontId="36" fillId="0" borderId="12" xfId="20" applyNumberFormat="1" applyFont="1" applyBorder="1" applyAlignment="1" applyProtection="1"/>
    <xf numFmtId="0" fontId="36" fillId="0" borderId="12" xfId="20" applyFont="1" applyBorder="1" applyAlignment="1" applyProtection="1"/>
    <xf numFmtId="0" fontId="46" fillId="0" borderId="0" xfId="20" applyFont="1" applyFill="1" applyBorder="1" applyProtection="1"/>
    <xf numFmtId="0" fontId="33" fillId="0" borderId="0" xfId="20" applyFont="1" applyFill="1" applyAlignment="1" applyProtection="1"/>
    <xf numFmtId="0" fontId="33" fillId="0" borderId="0" xfId="20" applyFont="1" applyFill="1" applyBorder="1" applyAlignment="1" applyProtection="1">
      <alignment horizontal="center"/>
    </xf>
    <xf numFmtId="37" fontId="39" fillId="0" borderId="0" xfId="20" applyNumberFormat="1" applyFont="1" applyBorder="1" applyAlignment="1" applyProtection="1">
      <alignment horizontal="left"/>
    </xf>
    <xf numFmtId="0" fontId="33" fillId="0" borderId="0" xfId="20" applyFont="1" applyBorder="1" applyAlignment="1" applyProtection="1">
      <alignment horizontal="center"/>
    </xf>
    <xf numFmtId="0" fontId="36" fillId="0" borderId="12" xfId="20" applyNumberFormat="1" applyFont="1" applyBorder="1" applyAlignment="1" applyProtection="1">
      <alignment horizontal="center"/>
    </xf>
    <xf numFmtId="0" fontId="74" fillId="0" borderId="0" xfId="20" applyFont="1" applyFill="1" applyBorder="1" applyAlignment="1" applyProtection="1"/>
    <xf numFmtId="0" fontId="121" fillId="0" borderId="0" xfId="20" applyFont="1" applyFill="1" applyBorder="1" applyAlignment="1" applyProtection="1">
      <alignment horizontal="center"/>
    </xf>
    <xf numFmtId="37" fontId="74" fillId="0" borderId="0" xfId="20" applyNumberFormat="1" applyFont="1" applyFill="1" applyBorder="1" applyAlignment="1" applyProtection="1">
      <alignment horizontal="left"/>
    </xf>
    <xf numFmtId="0" fontId="36" fillId="0" borderId="0" xfId="20" applyFont="1" applyFill="1" applyBorder="1" applyAlignment="1" applyProtection="1">
      <alignment horizontal="center"/>
    </xf>
    <xf numFmtId="169" fontId="39" fillId="0" borderId="0" xfId="8" applyFont="1" applyFill="1" applyAlignment="1" applyProtection="1"/>
    <xf numFmtId="0" fontId="40" fillId="0" borderId="0" xfId="20" applyNumberFormat="1" applyFont="1" applyFill="1" applyBorder="1" applyAlignment="1" applyProtection="1">
      <alignment horizontal="left"/>
    </xf>
    <xf numFmtId="173" fontId="39" fillId="0" borderId="0" xfId="20" applyNumberFormat="1" applyFont="1" applyFill="1" applyBorder="1" applyAlignment="1" applyProtection="1">
      <alignment horizontal="left"/>
    </xf>
    <xf numFmtId="4" fontId="36" fillId="0" borderId="0" xfId="5" applyNumberFormat="1" applyFont="1" applyBorder="1" applyAlignment="1" applyProtection="1">
      <alignment horizontal="right"/>
    </xf>
    <xf numFmtId="4" fontId="36" fillId="0" borderId="12" xfId="5" applyNumberFormat="1" applyFont="1" applyBorder="1" applyAlignment="1" applyProtection="1">
      <alignment horizontal="right"/>
    </xf>
    <xf numFmtId="0" fontId="20" fillId="0" borderId="0" xfId="1" applyFont="1" applyBorder="1"/>
    <xf numFmtId="37" fontId="20" fillId="0" borderId="0" xfId="1" applyNumberFormat="1" applyFont="1" applyFill="1" applyBorder="1" applyAlignment="1" applyProtection="1">
      <alignment horizontal="right" wrapText="1"/>
      <protection locked="0"/>
    </xf>
    <xf numFmtId="37" fontId="20" fillId="8" borderId="4" xfId="1" applyNumberFormat="1" applyFont="1" applyFill="1" applyBorder="1" applyAlignment="1">
      <alignment horizontal="right" wrapText="1"/>
    </xf>
    <xf numFmtId="0" fontId="19" fillId="0" borderId="0" xfId="0" applyFont="1" applyFill="1" applyBorder="1" applyAlignment="1">
      <alignment horizontal="center"/>
    </xf>
    <xf numFmtId="164" fontId="29" fillId="0" borderId="0" xfId="2" applyNumberFormat="1" applyFont="1" applyFill="1" applyAlignment="1">
      <alignment wrapText="1"/>
    </xf>
    <xf numFmtId="164" fontId="17" fillId="0" borderId="0" xfId="20" applyNumberFormat="1" applyFont="1" applyFill="1" applyBorder="1"/>
    <xf numFmtId="0" fontId="28" fillId="0" borderId="17" xfId="20" applyFont="1" applyFill="1" applyBorder="1"/>
    <xf numFmtId="0" fontId="28" fillId="0" borderId="11" xfId="20" applyFont="1" applyFill="1" applyBorder="1"/>
    <xf numFmtId="0" fontId="28" fillId="0" borderId="49" xfId="20" applyFont="1" applyFill="1" applyBorder="1"/>
    <xf numFmtId="0" fontId="17" fillId="0" borderId="15" xfId="20" applyFont="1" applyFill="1" applyBorder="1"/>
    <xf numFmtId="0" fontId="17" fillId="0" borderId="16" xfId="20" applyFont="1" applyFill="1" applyBorder="1"/>
    <xf numFmtId="43" fontId="20" fillId="0" borderId="15" xfId="2" applyFont="1" applyFill="1" applyBorder="1"/>
    <xf numFmtId="0" fontId="29" fillId="0" borderId="11" xfId="20" applyFont="1" applyFill="1" applyBorder="1" applyAlignment="1">
      <alignment horizontal="center"/>
    </xf>
    <xf numFmtId="3" fontId="20" fillId="0" borderId="0" xfId="20" applyNumberFormat="1" applyFont="1"/>
    <xf numFmtId="0" fontId="28" fillId="0" borderId="0" xfId="20" applyFont="1" applyFill="1"/>
    <xf numFmtId="0" fontId="29" fillId="0" borderId="0" xfId="20" applyFont="1" applyFill="1" applyAlignment="1">
      <alignment horizontal="left"/>
    </xf>
    <xf numFmtId="0" fontId="29" fillId="0" borderId="0" xfId="20" applyFont="1" applyFill="1" applyAlignment="1">
      <alignment horizontal="center"/>
    </xf>
    <xf numFmtId="0" fontId="19" fillId="0" borderId="0" xfId="20" applyFont="1" applyFill="1" applyBorder="1" applyAlignment="1">
      <alignment horizontal="center" wrapText="1"/>
    </xf>
    <xf numFmtId="43" fontId="47" fillId="0" borderId="0" xfId="2" applyFont="1"/>
    <xf numFmtId="164" fontId="20" fillId="8" borderId="13" xfId="2" applyNumberFormat="1" applyFont="1" applyFill="1" applyBorder="1"/>
    <xf numFmtId="0" fontId="20" fillId="0" borderId="0" xfId="20" applyFont="1"/>
    <xf numFmtId="0" fontId="18" fillId="0" borderId="0" xfId="20" applyFont="1" applyFill="1" applyBorder="1"/>
    <xf numFmtId="0" fontId="39" fillId="0" borderId="0" xfId="20" applyFont="1" applyFill="1" applyBorder="1" applyAlignment="1" applyProtection="1">
      <alignment horizontal="center"/>
    </xf>
    <xf numFmtId="0" fontId="28" fillId="0" borderId="1" xfId="20" applyFont="1" applyFill="1" applyBorder="1" applyAlignment="1">
      <alignment wrapText="1"/>
    </xf>
    <xf numFmtId="0" fontId="28" fillId="0" borderId="19" xfId="20" applyFont="1" applyBorder="1" applyAlignment="1">
      <alignment wrapText="1"/>
    </xf>
    <xf numFmtId="43" fontId="28" fillId="0" borderId="1" xfId="2" applyNumberFormat="1" applyFont="1" applyFill="1" applyBorder="1"/>
    <xf numFmtId="3" fontId="20" fillId="12" borderId="18" xfId="2" applyNumberFormat="1" applyFont="1" applyFill="1" applyBorder="1"/>
    <xf numFmtId="37" fontId="29" fillId="0" borderId="48" xfId="2" applyNumberFormat="1" applyFont="1" applyFill="1" applyBorder="1"/>
    <xf numFmtId="37" fontId="20" fillId="8" borderId="13" xfId="2" applyNumberFormat="1" applyFont="1" applyFill="1" applyBorder="1"/>
    <xf numFmtId="3" fontId="20" fillId="0" borderId="8" xfId="20" applyNumberFormat="1" applyFont="1" applyBorder="1"/>
    <xf numFmtId="3" fontId="20" fillId="0" borderId="22" xfId="20" applyNumberFormat="1" applyFont="1" applyBorder="1"/>
    <xf numFmtId="3" fontId="20" fillId="12" borderId="2" xfId="2" applyNumberFormat="1" applyFont="1" applyFill="1" applyBorder="1"/>
    <xf numFmtId="0" fontId="69" fillId="0" borderId="0" xfId="20" applyNumberFormat="1" applyFont="1" applyFill="1" applyBorder="1" applyAlignment="1">
      <alignment horizontal="left"/>
    </xf>
    <xf numFmtId="0" fontId="69" fillId="0" borderId="0" xfId="20" applyFont="1"/>
    <xf numFmtId="0" fontId="17" fillId="0" borderId="0" xfId="20" applyFont="1" applyAlignment="1"/>
    <xf numFmtId="0" fontId="28" fillId="0" borderId="0" xfId="20" applyFont="1" applyAlignment="1"/>
    <xf numFmtId="0" fontId="29" fillId="0" borderId="0" xfId="20" applyFont="1" applyFill="1" applyBorder="1" applyAlignment="1">
      <alignment horizontal="center" wrapText="1"/>
    </xf>
    <xf numFmtId="164" fontId="29" fillId="0" borderId="0" xfId="20" applyNumberFormat="1" applyFont="1" applyFill="1" applyBorder="1" applyAlignment="1">
      <alignment horizontal="center" wrapText="1"/>
    </xf>
    <xf numFmtId="43" fontId="20" fillId="0" borderId="0" xfId="2" applyFont="1" applyFill="1"/>
    <xf numFmtId="164" fontId="123" fillId="0" borderId="15" xfId="20" applyNumberFormat="1" applyFont="1" applyFill="1" applyBorder="1"/>
    <xf numFmtId="0" fontId="69" fillId="0" borderId="0" xfId="20" applyFont="1" applyBorder="1"/>
    <xf numFmtId="37" fontId="19" fillId="0" borderId="1" xfId="20" applyNumberFormat="1" applyFont="1" applyFill="1" applyBorder="1" applyAlignment="1">
      <alignment horizontal="center" wrapText="1"/>
    </xf>
    <xf numFmtId="0" fontId="123" fillId="0" borderId="0" xfId="20" applyFont="1" applyAlignment="1"/>
    <xf numFmtId="0" fontId="125" fillId="0" borderId="0" xfId="20" applyFont="1" applyFill="1" applyAlignment="1">
      <alignment horizontal="center"/>
    </xf>
    <xf numFmtId="0" fontId="123" fillId="0" borderId="0" xfId="20" applyFont="1" applyAlignment="1">
      <alignment horizontal="center"/>
    </xf>
    <xf numFmtId="0" fontId="126" fillId="0" borderId="0" xfId="20" applyFont="1" applyAlignment="1">
      <alignment horizontal="center"/>
    </xf>
    <xf numFmtId="0" fontId="123" fillId="0" borderId="0" xfId="20" applyFont="1" applyFill="1" applyAlignment="1">
      <alignment horizontal="center"/>
    </xf>
    <xf numFmtId="164" fontId="126" fillId="0" borderId="0" xfId="20" applyNumberFormat="1" applyFont="1" applyAlignment="1">
      <alignment horizontal="center"/>
    </xf>
    <xf numFmtId="0" fontId="76" fillId="0" borderId="18" xfId="20" applyFont="1" applyFill="1" applyBorder="1" applyAlignment="1">
      <alignment horizontal="center" wrapText="1"/>
    </xf>
    <xf numFmtId="0" fontId="17" fillId="0" borderId="0" xfId="20" applyFont="1" applyFill="1" applyAlignment="1"/>
    <xf numFmtId="37" fontId="20" fillId="0" borderId="0" xfId="2" applyNumberFormat="1" applyFont="1" applyFill="1" applyBorder="1"/>
    <xf numFmtId="0" fontId="29" fillId="0" borderId="22" xfId="20" applyFont="1" applyFill="1" applyBorder="1" applyAlignment="1">
      <alignment horizontal="center"/>
    </xf>
    <xf numFmtId="0" fontId="17" fillId="0" borderId="7" xfId="20" applyFont="1" applyFill="1" applyBorder="1"/>
    <xf numFmtId="0" fontId="17" fillId="0" borderId="22" xfId="20" applyFont="1" applyFill="1" applyBorder="1"/>
    <xf numFmtId="0" fontId="19" fillId="0" borderId="0" xfId="0" applyFont="1" applyFill="1" applyBorder="1" applyAlignment="1">
      <alignment horizontal="center"/>
    </xf>
    <xf numFmtId="0" fontId="19" fillId="0" borderId="0" xfId="0" applyFont="1" applyFill="1" applyBorder="1" applyAlignment="1">
      <alignment wrapText="1"/>
    </xf>
    <xf numFmtId="0" fontId="19" fillId="0" borderId="0" xfId="0" applyFont="1" applyBorder="1" applyAlignment="1">
      <alignment horizontal="center"/>
    </xf>
    <xf numFmtId="0" fontId="44" fillId="0" borderId="0" xfId="20" applyFont="1" applyFill="1" applyAlignment="1" applyProtection="1">
      <alignment horizontal="center"/>
    </xf>
    <xf numFmtId="0" fontId="44" fillId="0" borderId="0" xfId="20" applyFont="1" applyFill="1" applyBorder="1" applyAlignment="1" applyProtection="1">
      <alignment horizontal="right"/>
    </xf>
    <xf numFmtId="0" fontId="44" fillId="0" borderId="0" xfId="20" applyFont="1" applyFill="1" applyBorder="1" applyAlignment="1" applyProtection="1">
      <alignment horizontal="center"/>
    </xf>
    <xf numFmtId="0" fontId="44" fillId="0" borderId="0" xfId="20" applyFont="1" applyFill="1" applyAlignment="1" applyProtection="1">
      <alignment horizontal="left"/>
    </xf>
    <xf numFmtId="0" fontId="44" fillId="0" borderId="0" xfId="20" applyFont="1" applyProtection="1"/>
    <xf numFmtId="3" fontId="44" fillId="0" borderId="0" xfId="20" applyNumberFormat="1" applyFont="1" applyFill="1" applyBorder="1" applyAlignment="1" applyProtection="1"/>
    <xf numFmtId="0" fontId="44" fillId="0" borderId="0" xfId="20" applyNumberFormat="1" applyFont="1" applyFill="1" applyBorder="1" applyAlignment="1" applyProtection="1">
      <alignment horizontal="left"/>
    </xf>
    <xf numFmtId="0" fontId="36" fillId="0" borderId="4" xfId="20" applyFont="1" applyFill="1" applyBorder="1" applyAlignment="1" applyProtection="1">
      <alignment horizontal="left"/>
    </xf>
    <xf numFmtId="3" fontId="39" fillId="12" borderId="4" xfId="20" applyNumberFormat="1" applyFont="1" applyFill="1" applyBorder="1" applyAlignment="1" applyProtection="1"/>
    <xf numFmtId="3" fontId="39" fillId="0" borderId="4" xfId="20" applyNumberFormat="1" applyFont="1" applyFill="1" applyBorder="1" applyAlignment="1" applyProtection="1">
      <alignment horizontal="center"/>
    </xf>
    <xf numFmtId="3" fontId="39" fillId="8" borderId="0" xfId="20" applyNumberFormat="1" applyFont="1" applyFill="1" applyProtection="1"/>
    <xf numFmtId="3" fontId="39" fillId="8" borderId="4" xfId="20" applyNumberFormat="1" applyFont="1" applyFill="1" applyBorder="1" applyProtection="1"/>
    <xf numFmtId="10" fontId="39" fillId="0" borderId="4" xfId="20" applyNumberFormat="1" applyFont="1" applyFill="1" applyBorder="1" applyProtection="1"/>
    <xf numFmtId="0" fontId="20" fillId="0" borderId="0" xfId="20" applyNumberFormat="1" applyFont="1" applyAlignment="1" applyProtection="1">
      <alignment horizontal="center"/>
    </xf>
    <xf numFmtId="0" fontId="19" fillId="0" borderId="0" xfId="20" applyNumberFormat="1" applyFont="1" applyAlignment="1" applyProtection="1">
      <alignment horizontal="left"/>
    </xf>
    <xf numFmtId="0" fontId="19" fillId="0" borderId="0" xfId="20" applyNumberFormat="1" applyFont="1" applyBorder="1" applyAlignment="1" applyProtection="1">
      <alignment horizontal="left"/>
    </xf>
    <xf numFmtId="0" fontId="20" fillId="0" borderId="0" xfId="20" applyFont="1" applyFill="1" applyBorder="1" applyAlignment="1" applyProtection="1"/>
    <xf numFmtId="0" fontId="20" fillId="0" borderId="0" xfId="20" applyNumberFormat="1" applyFont="1" applyFill="1" applyBorder="1" applyAlignment="1" applyProtection="1">
      <alignment horizontal="center"/>
    </xf>
    <xf numFmtId="3" fontId="20" fillId="0" borderId="0" xfId="20" applyNumberFormat="1" applyFont="1" applyFill="1" applyBorder="1" applyAlignment="1" applyProtection="1"/>
    <xf numFmtId="3" fontId="20" fillId="0" borderId="0" xfId="20" applyNumberFormat="1" applyFont="1" applyBorder="1" applyAlignment="1" applyProtection="1">
      <alignment horizontal="right"/>
    </xf>
    <xf numFmtId="0" fontId="20" fillId="0" borderId="0" xfId="20" applyNumberFormat="1" applyFont="1" applyBorder="1" applyAlignment="1" applyProtection="1">
      <alignment horizontal="left"/>
    </xf>
    <xf numFmtId="0" fontId="20" fillId="0" borderId="4" xfId="20" applyNumberFormat="1" applyFont="1" applyBorder="1" applyAlignment="1" applyProtection="1">
      <alignment horizontal="left"/>
    </xf>
    <xf numFmtId="0" fontId="20" fillId="0" borderId="4" xfId="20" applyFont="1" applyFill="1" applyBorder="1" applyAlignment="1" applyProtection="1"/>
    <xf numFmtId="0" fontId="20" fillId="0" borderId="4" xfId="20" applyNumberFormat="1" applyFont="1" applyFill="1" applyBorder="1" applyAlignment="1" applyProtection="1">
      <alignment horizontal="center"/>
    </xf>
    <xf numFmtId="3" fontId="20" fillId="0" borderId="4" xfId="20" applyNumberFormat="1" applyFont="1" applyFill="1" applyBorder="1" applyAlignment="1" applyProtection="1"/>
    <xf numFmtId="3" fontId="20" fillId="0" borderId="4" xfId="20" applyNumberFormat="1" applyFont="1" applyBorder="1" applyAlignment="1" applyProtection="1">
      <alignment horizontal="right"/>
    </xf>
    <xf numFmtId="0" fontId="20" fillId="0" borderId="4" xfId="20" applyNumberFormat="1" applyFont="1" applyFill="1" applyBorder="1" applyAlignment="1" applyProtection="1"/>
    <xf numFmtId="10" fontId="20" fillId="0" borderId="4" xfId="20" applyNumberFormat="1" applyFont="1" applyFill="1" applyBorder="1" applyProtection="1"/>
    <xf numFmtId="3" fontId="19" fillId="0" borderId="0" xfId="20" applyNumberFormat="1" applyFont="1" applyBorder="1" applyAlignment="1" applyProtection="1">
      <alignment horizontal="right"/>
    </xf>
    <xf numFmtId="0" fontId="20" fillId="0" borderId="51" xfId="20" applyNumberFormat="1" applyFont="1" applyFill="1" applyBorder="1" applyAlignment="1" applyProtection="1"/>
    <xf numFmtId="0" fontId="20" fillId="0" borderId="51" xfId="20" applyFont="1" applyFill="1" applyBorder="1" applyAlignment="1" applyProtection="1"/>
    <xf numFmtId="0" fontId="20" fillId="0" borderId="51" xfId="20" applyNumberFormat="1" applyFont="1" applyFill="1" applyBorder="1" applyAlignment="1" applyProtection="1">
      <alignment horizontal="center"/>
    </xf>
    <xf numFmtId="3" fontId="20" fillId="0" borderId="51" xfId="20" applyNumberFormat="1" applyFont="1" applyBorder="1" applyAlignment="1" applyProtection="1">
      <alignment horizontal="right"/>
    </xf>
    <xf numFmtId="10" fontId="20" fillId="0" borderId="51" xfId="20" applyNumberFormat="1" applyFont="1" applyFill="1" applyBorder="1" applyProtection="1"/>
    <xf numFmtId="37" fontId="19" fillId="0" borderId="0" xfId="20" applyNumberFormat="1" applyFont="1" applyFill="1" applyBorder="1"/>
    <xf numFmtId="164" fontId="69" fillId="8" borderId="13" xfId="2" applyNumberFormat="1" applyFont="1" applyFill="1" applyBorder="1" applyAlignment="1">
      <alignment vertical="center" wrapText="1"/>
    </xf>
    <xf numFmtId="0" fontId="19" fillId="0" borderId="13" xfId="0" applyFont="1" applyFill="1" applyBorder="1" applyAlignment="1"/>
    <xf numFmtId="37" fontId="19" fillId="0" borderId="13" xfId="20" applyNumberFormat="1" applyFont="1" applyFill="1" applyBorder="1"/>
    <xf numFmtId="37" fontId="69" fillId="0" borderId="13" xfId="0" applyNumberFormat="1" applyFont="1" applyFill="1" applyBorder="1" applyAlignment="1">
      <alignment wrapText="1"/>
    </xf>
    <xf numFmtId="0" fontId="19" fillId="0" borderId="13" xfId="0" applyFont="1" applyFill="1" applyBorder="1"/>
    <xf numFmtId="0" fontId="19" fillId="0" borderId="52" xfId="0" applyFont="1" applyFill="1" applyBorder="1"/>
    <xf numFmtId="37" fontId="19" fillId="0" borderId="52" xfId="20" applyNumberFormat="1" applyFont="1" applyFill="1" applyBorder="1"/>
    <xf numFmtId="0" fontId="124" fillId="0" borderId="52" xfId="0" applyFont="1" applyFill="1" applyBorder="1" applyAlignment="1">
      <alignment wrapText="1"/>
    </xf>
    <xf numFmtId="0" fontId="19" fillId="0" borderId="25" xfId="0" applyFont="1" applyFill="1" applyBorder="1" applyAlignment="1"/>
    <xf numFmtId="0" fontId="19" fillId="0" borderId="53" xfId="0" applyFont="1" applyFill="1" applyBorder="1"/>
    <xf numFmtId="37" fontId="127" fillId="0" borderId="0" xfId="0" applyNumberFormat="1" applyFont="1" applyFill="1"/>
    <xf numFmtId="37" fontId="19" fillId="0" borderId="5" xfId="0" applyNumberFormat="1" applyFont="1" applyFill="1" applyBorder="1"/>
    <xf numFmtId="0" fontId="20" fillId="8" borderId="13" xfId="20" applyFont="1" applyFill="1" applyBorder="1" applyAlignment="1">
      <alignment wrapText="1"/>
    </xf>
    <xf numFmtId="41" fontId="20" fillId="8" borderId="13" xfId="20" applyNumberFormat="1" applyFont="1" applyFill="1" applyBorder="1"/>
    <xf numFmtId="0" fontId="19" fillId="0" borderId="13" xfId="20" applyFont="1" applyFill="1" applyBorder="1"/>
    <xf numFmtId="37" fontId="20" fillId="0" borderId="13" xfId="0" applyNumberFormat="1" applyFont="1" applyFill="1" applyBorder="1" applyAlignment="1">
      <alignment wrapText="1"/>
    </xf>
    <xf numFmtId="0" fontId="19" fillId="0" borderId="52" xfId="0" applyFont="1" applyFill="1" applyBorder="1" applyAlignment="1">
      <alignment wrapText="1"/>
    </xf>
    <xf numFmtId="37" fontId="19" fillId="0" borderId="13" xfId="20" applyNumberFormat="1" applyFont="1" applyBorder="1"/>
    <xf numFmtId="0" fontId="20" fillId="0" borderId="13" xfId="0" applyFont="1" applyFill="1" applyBorder="1" applyAlignment="1">
      <alignment wrapText="1"/>
    </xf>
    <xf numFmtId="37" fontId="20" fillId="12" borderId="13" xfId="20" applyNumberFormat="1" applyFont="1" applyFill="1" applyBorder="1"/>
    <xf numFmtId="37" fontId="20" fillId="12" borderId="13" xfId="20" applyNumberFormat="1" applyFont="1" applyFill="1" applyBorder="1" applyAlignment="1">
      <alignment horizontal="right"/>
    </xf>
    <xf numFmtId="0" fontId="21" fillId="12" borderId="13" xfId="0" applyFont="1" applyFill="1" applyBorder="1" applyAlignment="1">
      <alignment wrapText="1"/>
    </xf>
    <xf numFmtId="41" fontId="20" fillId="12" borderId="13" xfId="20" applyNumberFormat="1" applyFont="1" applyFill="1" applyBorder="1"/>
    <xf numFmtId="0" fontId="20" fillId="12" borderId="13" xfId="0" applyFont="1" applyFill="1" applyBorder="1" applyAlignment="1">
      <alignment wrapText="1"/>
    </xf>
    <xf numFmtId="0" fontId="20" fillId="12" borderId="13" xfId="20" applyFont="1" applyFill="1" applyBorder="1" applyAlignment="1">
      <alignment wrapText="1"/>
    </xf>
    <xf numFmtId="37" fontId="20" fillId="12" borderId="13" xfId="2" applyNumberFormat="1" applyFont="1" applyFill="1" applyBorder="1"/>
    <xf numFmtId="0" fontId="39" fillId="0" borderId="0" xfId="20" applyFont="1" applyFill="1"/>
    <xf numFmtId="0" fontId="29" fillId="0" borderId="19" xfId="20" applyFont="1" applyFill="1" applyBorder="1" applyAlignment="1">
      <alignment horizontal="center"/>
    </xf>
    <xf numFmtId="37" fontId="29" fillId="0" borderId="0" xfId="2" applyNumberFormat="1" applyFont="1" applyFill="1" applyBorder="1"/>
    <xf numFmtId="37" fontId="20" fillId="0" borderId="0" xfId="1" applyNumberFormat="1" applyFont="1"/>
    <xf numFmtId="37" fontId="47" fillId="0" borderId="0" xfId="1" applyNumberFormat="1" applyFont="1"/>
    <xf numFmtId="164" fontId="122" fillId="0" borderId="0" xfId="2" applyNumberFormat="1" applyFont="1" applyFill="1" applyBorder="1"/>
    <xf numFmtId="164" fontId="29" fillId="0" borderId="18" xfId="20" applyNumberFormat="1" applyFont="1" applyFill="1" applyBorder="1"/>
    <xf numFmtId="164" fontId="29" fillId="0" borderId="16" xfId="20" applyNumberFormat="1" applyFont="1" applyFill="1" applyBorder="1"/>
    <xf numFmtId="0" fontId="28" fillId="0" borderId="0" xfId="20" applyFont="1" applyFill="1" applyAlignment="1">
      <alignment horizontal="left"/>
    </xf>
    <xf numFmtId="166" fontId="39" fillId="0" borderId="19" xfId="20" applyNumberFormat="1" applyFont="1" applyFill="1" applyBorder="1"/>
    <xf numFmtId="37" fontId="20" fillId="0" borderId="0" xfId="1" applyNumberFormat="1" applyFont="1" applyAlignment="1">
      <alignment horizontal="right" wrapText="1"/>
    </xf>
    <xf numFmtId="0" fontId="29" fillId="0" borderId="0" xfId="20" applyFont="1" applyFill="1" applyBorder="1"/>
    <xf numFmtId="3" fontId="29" fillId="0" borderId="0" xfId="20" applyNumberFormat="1" applyFont="1" applyFill="1" applyBorder="1"/>
    <xf numFmtId="0" fontId="36" fillId="0" borderId="0" xfId="20" applyFont="1" applyFill="1" applyBorder="1" applyAlignment="1">
      <alignment horizontal="center"/>
    </xf>
    <xf numFmtId="0" fontId="36" fillId="0" borderId="0" xfId="20" applyFont="1" applyFill="1" applyBorder="1" applyAlignment="1">
      <alignment horizontal="center" wrapText="1"/>
    </xf>
    <xf numFmtId="39" fontId="29" fillId="0" borderId="0" xfId="20" applyNumberFormat="1" applyFont="1" applyFill="1" applyBorder="1"/>
    <xf numFmtId="0" fontId="76" fillId="0" borderId="1" xfId="20" applyFont="1" applyFill="1" applyBorder="1" applyAlignment="1">
      <alignment horizontal="center" wrapText="1"/>
    </xf>
    <xf numFmtId="0" fontId="129" fillId="0" borderId="0" xfId="525" applyFont="1"/>
    <xf numFmtId="0" fontId="128" fillId="0" borderId="0" xfId="525" applyFont="1"/>
    <xf numFmtId="0" fontId="130" fillId="0" borderId="0" xfId="525" applyFont="1"/>
    <xf numFmtId="0" fontId="69" fillId="0" borderId="0" xfId="525" applyFont="1" applyAlignment="1">
      <alignment horizontal="right"/>
    </xf>
    <xf numFmtId="0" fontId="69" fillId="0" borderId="0" xfId="525" applyFont="1"/>
    <xf numFmtId="0" fontId="129" fillId="0" borderId="0" xfId="525" applyFont="1" applyBorder="1" applyAlignment="1">
      <alignment horizontal="center" wrapText="1"/>
    </xf>
    <xf numFmtId="0" fontId="129" fillId="0" borderId="0" xfId="525" applyFont="1" applyBorder="1"/>
    <xf numFmtId="0" fontId="129" fillId="0" borderId="0" xfId="525" applyFont="1" applyAlignment="1">
      <alignment horizontal="center"/>
    </xf>
    <xf numFmtId="0" fontId="129" fillId="0" borderId="0" xfId="525" applyFont="1" applyAlignment="1">
      <alignment horizontal="center" wrapText="1"/>
    </xf>
    <xf numFmtId="0" fontId="129" fillId="0" borderId="0" xfId="525" applyFont="1" applyBorder="1" applyAlignment="1">
      <alignment horizontal="center"/>
    </xf>
    <xf numFmtId="0" fontId="130" fillId="0" borderId="57" xfId="525" applyFont="1" applyBorder="1"/>
    <xf numFmtId="0" fontId="130" fillId="0" borderId="3" xfId="525" applyFont="1" applyBorder="1"/>
    <xf numFmtId="0" fontId="130" fillId="0" borderId="60" xfId="525" applyFont="1" applyBorder="1"/>
    <xf numFmtId="0" fontId="130" fillId="0" borderId="61" xfId="525" applyFont="1" applyBorder="1" applyAlignment="1">
      <alignment horizontal="center" wrapText="1"/>
    </xf>
    <xf numFmtId="0" fontId="130" fillId="0" borderId="0" xfId="525" applyFont="1" applyBorder="1"/>
    <xf numFmtId="0" fontId="130" fillId="0" borderId="61" xfId="525" applyFont="1" applyBorder="1"/>
    <xf numFmtId="0" fontId="130" fillId="0" borderId="0" xfId="525" applyFont="1" applyBorder="1" applyAlignment="1">
      <alignment horizontal="center" wrapText="1"/>
    </xf>
    <xf numFmtId="0" fontId="130" fillId="0" borderId="57" xfId="525" applyFont="1" applyBorder="1" applyAlignment="1">
      <alignment horizontal="center" wrapText="1"/>
    </xf>
    <xf numFmtId="0" fontId="130" fillId="0" borderId="60" xfId="525" applyFont="1" applyBorder="1" applyAlignment="1">
      <alignment horizontal="center" wrapText="1"/>
    </xf>
    <xf numFmtId="0" fontId="130" fillId="0" borderId="54" xfId="525" applyFont="1" applyBorder="1" applyAlignment="1">
      <alignment horizontal="center" wrapText="1"/>
    </xf>
    <xf numFmtId="0" fontId="130" fillId="0" borderId="58" xfId="525" applyFont="1" applyBorder="1"/>
    <xf numFmtId="0" fontId="130" fillId="0" borderId="62" xfId="525" applyFont="1" applyBorder="1"/>
    <xf numFmtId="0" fontId="130" fillId="0" borderId="25" xfId="525" applyFont="1" applyBorder="1" applyAlignment="1">
      <alignment horizontal="center" wrapText="1"/>
    </xf>
    <xf numFmtId="0" fontId="130" fillId="0" borderId="55" xfId="525" applyFont="1" applyBorder="1" applyAlignment="1">
      <alignment horizontal="center" wrapText="1"/>
    </xf>
    <xf numFmtId="0" fontId="130" fillId="0" borderId="4" xfId="525" applyFont="1" applyBorder="1"/>
    <xf numFmtId="0" fontId="130" fillId="0" borderId="63" xfId="525" applyFont="1" applyBorder="1" applyAlignment="1">
      <alignment horizontal="center" wrapText="1"/>
    </xf>
    <xf numFmtId="164" fontId="129" fillId="0" borderId="0" xfId="525" applyNumberFormat="1" applyFont="1" applyBorder="1" applyAlignment="1">
      <alignment horizontal="center" wrapText="1"/>
    </xf>
    <xf numFmtId="0" fontId="130" fillId="0" borderId="0" xfId="525" applyFont="1" applyAlignment="1">
      <alignment horizontal="center" wrapText="1"/>
    </xf>
    <xf numFmtId="0" fontId="129" fillId="0" borderId="0" xfId="525" applyFont="1" applyFill="1"/>
    <xf numFmtId="0" fontId="129" fillId="0" borderId="0" xfId="525" applyFont="1" applyFill="1" applyBorder="1"/>
    <xf numFmtId="177" fontId="129" fillId="70" borderId="0" xfId="526" quotePrefix="1" applyNumberFormat="1" applyFont="1" applyFill="1" applyBorder="1"/>
    <xf numFmtId="0" fontId="129" fillId="0" borderId="0" xfId="525" quotePrefix="1" applyFont="1" applyFill="1"/>
    <xf numFmtId="0" fontId="129" fillId="0" borderId="0" xfId="525" quotePrefix="1" applyFont="1"/>
    <xf numFmtId="164" fontId="129" fillId="0" borderId="0" xfId="526" quotePrefix="1" applyNumberFormat="1" applyFont="1" applyFill="1" applyBorder="1"/>
    <xf numFmtId="164" fontId="130" fillId="0" borderId="0" xfId="526" quotePrefix="1" applyNumberFormat="1" applyFont="1" applyFill="1" applyBorder="1"/>
    <xf numFmtId="164" fontId="129" fillId="0" borderId="0" xfId="526" applyNumberFormat="1" applyFont="1" applyFill="1" applyAlignment="1">
      <alignment horizontal="center" wrapText="1"/>
    </xf>
    <xf numFmtId="164" fontId="130" fillId="0" borderId="0" xfId="526" applyNumberFormat="1" applyFont="1" applyFill="1" applyAlignment="1">
      <alignment horizontal="center" wrapText="1"/>
    </xf>
    <xf numFmtId="164" fontId="130" fillId="0" borderId="0" xfId="526" applyNumberFormat="1" applyFont="1" applyBorder="1" applyAlignment="1">
      <alignment horizontal="center" wrapText="1"/>
    </xf>
    <xf numFmtId="164" fontId="130" fillId="0" borderId="0" xfId="526" applyNumberFormat="1" applyFont="1"/>
    <xf numFmtId="0" fontId="129" fillId="70" borderId="0" xfId="525" applyFont="1" applyFill="1" applyAlignment="1">
      <alignment horizontal="center"/>
    </xf>
    <xf numFmtId="164" fontId="129" fillId="0" borderId="0" xfId="525" applyNumberFormat="1" applyFont="1"/>
    <xf numFmtId="0" fontId="129" fillId="0" borderId="0" xfId="525" applyFont="1" applyFill="1" applyAlignment="1">
      <alignment horizontal="center"/>
    </xf>
    <xf numFmtId="164" fontId="129" fillId="0" borderId="0" xfId="526" applyNumberFormat="1" applyFont="1" applyFill="1" applyAlignment="1">
      <alignment horizontal="center"/>
    </xf>
    <xf numFmtId="164" fontId="129" fillId="0" borderId="0" xfId="526" applyNumberFormat="1" applyFont="1"/>
    <xf numFmtId="0" fontId="130" fillId="0" borderId="0" xfId="525" quotePrefix="1" applyFont="1"/>
    <xf numFmtId="164" fontId="131" fillId="0" borderId="0" xfId="526" quotePrefix="1" applyNumberFormat="1" applyFont="1" applyFill="1" applyBorder="1"/>
    <xf numFmtId="0" fontId="132" fillId="0" borderId="0" xfId="525" quotePrefix="1" applyFont="1"/>
    <xf numFmtId="43" fontId="129" fillId="0" borderId="0" xfId="526" applyFont="1"/>
    <xf numFmtId="37" fontId="129" fillId="0" borderId="0" xfId="525" applyNumberFormat="1" applyFont="1"/>
    <xf numFmtId="0" fontId="129" fillId="0" borderId="0" xfId="525" quotePrefix="1" applyFont="1" applyAlignment="1">
      <alignment horizontal="center" vertical="top"/>
    </xf>
    <xf numFmtId="0" fontId="19" fillId="0" borderId="4" xfId="527" applyFont="1" applyBorder="1" applyAlignment="1">
      <alignment horizontal="center" vertical="center" wrapText="1"/>
    </xf>
    <xf numFmtId="0" fontId="129" fillId="0" borderId="0" xfId="525" applyFont="1" applyAlignment="1">
      <alignment horizontal="left"/>
    </xf>
    <xf numFmtId="10" fontId="20" fillId="0" borderId="0" xfId="365" applyNumberFormat="1" applyFont="1" applyFill="1" applyAlignment="1">
      <alignment horizontal="right" vertical="center"/>
    </xf>
    <xf numFmtId="10" fontId="20" fillId="0" borderId="5" xfId="527" applyNumberFormat="1" applyFont="1" applyBorder="1" applyAlignment="1">
      <alignment horizontal="right" vertical="center" wrapText="1"/>
    </xf>
    <xf numFmtId="168" fontId="20" fillId="0" borderId="5" xfId="365" applyNumberFormat="1" applyFont="1" applyFill="1" applyBorder="1" applyAlignment="1">
      <alignment horizontal="right" vertical="center" wrapText="1"/>
    </xf>
    <xf numFmtId="168" fontId="20" fillId="0" borderId="0" xfId="365" applyNumberFormat="1" applyFont="1" applyFill="1" applyBorder="1" applyAlignment="1">
      <alignment horizontal="right" vertical="center" wrapText="1"/>
    </xf>
    <xf numFmtId="0" fontId="129" fillId="0" borderId="0" xfId="525" applyFont="1" applyAlignment="1">
      <alignment horizontal="left" vertical="top"/>
    </xf>
    <xf numFmtId="0" fontId="129" fillId="0" borderId="0" xfId="525" quotePrefix="1" applyFont="1" applyAlignment="1">
      <alignment horizontal="center" vertical="top" wrapText="1"/>
    </xf>
    <xf numFmtId="43" fontId="29" fillId="0" borderId="0" xfId="20" applyNumberFormat="1" applyFont="1" applyFill="1" applyBorder="1" applyAlignment="1">
      <alignment horizontal="center" wrapText="1"/>
    </xf>
    <xf numFmtId="1" fontId="29" fillId="0" borderId="0" xfId="20" applyNumberFormat="1" applyFont="1" applyFill="1" applyBorder="1" applyAlignment="1">
      <alignment horizontal="center" wrapText="1"/>
    </xf>
    <xf numFmtId="0" fontId="28" fillId="0" borderId="0" xfId="20" applyFont="1" applyFill="1" applyAlignment="1"/>
    <xf numFmtId="164" fontId="19" fillId="0" borderId="0" xfId="0" applyNumberFormat="1" applyFont="1" applyFill="1" applyBorder="1"/>
    <xf numFmtId="0" fontId="39" fillId="0" borderId="4" xfId="20" applyFont="1" applyFill="1" applyBorder="1" applyAlignment="1" applyProtection="1">
      <alignment horizontal="right"/>
    </xf>
    <xf numFmtId="0" fontId="19" fillId="10" borderId="22" xfId="20" applyFont="1" applyFill="1" applyBorder="1" applyAlignment="1">
      <alignment horizontal="center" wrapText="1"/>
    </xf>
    <xf numFmtId="0" fontId="19" fillId="0" borderId="0" xfId="20" applyFont="1" applyFill="1" applyBorder="1" applyAlignment="1">
      <alignment horizontal="center" wrapText="1"/>
    </xf>
    <xf numFmtId="0" fontId="19" fillId="0" borderId="15" xfId="20" applyFont="1" applyFill="1" applyBorder="1" applyAlignment="1">
      <alignment horizontal="center" wrapText="1"/>
    </xf>
    <xf numFmtId="0" fontId="19" fillId="10" borderId="12" xfId="20" applyFont="1" applyFill="1" applyBorder="1" applyAlignment="1">
      <alignment horizontal="center" wrapText="1"/>
    </xf>
    <xf numFmtId="164" fontId="20" fillId="0" borderId="10" xfId="2" applyNumberFormat="1" applyFont="1" applyFill="1" applyBorder="1" applyAlignment="1"/>
    <xf numFmtId="164" fontId="20" fillId="0" borderId="4" xfId="2" applyNumberFormat="1" applyFont="1" applyFill="1" applyBorder="1" applyAlignment="1"/>
    <xf numFmtId="164" fontId="20" fillId="0" borderId="5" xfId="2" applyNumberFormat="1" applyFont="1" applyFill="1" applyBorder="1" applyAlignment="1"/>
    <xf numFmtId="3" fontId="20" fillId="0" borderId="18" xfId="2" applyNumberFormat="1" applyFont="1" applyFill="1" applyBorder="1"/>
    <xf numFmtId="41" fontId="20" fillId="0" borderId="0" xfId="5" applyNumberFormat="1" applyFont="1" applyFill="1" applyBorder="1"/>
    <xf numFmtId="41" fontId="20" fillId="0" borderId="15" xfId="2" applyNumberFormat="1" applyFont="1" applyBorder="1" applyAlignment="1">
      <alignment horizontal="center"/>
    </xf>
    <xf numFmtId="41" fontId="20" fillId="0" borderId="15" xfId="20" applyNumberFormat="1" applyFont="1" applyBorder="1" applyAlignment="1">
      <alignment horizontal="center"/>
    </xf>
    <xf numFmtId="41" fontId="20" fillId="0" borderId="22" xfId="20" applyNumberFormat="1" applyFont="1" applyFill="1" applyBorder="1" applyAlignment="1">
      <alignment horizontal="center" wrapText="1"/>
    </xf>
    <xf numFmtId="0" fontId="28" fillId="0" borderId="0" xfId="20" applyFont="1" applyAlignment="1">
      <alignment horizontal="center"/>
    </xf>
    <xf numFmtId="0" fontId="28" fillId="0" borderId="0" xfId="20" applyFont="1" applyFill="1" applyAlignment="1">
      <alignment horizontal="center"/>
    </xf>
    <xf numFmtId="3" fontId="36" fillId="0" borderId="5" xfId="20" applyNumberFormat="1" applyFont="1" applyBorder="1" applyAlignment="1" applyProtection="1"/>
    <xf numFmtId="3" fontId="19" fillId="0" borderId="5" xfId="20" applyNumberFormat="1" applyFont="1" applyBorder="1" applyAlignment="1"/>
    <xf numFmtId="3" fontId="19" fillId="0" borderId="5" xfId="20" applyNumberFormat="1" applyFont="1" applyFill="1" applyBorder="1" applyAlignment="1" applyProtection="1"/>
    <xf numFmtId="164" fontId="20" fillId="0" borderId="16" xfId="2" applyNumberFormat="1" applyFont="1" applyFill="1" applyBorder="1"/>
    <xf numFmtId="3" fontId="20" fillId="0" borderId="16" xfId="2" applyNumberFormat="1" applyFont="1" applyFill="1" applyBorder="1"/>
    <xf numFmtId="3" fontId="20" fillId="0" borderId="15" xfId="20" applyNumberFormat="1" applyFont="1" applyFill="1" applyBorder="1" applyAlignment="1">
      <alignment horizontal="center"/>
    </xf>
    <xf numFmtId="3" fontId="20" fillId="0" borderId="9" xfId="2" applyNumberFormat="1" applyFont="1" applyFill="1" applyBorder="1"/>
    <xf numFmtId="0" fontId="18" fillId="0" borderId="0" xfId="20" applyFont="1" applyAlignment="1">
      <alignment horizontal="center"/>
    </xf>
    <xf numFmtId="0" fontId="133" fillId="0" borderId="0" xfId="20" applyFont="1" applyBorder="1" applyAlignment="1">
      <alignment horizontal="center"/>
    </xf>
    <xf numFmtId="0" fontId="133" fillId="0" borderId="0" xfId="20" applyFont="1" applyAlignment="1">
      <alignment horizontal="center"/>
    </xf>
    <xf numFmtId="2" fontId="17" fillId="0" borderId="0" xfId="20" applyNumberFormat="1" applyFont="1" applyAlignment="1">
      <alignment horizontal="center"/>
    </xf>
    <xf numFmtId="10" fontId="17" fillId="0" borderId="0" xfId="20" applyNumberFormat="1" applyFont="1"/>
    <xf numFmtId="49" fontId="17" fillId="0" borderId="0" xfId="20" applyNumberFormat="1" applyFont="1" applyAlignment="1">
      <alignment horizontal="left"/>
    </xf>
    <xf numFmtId="3" fontId="36" fillId="12" borderId="0" xfId="20" applyNumberFormat="1" applyFont="1" applyFill="1" applyBorder="1" applyProtection="1"/>
    <xf numFmtId="166" fontId="20" fillId="0" borderId="0" xfId="5" applyNumberFormat="1" applyFont="1" applyFill="1" applyBorder="1" applyAlignment="1">
      <alignment horizontal="center"/>
    </xf>
    <xf numFmtId="0" fontId="20" fillId="0" borderId="16" xfId="0" applyFont="1" applyFill="1" applyBorder="1" applyAlignment="1">
      <alignment horizontal="center"/>
    </xf>
    <xf numFmtId="41" fontId="20" fillId="0" borderId="0" xfId="2" applyNumberFormat="1" applyFont="1" applyFill="1" applyBorder="1"/>
    <xf numFmtId="0" fontId="21" fillId="0" borderId="0" xfId="1" applyNumberFormat="1" applyFont="1" applyFill="1" applyBorder="1" applyAlignment="1">
      <alignment horizontal="center"/>
    </xf>
    <xf numFmtId="3" fontId="24" fillId="0" borderId="0" xfId="1" applyNumberFormat="1" applyFont="1" applyBorder="1" applyAlignment="1">
      <alignment horizontal="right"/>
    </xf>
    <xf numFmtId="0" fontId="20" fillId="0" borderId="0" xfId="20" applyNumberFormat="1" applyFont="1" applyFill="1" applyAlignment="1">
      <alignment horizontal="center"/>
    </xf>
    <xf numFmtId="167" fontId="19" fillId="0" borderId="0" xfId="20" applyNumberFormat="1" applyFont="1" applyBorder="1" applyAlignment="1" applyProtection="1">
      <alignment horizontal="left"/>
    </xf>
    <xf numFmtId="0" fontId="21" fillId="0" borderId="0" xfId="20" applyNumberFormat="1" applyFont="1" applyFill="1" applyBorder="1" applyAlignment="1">
      <alignment horizontal="center"/>
    </xf>
    <xf numFmtId="3" fontId="21" fillId="0" borderId="0" xfId="20" applyNumberFormat="1" applyFont="1" applyBorder="1" applyAlignment="1">
      <alignment horizontal="right"/>
    </xf>
    <xf numFmtId="3" fontId="19" fillId="0" borderId="0" xfId="20" applyNumberFormat="1" applyFont="1" applyBorder="1" applyAlignment="1">
      <alignment horizontal="right"/>
    </xf>
    <xf numFmtId="0" fontId="20" fillId="0" borderId="0" xfId="20" applyNumberFormat="1" applyFont="1" applyAlignment="1">
      <alignment horizontal="center"/>
    </xf>
    <xf numFmtId="3" fontId="20" fillId="0" borderId="0" xfId="20" applyNumberFormat="1" applyFont="1" applyFill="1" applyAlignment="1" applyProtection="1">
      <alignment horizontal="center"/>
    </xf>
    <xf numFmtId="0" fontId="21" fillId="0" borderId="0" xfId="20" applyFont="1" applyFill="1" applyBorder="1" applyAlignment="1" applyProtection="1">
      <alignment horizontal="center"/>
    </xf>
    <xf numFmtId="3" fontId="21" fillId="0" borderId="0" xfId="20" applyNumberFormat="1" applyFont="1" applyBorder="1" applyAlignment="1" applyProtection="1">
      <alignment horizontal="right"/>
    </xf>
    <xf numFmtId="0" fontId="20" fillId="0" borderId="4" xfId="20" applyNumberFormat="1" applyFont="1" applyFill="1" applyBorder="1" applyAlignment="1" applyProtection="1">
      <alignment horizontal="left"/>
    </xf>
    <xf numFmtId="0" fontId="20" fillId="0" borderId="4" xfId="20" applyFont="1" applyFill="1" applyBorder="1" applyAlignment="1" applyProtection="1">
      <alignment horizontal="left"/>
    </xf>
    <xf numFmtId="0" fontId="20" fillId="0" borderId="4" xfId="20" applyNumberFormat="1" applyFont="1" applyBorder="1" applyAlignment="1" applyProtection="1">
      <alignment horizontal="center"/>
    </xf>
    <xf numFmtId="3" fontId="21" fillId="0" borderId="4" xfId="20" applyNumberFormat="1" applyFont="1" applyBorder="1" applyAlignment="1" applyProtection="1">
      <alignment horizontal="right"/>
    </xf>
    <xf numFmtId="3" fontId="20" fillId="71" borderId="18" xfId="2" applyNumberFormat="1" applyFont="1" applyFill="1" applyBorder="1"/>
    <xf numFmtId="3" fontId="20" fillId="71" borderId="0" xfId="2" applyNumberFormat="1" applyFont="1" applyFill="1" applyBorder="1"/>
    <xf numFmtId="3" fontId="20" fillId="0" borderId="0" xfId="2" applyNumberFormat="1" applyFont="1" applyFill="1" applyBorder="1"/>
    <xf numFmtId="0" fontId="29" fillId="12" borderId="7" xfId="20" applyFont="1" applyFill="1" applyBorder="1" applyAlignment="1">
      <alignment horizontal="center"/>
    </xf>
    <xf numFmtId="0" fontId="29" fillId="12" borderId="16" xfId="20" applyFont="1" applyFill="1" applyBorder="1" applyAlignment="1">
      <alignment horizontal="center"/>
    </xf>
    <xf numFmtId="1" fontId="29" fillId="12" borderId="16" xfId="20" applyNumberFormat="1" applyFont="1" applyFill="1" applyBorder="1" applyAlignment="1">
      <alignment horizontal="center"/>
    </xf>
    <xf numFmtId="37" fontId="29" fillId="12" borderId="16" xfId="2" applyNumberFormat="1" applyFont="1" applyFill="1" applyBorder="1" applyAlignment="1">
      <alignment horizontal="right"/>
    </xf>
    <xf numFmtId="164" fontId="29" fillId="12" borderId="16" xfId="2" applyNumberFormat="1" applyFont="1" applyFill="1" applyBorder="1" applyAlignment="1">
      <alignment horizontal="center"/>
    </xf>
    <xf numFmtId="37" fontId="29" fillId="0" borderId="16" xfId="2" applyNumberFormat="1" applyFont="1" applyFill="1" applyBorder="1" applyAlignment="1">
      <alignment horizontal="center"/>
    </xf>
    <xf numFmtId="43" fontId="29" fillId="12" borderId="16" xfId="2" applyNumberFormat="1" applyFont="1" applyFill="1" applyBorder="1" applyAlignment="1">
      <alignment horizontal="center"/>
    </xf>
    <xf numFmtId="1" fontId="29" fillId="12" borderId="6" xfId="2" applyNumberFormat="1" applyFont="1" applyFill="1" applyBorder="1" applyAlignment="1">
      <alignment horizontal="center"/>
    </xf>
    <xf numFmtId="164" fontId="28" fillId="0" borderId="23" xfId="2" applyNumberFormat="1" applyFont="1" applyFill="1" applyBorder="1" applyAlignment="1">
      <alignment horizontal="center"/>
    </xf>
    <xf numFmtId="171" fontId="36" fillId="0" borderId="0" xfId="9" applyNumberFormat="1" applyFont="1" applyBorder="1" applyAlignment="1" applyProtection="1"/>
    <xf numFmtId="0" fontId="39" fillId="0" borderId="5" xfId="1" applyFont="1" applyBorder="1"/>
    <xf numFmtId="3" fontId="39" fillId="0" borderId="4" xfId="20" applyNumberFormat="1" applyFont="1" applyBorder="1" applyProtection="1"/>
    <xf numFmtId="41" fontId="20" fillId="0" borderId="2" xfId="2" applyNumberFormat="1" applyFont="1" applyFill="1" applyBorder="1"/>
    <xf numFmtId="41" fontId="20" fillId="0" borderId="2" xfId="20" applyNumberFormat="1" applyFont="1" applyFill="1" applyBorder="1"/>
    <xf numFmtId="0" fontId="28" fillId="0" borderId="0" xfId="20" applyFont="1" applyAlignment="1">
      <alignment horizontal="center"/>
    </xf>
    <xf numFmtId="0" fontId="28" fillId="0" borderId="0" xfId="20" applyFont="1" applyFill="1" applyBorder="1" applyAlignment="1">
      <alignment horizontal="center"/>
    </xf>
    <xf numFmtId="0" fontId="28" fillId="0" borderId="0" xfId="20" applyFont="1" applyFill="1" applyAlignment="1">
      <alignment horizontal="center"/>
    </xf>
    <xf numFmtId="0" fontId="122" fillId="0" borderId="0" xfId="20" applyFont="1" applyFill="1" applyAlignment="1">
      <alignment horizontal="center"/>
    </xf>
    <xf numFmtId="183" fontId="122" fillId="0" borderId="0" xfId="20" applyNumberFormat="1" applyFont="1" applyFill="1" applyAlignment="1">
      <alignment horizontal="center"/>
    </xf>
    <xf numFmtId="0" fontId="19" fillId="69" borderId="12" xfId="20" applyFont="1" applyFill="1" applyBorder="1" applyAlignment="1"/>
    <xf numFmtId="37" fontId="29" fillId="12" borderId="48" xfId="2" applyNumberFormat="1" applyFont="1" applyFill="1" applyBorder="1"/>
    <xf numFmtId="37" fontId="29" fillId="0" borderId="50" xfId="2" applyNumberFormat="1" applyFont="1" applyFill="1" applyBorder="1"/>
    <xf numFmtId="37" fontId="28" fillId="0" borderId="1" xfId="2" applyNumberFormat="1" applyFont="1" applyFill="1" applyBorder="1"/>
    <xf numFmtId="37" fontId="28" fillId="0" borderId="23" xfId="2" applyNumberFormat="1" applyFont="1" applyFill="1" applyBorder="1"/>
    <xf numFmtId="39" fontId="28" fillId="0" borderId="1" xfId="20" applyNumberFormat="1" applyFont="1" applyFill="1" applyBorder="1"/>
    <xf numFmtId="37" fontId="28" fillId="0" borderId="26" xfId="3" applyNumberFormat="1" applyFont="1" applyFill="1" applyBorder="1"/>
    <xf numFmtId="37" fontId="28" fillId="0" borderId="0" xfId="2" applyNumberFormat="1" applyFont="1" applyFill="1" applyBorder="1"/>
    <xf numFmtId="39" fontId="28" fillId="0" borderId="1" xfId="2" applyNumberFormat="1" applyFont="1" applyFill="1" applyBorder="1"/>
    <xf numFmtId="174" fontId="28" fillId="0" borderId="0" xfId="2" applyNumberFormat="1" applyFont="1" applyFill="1" applyBorder="1"/>
    <xf numFmtId="0" fontId="123" fillId="0" borderId="0" xfId="20" applyFont="1" applyFill="1" applyAlignment="1">
      <alignment horizontal="center" vertical="top"/>
    </xf>
    <xf numFmtId="164" fontId="123" fillId="0" borderId="0" xfId="20" applyNumberFormat="1" applyFont="1" applyFill="1" applyAlignment="1">
      <alignment horizontal="center"/>
    </xf>
    <xf numFmtId="0" fontId="125" fillId="0" borderId="0" xfId="20" applyFont="1" applyFill="1" applyBorder="1" applyAlignment="1">
      <alignment horizontal="center"/>
    </xf>
    <xf numFmtId="164" fontId="123" fillId="0" borderId="0" xfId="20" applyNumberFormat="1" applyFont="1" applyAlignment="1">
      <alignment horizontal="center"/>
    </xf>
    <xf numFmtId="0" fontId="123" fillId="0" borderId="0" xfId="20" applyFont="1"/>
    <xf numFmtId="0" fontId="17" fillId="0" borderId="0" xfId="20" applyFont="1" applyFill="1" applyBorder="1" applyAlignment="1">
      <alignment horizontal="center"/>
    </xf>
    <xf numFmtId="37" fontId="29" fillId="0" borderId="48" xfId="2" applyNumberFormat="1" applyFont="1" applyFill="1" applyBorder="1" applyAlignment="1">
      <alignment horizontal="right"/>
    </xf>
    <xf numFmtId="17" fontId="28" fillId="0" borderId="21" xfId="20" quotePrefix="1" applyNumberFormat="1" applyFont="1" applyFill="1" applyBorder="1" applyAlignment="1">
      <alignment horizontal="left" wrapText="1"/>
    </xf>
    <xf numFmtId="0" fontId="17" fillId="0" borderId="0" xfId="0" applyFont="1" applyProtection="1"/>
    <xf numFmtId="3" fontId="19" fillId="0" borderId="0" xfId="0" applyNumberFormat="1" applyFont="1" applyFill="1" applyAlignment="1" applyProtection="1"/>
    <xf numFmtId="0" fontId="19" fillId="0" borderId="0" xfId="0" applyFont="1" applyFill="1" applyAlignment="1" applyProtection="1"/>
    <xf numFmtId="3" fontId="19" fillId="0" borderId="0" xfId="0" applyNumberFormat="1" applyFont="1" applyFill="1" applyAlignment="1" applyProtection="1">
      <alignment horizontal="center"/>
    </xf>
    <xf numFmtId="0" fontId="19" fillId="0" borderId="0" xfId="0" applyFont="1" applyFill="1" applyAlignment="1" applyProtection="1">
      <alignment horizontal="center"/>
    </xf>
    <xf numFmtId="1" fontId="17" fillId="0" borderId="23" xfId="2" applyNumberFormat="1" applyFont="1" applyFill="1" applyBorder="1" applyAlignment="1" applyProtection="1">
      <alignment horizontal="center" wrapText="1"/>
    </xf>
    <xf numFmtId="0" fontId="30" fillId="0" borderId="0" xfId="0" applyFont="1" applyFill="1" applyProtection="1"/>
    <xf numFmtId="0" fontId="30" fillId="0" borderId="0" xfId="0" applyFont="1" applyFill="1" applyBorder="1" applyAlignment="1" applyProtection="1">
      <alignment horizontal="center" wrapText="1"/>
    </xf>
    <xf numFmtId="0" fontId="30" fillId="0" borderId="23" xfId="0" applyFont="1" applyFill="1" applyBorder="1" applyAlignment="1" applyProtection="1">
      <alignment horizontal="center" wrapText="1"/>
    </xf>
    <xf numFmtId="0" fontId="20" fillId="0" borderId="0" xfId="0" applyFont="1" applyFill="1" applyProtection="1"/>
    <xf numFmtId="0" fontId="30" fillId="0" borderId="0" xfId="0" applyFont="1" applyFill="1" applyAlignment="1" applyProtection="1">
      <alignment horizontal="right"/>
    </xf>
    <xf numFmtId="1" fontId="30" fillId="12" borderId="0" xfId="2" applyNumberFormat="1" applyFont="1" applyFill="1" applyBorder="1" applyAlignment="1" applyProtection="1">
      <alignment horizontal="center"/>
    </xf>
    <xf numFmtId="0" fontId="30" fillId="0" borderId="18" xfId="0" applyFont="1" applyFill="1" applyBorder="1" applyAlignment="1" applyProtection="1">
      <alignment horizontal="center" wrapText="1"/>
    </xf>
    <xf numFmtId="0" fontId="30" fillId="0" borderId="18" xfId="0" applyFont="1" applyFill="1" applyBorder="1" applyProtection="1"/>
    <xf numFmtId="173" fontId="30" fillId="0" borderId="0" xfId="0" applyNumberFormat="1" applyFont="1" applyFill="1" applyAlignment="1" applyProtection="1">
      <alignment horizontal="right"/>
    </xf>
    <xf numFmtId="173" fontId="30" fillId="0" borderId="0" xfId="0" applyNumberFormat="1" applyFont="1" applyFill="1" applyProtection="1"/>
    <xf numFmtId="0" fontId="30" fillId="0" borderId="0" xfId="0" applyNumberFormat="1" applyFont="1" applyAlignment="1" applyProtection="1">
      <alignment horizontal="center"/>
    </xf>
    <xf numFmtId="173" fontId="17" fillId="12" borderId="19" xfId="2" applyNumberFormat="1" applyFont="1" applyFill="1" applyBorder="1" applyAlignment="1" applyProtection="1">
      <alignment horizontal="center" wrapText="1"/>
    </xf>
    <xf numFmtId="173" fontId="137" fillId="0" borderId="0" xfId="0" applyNumberFormat="1" applyFont="1" applyFill="1" applyAlignment="1" applyProtection="1">
      <alignment horizontal="center"/>
    </xf>
    <xf numFmtId="0" fontId="137" fillId="0" borderId="0" xfId="0" quotePrefix="1" applyNumberFormat="1" applyFont="1" applyFill="1" applyAlignment="1" applyProtection="1">
      <alignment horizontal="center"/>
    </xf>
    <xf numFmtId="5" fontId="30" fillId="0" borderId="19" xfId="0" applyNumberFormat="1" applyFont="1" applyFill="1" applyBorder="1" applyAlignment="1" applyProtection="1">
      <alignment horizontal="center"/>
    </xf>
    <xf numFmtId="173" fontId="20" fillId="0" borderId="0" xfId="0" applyNumberFormat="1" applyFont="1" applyFill="1" applyProtection="1"/>
    <xf numFmtId="0" fontId="30" fillId="0" borderId="0" xfId="0" applyNumberFormat="1" applyFont="1" applyFill="1" applyAlignment="1" applyProtection="1">
      <alignment horizontal="right"/>
    </xf>
    <xf numFmtId="164" fontId="30" fillId="0" borderId="0" xfId="0" applyNumberFormat="1" applyFont="1" applyFill="1" applyProtection="1"/>
    <xf numFmtId="0" fontId="30" fillId="0" borderId="0" xfId="0" applyNumberFormat="1" applyFont="1" applyFill="1" applyAlignment="1" applyProtection="1">
      <alignment horizontal="center"/>
    </xf>
    <xf numFmtId="0" fontId="30" fillId="0" borderId="0" xfId="0" applyFont="1" applyFill="1" applyAlignment="1" applyProtection="1">
      <alignment horizontal="center"/>
    </xf>
    <xf numFmtId="164" fontId="30" fillId="0" borderId="2" xfId="0" applyNumberFormat="1" applyFont="1" applyFill="1" applyBorder="1" applyProtection="1"/>
    <xf numFmtId="0" fontId="30" fillId="0" borderId="2" xfId="0" applyFont="1" applyFill="1" applyBorder="1" applyAlignment="1" applyProtection="1">
      <alignment horizontal="center"/>
    </xf>
    <xf numFmtId="0" fontId="20" fillId="0" borderId="2" xfId="0" applyFont="1" applyFill="1" applyBorder="1" applyProtection="1"/>
    <xf numFmtId="164" fontId="30" fillId="0" borderId="0" xfId="0" applyNumberFormat="1" applyFont="1" applyFill="1" applyAlignment="1" applyProtection="1">
      <alignment horizontal="left"/>
    </xf>
    <xf numFmtId="0" fontId="137" fillId="0" borderId="0" xfId="0" applyNumberFormat="1" applyFont="1" applyFill="1" applyAlignment="1" applyProtection="1">
      <alignment horizontal="center" wrapText="1"/>
    </xf>
    <xf numFmtId="0" fontId="137" fillId="0" borderId="0" xfId="0" applyFont="1" applyFill="1" applyAlignment="1" applyProtection="1">
      <alignment horizontal="center" wrapText="1"/>
    </xf>
    <xf numFmtId="164" fontId="137" fillId="0" borderId="0" xfId="0" applyNumberFormat="1" applyFont="1" applyFill="1" applyAlignment="1" applyProtection="1">
      <alignment horizontal="center" wrapText="1"/>
    </xf>
    <xf numFmtId="0" fontId="137" fillId="0" borderId="0" xfId="0" applyFont="1" applyFill="1" applyAlignment="1" applyProtection="1">
      <alignment horizontal="center"/>
    </xf>
    <xf numFmtId="164" fontId="137" fillId="0" borderId="0" xfId="0" applyNumberFormat="1" applyFont="1" applyFill="1" applyAlignment="1" applyProtection="1">
      <alignment horizontal="center"/>
    </xf>
    <xf numFmtId="0" fontId="137" fillId="0" borderId="0" xfId="0" applyNumberFormat="1" applyFont="1" applyFill="1" applyAlignment="1" applyProtection="1">
      <alignment horizontal="left"/>
    </xf>
    <xf numFmtId="171" fontId="30" fillId="0" borderId="0" xfId="365" applyNumberFormat="1" applyFont="1" applyFill="1" applyProtection="1"/>
    <xf numFmtId="0" fontId="138" fillId="0" borderId="0" xfId="0" applyFont="1" applyFill="1" applyAlignment="1" applyProtection="1">
      <alignment horizontal="center"/>
    </xf>
    <xf numFmtId="0" fontId="139" fillId="0" borderId="0" xfId="0" applyFont="1" applyFill="1" applyAlignment="1" applyProtection="1">
      <alignment horizontal="left"/>
    </xf>
    <xf numFmtId="14" fontId="30" fillId="0" borderId="0" xfId="0" applyNumberFormat="1" applyFont="1" applyFill="1" applyAlignment="1" applyProtection="1">
      <alignment horizontal="left"/>
    </xf>
    <xf numFmtId="164" fontId="30" fillId="0" borderId="0" xfId="528" applyNumberFormat="1" applyFont="1" applyFill="1" applyProtection="1"/>
    <xf numFmtId="164" fontId="30" fillId="0" borderId="0" xfId="3" applyNumberFormat="1" applyFont="1" applyFill="1" applyProtection="1"/>
    <xf numFmtId="167" fontId="30" fillId="0" borderId="0" xfId="0" applyNumberFormat="1" applyFont="1" applyFill="1" applyAlignment="1" applyProtection="1">
      <alignment horizontal="center"/>
    </xf>
    <xf numFmtId="0" fontId="30" fillId="0" borderId="0" xfId="0" applyNumberFormat="1" applyFont="1" applyFill="1" applyProtection="1"/>
    <xf numFmtId="164" fontId="30" fillId="0" borderId="0" xfId="528" applyNumberFormat="1" applyFont="1" applyFill="1" applyBorder="1" applyProtection="1"/>
    <xf numFmtId="164" fontId="137" fillId="0" borderId="0" xfId="528" applyNumberFormat="1" applyFont="1" applyFill="1" applyProtection="1"/>
    <xf numFmtId="164" fontId="20" fillId="0" borderId="0" xfId="528" applyNumberFormat="1" applyFont="1" applyFill="1" applyProtection="1"/>
    <xf numFmtId="164" fontId="137" fillId="0" borderId="0" xfId="528" applyNumberFormat="1" applyFont="1" applyFill="1" applyBorder="1" applyAlignment="1" applyProtection="1">
      <alignment horizontal="center"/>
    </xf>
    <xf numFmtId="10" fontId="17" fillId="0" borderId="0" xfId="529" applyNumberFormat="1" applyFont="1" applyProtection="1"/>
    <xf numFmtId="0" fontId="138" fillId="0" borderId="0" xfId="0" applyFont="1" applyFill="1" applyProtection="1"/>
    <xf numFmtId="164" fontId="137" fillId="0" borderId="0" xfId="528" applyNumberFormat="1" applyFont="1" applyFill="1" applyAlignment="1" applyProtection="1">
      <alignment horizontal="center"/>
    </xf>
    <xf numFmtId="0" fontId="139" fillId="0" borderId="0" xfId="0" applyFont="1" applyFill="1" applyProtection="1"/>
    <xf numFmtId="164" fontId="137" fillId="0" borderId="0" xfId="0" applyNumberFormat="1" applyFont="1" applyFill="1" applyProtection="1"/>
    <xf numFmtId="43" fontId="17" fillId="0" borderId="0" xfId="0" applyNumberFormat="1" applyFont="1" applyProtection="1"/>
    <xf numFmtId="14" fontId="30" fillId="0" borderId="2" xfId="0" applyNumberFormat="1" applyFont="1" applyFill="1" applyBorder="1" applyAlignment="1" applyProtection="1">
      <alignment horizontal="left"/>
    </xf>
    <xf numFmtId="0" fontId="30" fillId="0" borderId="2" xfId="0" applyFont="1" applyFill="1" applyBorder="1" applyProtection="1"/>
    <xf numFmtId="164" fontId="30" fillId="0" borderId="2" xfId="528" applyNumberFormat="1" applyFont="1" applyFill="1" applyBorder="1" applyProtection="1"/>
    <xf numFmtId="167" fontId="30" fillId="0" borderId="2" xfId="0" applyNumberFormat="1" applyFont="1" applyFill="1" applyBorder="1" applyAlignment="1" applyProtection="1">
      <alignment horizontal="center"/>
    </xf>
    <xf numFmtId="0" fontId="30" fillId="0" borderId="3" xfId="0" applyFont="1" applyFill="1" applyBorder="1" applyProtection="1"/>
    <xf numFmtId="0" fontId="20" fillId="0" borderId="3" xfId="0" applyFont="1" applyFill="1" applyBorder="1" applyProtection="1"/>
    <xf numFmtId="164" fontId="20" fillId="0" borderId="3" xfId="528" applyNumberFormat="1" applyFont="1" applyFill="1" applyBorder="1" applyProtection="1"/>
    <xf numFmtId="164" fontId="30" fillId="0" borderId="3" xfId="528" applyNumberFormat="1" applyFont="1" applyFill="1" applyBorder="1" applyProtection="1"/>
    <xf numFmtId="0" fontId="30" fillId="0" borderId="0" xfId="0" applyFont="1" applyFill="1" applyBorder="1" applyProtection="1"/>
    <xf numFmtId="0" fontId="20" fillId="0" borderId="0" xfId="0" applyFont="1" applyFill="1" applyBorder="1" applyProtection="1"/>
    <xf numFmtId="164" fontId="20" fillId="0" borderId="0" xfId="528" applyNumberFormat="1" applyFont="1" applyFill="1" applyBorder="1" applyProtection="1"/>
    <xf numFmtId="0" fontId="30" fillId="0" borderId="4" xfId="0" applyFont="1" applyFill="1" applyBorder="1" applyProtection="1"/>
    <xf numFmtId="0" fontId="20" fillId="0" borderId="4" xfId="0" applyFont="1" applyFill="1" applyBorder="1" applyProtection="1"/>
    <xf numFmtId="164" fontId="20" fillId="0" borderId="4" xfId="528" applyNumberFormat="1" applyFont="1" applyFill="1" applyBorder="1" applyProtection="1"/>
    <xf numFmtId="164" fontId="30" fillId="0" borderId="4" xfId="528" applyNumberFormat="1" applyFont="1" applyFill="1" applyBorder="1" applyProtection="1"/>
    <xf numFmtId="0" fontId="17" fillId="0" borderId="0" xfId="0" applyFont="1" applyFill="1" applyProtection="1"/>
    <xf numFmtId="0" fontId="30" fillId="0" borderId="0" xfId="0" applyFont="1" applyFill="1" applyAlignment="1" applyProtection="1">
      <alignment wrapText="1"/>
    </xf>
    <xf numFmtId="43" fontId="17" fillId="0" borderId="0" xfId="301" applyNumberFormat="1" applyFont="1" applyFill="1" applyBorder="1" applyProtection="1"/>
    <xf numFmtId="0" fontId="20" fillId="0" borderId="0" xfId="0" applyFont="1" applyProtection="1"/>
    <xf numFmtId="0" fontId="135" fillId="0" borderId="0" xfId="530" applyFont="1" applyAlignment="1"/>
    <xf numFmtId="166" fontId="135" fillId="0" borderId="0" xfId="530" applyNumberFormat="1" applyFont="1" applyBorder="1" applyAlignment="1"/>
    <xf numFmtId="0" fontId="30" fillId="0" borderId="0" xfId="530" applyFont="1" applyAlignment="1"/>
    <xf numFmtId="1" fontId="30" fillId="0" borderId="0" xfId="530" applyNumberFormat="1" applyFont="1" applyAlignment="1">
      <alignment horizontal="center"/>
    </xf>
    <xf numFmtId="14" fontId="30" fillId="0" borderId="0" xfId="530" quotePrefix="1" applyNumberFormat="1" applyFont="1" applyAlignment="1">
      <alignment horizontal="left"/>
    </xf>
    <xf numFmtId="167" fontId="30" fillId="12" borderId="0" xfId="529" applyNumberFormat="1" applyFont="1" applyFill="1" applyBorder="1" applyAlignment="1">
      <alignment horizontal="right"/>
    </xf>
    <xf numFmtId="43" fontId="135" fillId="0" borderId="0" xfId="530" applyNumberFormat="1" applyFont="1" applyAlignment="1"/>
    <xf numFmtId="10" fontId="135" fillId="0" borderId="0" xfId="530" applyNumberFormat="1" applyFont="1" applyAlignment="1"/>
    <xf numFmtId="1" fontId="135" fillId="0" borderId="0" xfId="530" applyNumberFormat="1" applyFont="1" applyAlignment="1">
      <alignment horizontal="center"/>
    </xf>
    <xf numFmtId="0" fontId="135" fillId="0" borderId="0" xfId="530" quotePrefix="1" applyFont="1" applyBorder="1" applyAlignment="1">
      <alignment horizontal="left"/>
    </xf>
    <xf numFmtId="43" fontId="135" fillId="0" borderId="0" xfId="530" applyNumberFormat="1" applyFont="1" applyBorder="1" applyAlignment="1"/>
    <xf numFmtId="0" fontId="141" fillId="0" borderId="0" xfId="530" applyFont="1" applyAlignment="1"/>
    <xf numFmtId="0" fontId="30" fillId="0" borderId="0" xfId="530" applyFont="1" applyAlignment="1">
      <alignment horizontal="left"/>
    </xf>
    <xf numFmtId="0" fontId="30" fillId="0" borderId="0" xfId="530" applyFont="1" applyBorder="1" applyAlignment="1"/>
    <xf numFmtId="43" fontId="30" fillId="0" borderId="0" xfId="530" applyNumberFormat="1" applyFont="1" applyBorder="1" applyAlignment="1"/>
    <xf numFmtId="167" fontId="30" fillId="0" borderId="0" xfId="530" applyNumberFormat="1" applyFont="1" applyBorder="1" applyAlignment="1"/>
    <xf numFmtId="167" fontId="30" fillId="0" borderId="0" xfId="530" applyNumberFormat="1" applyFont="1" applyAlignment="1"/>
    <xf numFmtId="0" fontId="19" fillId="0" borderId="0" xfId="0" applyFont="1" applyFill="1" applyBorder="1" applyAlignment="1">
      <alignment horizontal="center"/>
    </xf>
    <xf numFmtId="0" fontId="19" fillId="0" borderId="0" xfId="0" applyFont="1" applyBorder="1" applyAlignment="1">
      <alignment wrapText="1"/>
    </xf>
    <xf numFmtId="0" fontId="19" fillId="0" borderId="0" xfId="0" applyFont="1" applyBorder="1" applyAlignment="1">
      <alignment horizontal="center"/>
    </xf>
    <xf numFmtId="3" fontId="20" fillId="0" borderId="0" xfId="1" applyNumberFormat="1" applyFont="1" applyFill="1" applyBorder="1"/>
    <xf numFmtId="3" fontId="20" fillId="0" borderId="0" xfId="1" applyNumberFormat="1" applyFont="1" applyAlignment="1">
      <alignment horizontal="center" vertical="top"/>
    </xf>
    <xf numFmtId="0" fontId="19" fillId="0" borderId="0" xfId="0" applyFont="1" applyFill="1" applyAlignment="1" applyProtection="1">
      <alignment horizontal="center"/>
    </xf>
    <xf numFmtId="37" fontId="47" fillId="0" borderId="0" xfId="2" applyNumberFormat="1" applyFont="1" applyFill="1" applyAlignment="1">
      <alignment horizontal="right" wrapText="1"/>
    </xf>
    <xf numFmtId="41" fontId="20" fillId="0" borderId="20" xfId="5" applyNumberFormat="1" applyFont="1" applyFill="1" applyBorder="1" applyAlignment="1">
      <alignment horizontal="center"/>
    </xf>
    <xf numFmtId="41" fontId="20" fillId="0" borderId="0" xfId="5" applyNumberFormat="1" applyFont="1" applyFill="1" applyBorder="1" applyAlignment="1">
      <alignment horizontal="center"/>
    </xf>
    <xf numFmtId="41" fontId="20" fillId="0" borderId="20" xfId="5" applyNumberFormat="1" applyFont="1" applyFill="1" applyBorder="1" applyAlignment="1">
      <alignment horizontal="left" indent="2"/>
    </xf>
    <xf numFmtId="37" fontId="28" fillId="12" borderId="1" xfId="2" applyNumberFormat="1" applyFont="1" applyFill="1" applyBorder="1"/>
    <xf numFmtId="0" fontId="36" fillId="12" borderId="1" xfId="20" applyFont="1" applyFill="1" applyBorder="1" applyAlignment="1" applyProtection="1">
      <alignment horizontal="center" wrapText="1"/>
    </xf>
    <xf numFmtId="167" fontId="30" fillId="0" borderId="0" xfId="529" applyNumberFormat="1" applyFont="1" applyFill="1" applyBorder="1" applyAlignment="1">
      <alignment horizontal="right"/>
    </xf>
    <xf numFmtId="37" fontId="28" fillId="0" borderId="11" xfId="3" applyNumberFormat="1" applyFont="1" applyFill="1" applyBorder="1"/>
    <xf numFmtId="37" fontId="28" fillId="0" borderId="11" xfId="2" applyNumberFormat="1" applyFont="1" applyFill="1" applyBorder="1"/>
    <xf numFmtId="0" fontId="19" fillId="0" borderId="0" xfId="20" applyFont="1" applyFill="1" applyBorder="1" applyAlignment="1">
      <alignment horizontal="center" wrapText="1"/>
    </xf>
    <xf numFmtId="0" fontId="19" fillId="0" borderId="15" xfId="20" applyFont="1" applyFill="1" applyBorder="1" applyAlignment="1">
      <alignment horizontal="center" wrapText="1"/>
    </xf>
    <xf numFmtId="167" fontId="36" fillId="0" borderId="20" xfId="20" applyNumberFormat="1" applyFont="1" applyBorder="1" applyAlignment="1" applyProtection="1">
      <alignment horizontal="left"/>
    </xf>
    <xf numFmtId="0" fontId="39" fillId="0" borderId="20" xfId="20" applyFont="1" applyBorder="1" applyProtection="1"/>
    <xf numFmtId="0" fontId="36" fillId="0" borderId="20" xfId="20" applyFont="1" applyBorder="1" applyAlignment="1" applyProtection="1"/>
    <xf numFmtId="168" fontId="36" fillId="0" borderId="20" xfId="20" applyNumberFormat="1" applyFont="1" applyBorder="1" applyAlignment="1" applyProtection="1">
      <alignment horizontal="center"/>
    </xf>
    <xf numFmtId="3" fontId="36" fillId="0" borderId="20" xfId="20" applyNumberFormat="1" applyFont="1" applyBorder="1" applyAlignment="1" applyProtection="1"/>
    <xf numFmtId="37" fontId="20" fillId="0" borderId="4" xfId="1" applyNumberFormat="1" applyFont="1" applyFill="1" applyBorder="1" applyAlignment="1">
      <alignment horizontal="right" wrapText="1"/>
    </xf>
    <xf numFmtId="37" fontId="47" fillId="0" borderId="0" xfId="1" applyNumberFormat="1" applyFont="1" applyAlignment="1">
      <alignment horizontal="left" wrapText="1"/>
    </xf>
    <xf numFmtId="165" fontId="39" fillId="12" borderId="0" xfId="20" applyNumberFormat="1" applyFont="1" applyFill="1" applyAlignment="1" applyProtection="1"/>
    <xf numFmtId="37" fontId="19" fillId="0" borderId="5" xfId="1" applyNumberFormat="1" applyFont="1" applyFill="1" applyBorder="1" applyAlignment="1" applyProtection="1">
      <alignment horizontal="right" wrapText="1"/>
      <protection locked="0"/>
    </xf>
    <xf numFmtId="0" fontId="19" fillId="10" borderId="12" xfId="20" applyFont="1" applyFill="1" applyBorder="1" applyAlignment="1">
      <alignment horizontal="center" wrapText="1"/>
    </xf>
    <xf numFmtId="0" fontId="19" fillId="10" borderId="14" xfId="20" applyFont="1" applyFill="1" applyBorder="1" applyAlignment="1">
      <alignment horizontal="center" wrapText="1"/>
    </xf>
    <xf numFmtId="3" fontId="20" fillId="0" borderId="8" xfId="20" applyNumberFormat="1" applyFont="1" applyBorder="1" applyAlignment="1">
      <alignment horizontal="left"/>
    </xf>
    <xf numFmtId="37" fontId="20" fillId="12" borderId="0" xfId="20" applyNumberFormat="1" applyFont="1" applyFill="1" applyBorder="1" applyAlignment="1">
      <alignment horizontal="center"/>
    </xf>
    <xf numFmtId="37" fontId="20" fillId="12" borderId="4" xfId="20" applyNumberFormat="1" applyFont="1" applyFill="1" applyBorder="1" applyAlignment="1">
      <alignment horizontal="center"/>
    </xf>
    <xf numFmtId="37" fontId="20" fillId="0" borderId="0" xfId="20" applyNumberFormat="1" applyFont="1" applyFill="1" applyBorder="1"/>
    <xf numFmtId="37" fontId="20" fillId="0" borderId="4" xfId="20" applyNumberFormat="1" applyFont="1" applyFill="1" applyBorder="1"/>
    <xf numFmtId="37" fontId="20" fillId="0" borderId="0" xfId="20" applyNumberFormat="1" applyFont="1" applyBorder="1"/>
    <xf numFmtId="9" fontId="20" fillId="12" borderId="4" xfId="20" applyNumberFormat="1" applyFont="1" applyFill="1" applyBorder="1"/>
    <xf numFmtId="9" fontId="20" fillId="12" borderId="0" xfId="20" applyNumberFormat="1" applyFont="1" applyFill="1" applyBorder="1" applyAlignment="1">
      <alignment horizontal="center"/>
    </xf>
    <xf numFmtId="10" fontId="20" fillId="12" borderId="0" xfId="20" applyNumberFormat="1" applyFont="1" applyFill="1" applyBorder="1" applyAlignment="1">
      <alignment horizontal="center"/>
    </xf>
    <xf numFmtId="10" fontId="20" fillId="12" borderId="4" xfId="20" applyNumberFormat="1" applyFont="1" applyFill="1" applyBorder="1" applyAlignment="1">
      <alignment horizontal="center"/>
    </xf>
    <xf numFmtId="4" fontId="20" fillId="12" borderId="0" xfId="20" applyNumberFormat="1" applyFont="1" applyFill="1" applyBorder="1" applyAlignment="1">
      <alignment horizontal="center"/>
    </xf>
    <xf numFmtId="4" fontId="20" fillId="12" borderId="4" xfId="20" applyNumberFormat="1" applyFont="1" applyFill="1" applyBorder="1" applyAlignment="1">
      <alignment horizontal="center"/>
    </xf>
    <xf numFmtId="0" fontId="19" fillId="72" borderId="12" xfId="20" applyFont="1" applyFill="1" applyBorder="1" applyAlignment="1">
      <alignment horizontal="center" wrapText="1"/>
    </xf>
    <xf numFmtId="37" fontId="20" fillId="0" borderId="0" xfId="20" applyNumberFormat="1" applyFont="1" applyBorder="1" applyAlignment="1">
      <alignment horizontal="center"/>
    </xf>
    <xf numFmtId="0" fontId="20" fillId="0" borderId="0" xfId="0" applyNumberFormat="1" applyFont="1" applyFill="1" applyBorder="1" applyAlignment="1" applyProtection="1">
      <alignment horizontal="left" vertical="top"/>
    </xf>
    <xf numFmtId="10" fontId="17" fillId="0" borderId="0" xfId="20" applyNumberFormat="1" applyFont="1" applyAlignment="1">
      <alignment horizontal="right"/>
    </xf>
    <xf numFmtId="37" fontId="20" fillId="0" borderId="0" xfId="20" applyNumberFormat="1" applyFont="1" applyAlignment="1">
      <alignment horizontal="center"/>
    </xf>
    <xf numFmtId="37" fontId="20" fillId="0" borderId="4" xfId="20" applyNumberFormat="1" applyFont="1" applyBorder="1" applyAlignment="1">
      <alignment horizontal="center"/>
    </xf>
    <xf numFmtId="0" fontId="31" fillId="0" borderId="0" xfId="1" applyFont="1" applyFill="1"/>
    <xf numFmtId="37" fontId="20" fillId="12" borderId="13" xfId="2" applyNumberFormat="1" applyFont="1" applyFill="1" applyBorder="1" applyAlignment="1">
      <alignment wrapText="1"/>
    </xf>
    <xf numFmtId="39" fontId="28" fillId="0" borderId="0" xfId="20" applyNumberFormat="1" applyFont="1" applyFill="1" applyBorder="1"/>
    <xf numFmtId="0" fontId="28" fillId="0" borderId="0" xfId="20" applyFont="1" applyFill="1" applyBorder="1" applyAlignment="1">
      <alignment horizontal="center" wrapText="1"/>
    </xf>
    <xf numFmtId="0" fontId="28" fillId="0" borderId="0" xfId="20" applyFont="1" applyFill="1" applyBorder="1"/>
    <xf numFmtId="0" fontId="28" fillId="0" borderId="0" xfId="20" applyFont="1" applyAlignment="1">
      <alignment horizontal="center"/>
    </xf>
    <xf numFmtId="0" fontId="28" fillId="0" borderId="0" xfId="20" applyFont="1" applyAlignment="1">
      <alignment horizontal="center"/>
    </xf>
    <xf numFmtId="0" fontId="28" fillId="0" borderId="0" xfId="20" applyFont="1"/>
    <xf numFmtId="164" fontId="17" fillId="0" borderId="15" xfId="20" applyNumberFormat="1" applyFont="1" applyFill="1" applyBorder="1"/>
    <xf numFmtId="3" fontId="20" fillId="0" borderId="4" xfId="2" applyNumberFormat="1" applyFont="1" applyFill="1" applyBorder="1"/>
    <xf numFmtId="3" fontId="20" fillId="0" borderId="7" xfId="20" applyNumberFormat="1" applyFont="1" applyBorder="1"/>
    <xf numFmtId="3" fontId="20" fillId="12" borderId="16" xfId="2" applyNumberFormat="1" applyFont="1" applyFill="1" applyBorder="1"/>
    <xf numFmtId="3" fontId="20" fillId="12" borderId="15" xfId="2" applyNumberFormat="1" applyFont="1" applyFill="1" applyBorder="1"/>
    <xf numFmtId="3" fontId="20" fillId="71" borderId="16" xfId="2" applyNumberFormat="1" applyFont="1" applyFill="1" applyBorder="1"/>
    <xf numFmtId="3" fontId="20" fillId="71" borderId="15" xfId="2" applyNumberFormat="1" applyFont="1" applyFill="1" applyBorder="1"/>
    <xf numFmtId="3" fontId="20" fillId="0" borderId="15" xfId="2" applyNumberFormat="1" applyFont="1" applyFill="1" applyBorder="1"/>
    <xf numFmtId="3" fontId="20" fillId="0" borderId="6" xfId="2" applyNumberFormat="1" applyFont="1" applyFill="1" applyBorder="1"/>
    <xf numFmtId="0" fontId="20" fillId="12" borderId="0" xfId="0" applyFont="1" applyFill="1" applyAlignment="1">
      <alignment horizontal="left"/>
    </xf>
    <xf numFmtId="41" fontId="20" fillId="12" borderId="13" xfId="20" applyNumberFormat="1" applyFont="1" applyFill="1" applyBorder="1" applyAlignment="1">
      <alignment horizontal="right"/>
    </xf>
    <xf numFmtId="0" fontId="28" fillId="0" borderId="0" xfId="20" applyFont="1" applyAlignment="1">
      <alignment horizontal="center"/>
    </xf>
    <xf numFmtId="0" fontId="20" fillId="0" borderId="6" xfId="20" applyFont="1" applyBorder="1" applyAlignment="1">
      <alignment horizontal="center"/>
    </xf>
    <xf numFmtId="164" fontId="29" fillId="0" borderId="16" xfId="2" applyNumberFormat="1" applyFont="1" applyFill="1" applyBorder="1" applyAlignment="1"/>
    <xf numFmtId="0" fontId="29" fillId="0" borderId="22" xfId="20" applyFont="1" applyFill="1" applyBorder="1"/>
    <xf numFmtId="0" fontId="39" fillId="0" borderId="22" xfId="20" applyFont="1" applyFill="1" applyBorder="1" applyAlignment="1">
      <alignment horizontal="center"/>
    </xf>
    <xf numFmtId="0" fontId="39" fillId="0" borderId="15" xfId="20" applyFont="1" applyFill="1" applyBorder="1" applyAlignment="1">
      <alignment horizontal="center"/>
    </xf>
    <xf numFmtId="0" fontId="39" fillId="0" borderId="15" xfId="20" applyFont="1" applyBorder="1" applyAlignment="1">
      <alignment horizontal="center"/>
    </xf>
    <xf numFmtId="0" fontId="39" fillId="0" borderId="9" xfId="20" applyFont="1" applyFill="1" applyBorder="1" applyAlignment="1">
      <alignment horizontal="center"/>
    </xf>
    <xf numFmtId="37" fontId="28" fillId="0" borderId="0" xfId="3" applyNumberFormat="1" applyFont="1" applyFill="1" applyBorder="1"/>
    <xf numFmtId="0" fontId="39" fillId="0" borderId="0" xfId="20" applyFont="1"/>
    <xf numFmtId="0" fontId="36" fillId="0" borderId="0" xfId="20" applyFont="1"/>
    <xf numFmtId="0" fontId="36" fillId="0" borderId="0" xfId="20" applyFont="1" applyFill="1"/>
    <xf numFmtId="0" fontId="39" fillId="0" borderId="0" xfId="20" applyFont="1" applyBorder="1"/>
    <xf numFmtId="0" fontId="39" fillId="0" borderId="0" xfId="20" applyFont="1" applyFill="1" applyBorder="1"/>
    <xf numFmtId="43" fontId="29" fillId="0" borderId="0" xfId="2" applyFont="1" applyFill="1" applyBorder="1" applyAlignment="1">
      <alignment horizontal="center" wrapText="1"/>
    </xf>
    <xf numFmtId="0" fontId="19" fillId="69" borderId="10" xfId="20" applyFont="1" applyFill="1" applyBorder="1" applyAlignment="1"/>
    <xf numFmtId="0" fontId="29" fillId="0" borderId="11" xfId="20" applyFont="1" applyFill="1" applyBorder="1" applyAlignment="1">
      <alignment horizontal="center" wrapText="1"/>
    </xf>
    <xf numFmtId="0" fontId="29" fillId="0" borderId="19" xfId="20" applyFont="1" applyFill="1" applyBorder="1" applyAlignment="1">
      <alignment horizontal="center" wrapText="1"/>
    </xf>
    <xf numFmtId="9" fontId="20" fillId="12" borderId="0" xfId="9" applyFont="1" applyFill="1" applyBorder="1"/>
    <xf numFmtId="176" fontId="20" fillId="12" borderId="0" xfId="2" applyNumberFormat="1" applyFont="1" applyFill="1" applyBorder="1"/>
    <xf numFmtId="0" fontId="19" fillId="10" borderId="8" xfId="20" applyFont="1" applyFill="1" applyBorder="1" applyAlignment="1">
      <alignment horizontal="center" wrapText="1"/>
    </xf>
    <xf numFmtId="0" fontId="19" fillId="10" borderId="22" xfId="20" applyFont="1" applyFill="1" applyBorder="1" applyAlignment="1">
      <alignment horizontal="center" wrapText="1"/>
    </xf>
    <xf numFmtId="0" fontId="20" fillId="0" borderId="8" xfId="20" applyFont="1" applyBorder="1" applyAlignment="1">
      <alignment horizontal="center"/>
    </xf>
    <xf numFmtId="0" fontId="20" fillId="10" borderId="8" xfId="20" applyFont="1" applyFill="1" applyBorder="1"/>
    <xf numFmtId="3" fontId="19" fillId="10" borderId="8" xfId="20" applyNumberFormat="1" applyFont="1" applyFill="1" applyBorder="1" applyAlignment="1">
      <alignment horizontal="center" wrapText="1"/>
    </xf>
    <xf numFmtId="0" fontId="28" fillId="0" borderId="0" xfId="20" applyFont="1" applyFill="1" applyAlignment="1">
      <alignment horizontal="center"/>
    </xf>
    <xf numFmtId="37" fontId="29" fillId="0" borderId="0" xfId="20" applyNumberFormat="1" applyFont="1" applyFill="1" applyBorder="1" applyAlignment="1">
      <alignment horizontal="center" wrapText="1"/>
    </xf>
    <xf numFmtId="43" fontId="28" fillId="0" borderId="0" xfId="2" applyFont="1" applyFill="1" applyBorder="1"/>
    <xf numFmtId="37" fontId="20" fillId="8" borderId="13" xfId="2" applyNumberFormat="1" applyFont="1" applyFill="1" applyBorder="1" applyAlignment="1">
      <alignment wrapText="1"/>
    </xf>
    <xf numFmtId="3" fontId="20" fillId="0" borderId="15" xfId="20" applyNumberFormat="1" applyFont="1" applyBorder="1"/>
    <xf numFmtId="37" fontId="129" fillId="70" borderId="0" xfId="526" quotePrefix="1" applyNumberFormat="1" applyFont="1" applyFill="1" applyBorder="1"/>
    <xf numFmtId="37" fontId="129" fillId="0" borderId="0" xfId="526" quotePrefix="1" applyNumberFormat="1" applyFont="1" applyFill="1" applyBorder="1"/>
    <xf numFmtId="37" fontId="129" fillId="0" borderId="0" xfId="526" applyNumberFormat="1" applyFont="1" applyFill="1" applyAlignment="1">
      <alignment horizontal="right" wrapText="1"/>
    </xf>
    <xf numFmtId="37" fontId="130" fillId="0" borderId="0" xfId="526" applyNumberFormat="1" applyFont="1" applyBorder="1" applyAlignment="1">
      <alignment horizontal="right" wrapText="1"/>
    </xf>
    <xf numFmtId="37" fontId="130" fillId="0" borderId="5" xfId="525" applyNumberFormat="1" applyFont="1" applyBorder="1"/>
    <xf numFmtId="37" fontId="130" fillId="0" borderId="0" xfId="526" applyNumberFormat="1" applyFont="1"/>
    <xf numFmtId="37" fontId="130" fillId="0" borderId="0" xfId="525" applyNumberFormat="1" applyFont="1"/>
    <xf numFmtId="37" fontId="130" fillId="0" borderId="0" xfId="525" applyNumberFormat="1" applyFont="1" applyBorder="1"/>
    <xf numFmtId="37" fontId="47" fillId="0" borderId="0" xfId="2" applyNumberFormat="1" applyFont="1" applyFill="1" applyAlignment="1">
      <alignment horizontal="right"/>
    </xf>
    <xf numFmtId="3" fontId="20" fillId="0" borderId="0" xfId="5" applyNumberFormat="1" applyFont="1" applyFill="1" applyBorder="1"/>
    <xf numFmtId="3" fontId="20" fillId="0" borderId="2" xfId="5" applyNumberFormat="1" applyFont="1" applyFill="1" applyBorder="1"/>
    <xf numFmtId="42" fontId="17" fillId="0" borderId="0" xfId="5" applyNumberFormat="1" applyFont="1"/>
    <xf numFmtId="42" fontId="18" fillId="0" borderId="0" xfId="5" applyNumberFormat="1" applyFont="1" applyFill="1" applyBorder="1" applyAlignment="1">
      <alignment horizontal="center" wrapText="1"/>
    </xf>
    <xf numFmtId="42" fontId="18" fillId="0" borderId="1" xfId="5" applyNumberFormat="1" applyFont="1" applyFill="1" applyBorder="1" applyAlignment="1">
      <alignment horizontal="center" wrapText="1"/>
    </xf>
    <xf numFmtId="0" fontId="17" fillId="0" borderId="64" xfId="20" applyFont="1" applyBorder="1" applyAlignment="1">
      <alignment horizontal="center"/>
    </xf>
    <xf numFmtId="0" fontId="17" fillId="0" borderId="25" xfId="20" applyFont="1" applyBorder="1" applyAlignment="1">
      <alignment wrapText="1"/>
    </xf>
    <xf numFmtId="42" fontId="17" fillId="0" borderId="25" xfId="5" applyNumberFormat="1" applyFont="1" applyBorder="1"/>
    <xf numFmtId="184" fontId="17" fillId="0" borderId="65" xfId="20" applyNumberFormat="1" applyFont="1" applyBorder="1" applyAlignment="1">
      <alignment horizontal="center"/>
    </xf>
    <xf numFmtId="0" fontId="17" fillId="0" borderId="66" xfId="20" applyFont="1" applyBorder="1" applyAlignment="1">
      <alignment horizontal="center"/>
    </xf>
    <xf numFmtId="0" fontId="17" fillId="0" borderId="13" xfId="20" applyFont="1" applyBorder="1" applyAlignment="1">
      <alignment wrapText="1"/>
    </xf>
    <xf numFmtId="42" fontId="17" fillId="0" borderId="25" xfId="5" applyNumberFormat="1" applyFont="1" applyFill="1" applyBorder="1"/>
    <xf numFmtId="0" fontId="17" fillId="0" borderId="66" xfId="20" applyFont="1" applyFill="1" applyBorder="1" applyAlignment="1">
      <alignment horizontal="center"/>
    </xf>
    <xf numFmtId="0" fontId="17" fillId="0" borderId="13" xfId="20" applyFont="1" applyFill="1" applyBorder="1" applyAlignment="1">
      <alignment horizontal="left" wrapText="1"/>
    </xf>
    <xf numFmtId="0" fontId="17" fillId="0" borderId="66" xfId="20" applyFont="1" applyBorder="1" applyAlignment="1">
      <alignment horizontal="center" wrapText="1"/>
    </xf>
    <xf numFmtId="0" fontId="17" fillId="0" borderId="66" xfId="20" applyFont="1" applyFill="1" applyBorder="1" applyAlignment="1">
      <alignment horizontal="center" wrapText="1"/>
    </xf>
    <xf numFmtId="0" fontId="17" fillId="0" borderId="13" xfId="20" applyFont="1" applyFill="1" applyBorder="1" applyAlignment="1">
      <alignment wrapText="1"/>
    </xf>
    <xf numFmtId="0" fontId="17" fillId="0" borderId="13" xfId="20" applyFont="1" applyBorder="1"/>
    <xf numFmtId="184" fontId="17" fillId="0" borderId="65" xfId="20" applyNumberFormat="1" applyFont="1" applyFill="1" applyBorder="1" applyAlignment="1">
      <alignment horizontal="center"/>
    </xf>
    <xf numFmtId="0" fontId="17" fillId="0" borderId="67" xfId="20" applyFont="1" applyBorder="1" applyAlignment="1">
      <alignment horizontal="center"/>
    </xf>
    <xf numFmtId="0" fontId="17" fillId="0" borderId="68" xfId="20" applyFont="1" applyBorder="1" applyAlignment="1">
      <alignment horizontal="center" wrapText="1"/>
    </xf>
    <xf numFmtId="0" fontId="18" fillId="0" borderId="69" xfId="20" applyFont="1" applyBorder="1" applyAlignment="1">
      <alignment wrapText="1"/>
    </xf>
    <xf numFmtId="42" fontId="18" fillId="0" borderId="70" xfId="5" applyNumberFormat="1" applyFont="1" applyBorder="1"/>
    <xf numFmtId="184" fontId="17" fillId="0" borderId="9" xfId="20" applyNumberFormat="1" applyFont="1" applyBorder="1" applyAlignment="1">
      <alignment horizontal="center"/>
    </xf>
    <xf numFmtId="0" fontId="143" fillId="0" borderId="0" xfId="20" applyFont="1" applyAlignment="1">
      <alignment horizontal="left"/>
    </xf>
    <xf numFmtId="0" fontId="28" fillId="0" borderId="0" xfId="20" applyFont="1" applyFill="1" applyAlignment="1">
      <alignment horizontal="center"/>
    </xf>
    <xf numFmtId="1" fontId="29" fillId="0" borderId="0" xfId="20" applyNumberFormat="1" applyFont="1" applyFill="1" applyBorder="1" applyAlignment="1">
      <alignment horizontal="right"/>
    </xf>
    <xf numFmtId="16" fontId="29" fillId="0" borderId="0" xfId="20" quotePrefix="1" applyNumberFormat="1" applyFont="1" applyFill="1" applyBorder="1" applyAlignment="1">
      <alignment horizontal="right"/>
    </xf>
    <xf numFmtId="1" fontId="29" fillId="0" borderId="2" xfId="20" applyNumberFormat="1" applyFont="1" applyFill="1" applyBorder="1" applyAlignment="1">
      <alignment horizontal="right"/>
    </xf>
    <xf numFmtId="164" fontId="28" fillId="0" borderId="8" xfId="2" applyNumberFormat="1" applyFont="1" applyFill="1" applyBorder="1" applyAlignment="1">
      <alignment horizontal="center"/>
    </xf>
    <xf numFmtId="164" fontId="29" fillId="0" borderId="0" xfId="2" applyNumberFormat="1" applyFont="1" applyFill="1"/>
    <xf numFmtId="164" fontId="17" fillId="0" borderId="0" xfId="2" applyNumberFormat="1" applyFont="1" applyFill="1"/>
    <xf numFmtId="10" fontId="29" fillId="0" borderId="0" xfId="9" applyNumberFormat="1" applyFont="1" applyFill="1"/>
    <xf numFmtId="10" fontId="29" fillId="0" borderId="0" xfId="2" applyNumberFormat="1" applyFont="1" applyFill="1"/>
    <xf numFmtId="0" fontId="28" fillId="0" borderId="0" xfId="20" applyFont="1" applyFill="1" applyAlignment="1">
      <alignment horizontal="center"/>
    </xf>
    <xf numFmtId="0" fontId="0" fillId="0" borderId="0" xfId="0"/>
    <xf numFmtId="42" fontId="18" fillId="0" borderId="0" xfId="28" applyNumberFormat="1" applyFont="1" applyFill="1" applyBorder="1" applyAlignment="1">
      <alignment horizontal="center" wrapText="1"/>
    </xf>
    <xf numFmtId="42" fontId="0" fillId="0" borderId="0" xfId="0" applyNumberFormat="1"/>
    <xf numFmtId="0" fontId="0" fillId="0" borderId="0" xfId="0" applyFill="1"/>
    <xf numFmtId="43" fontId="18" fillId="0" borderId="0" xfId="2" applyFont="1" applyFill="1" applyBorder="1"/>
    <xf numFmtId="42" fontId="17" fillId="0" borderId="0" xfId="5" applyNumberFormat="1" applyFont="1" applyFill="1" applyBorder="1"/>
    <xf numFmtId="0" fontId="0" fillId="0" borderId="0" xfId="0" applyFill="1" applyBorder="1"/>
    <xf numFmtId="0" fontId="18" fillId="0" borderId="0" xfId="20" applyFont="1" applyFill="1" applyBorder="1" applyAlignment="1">
      <alignment horizontal="center"/>
    </xf>
    <xf numFmtId="0" fontId="78" fillId="0" borderId="0" xfId="20" applyFont="1" applyFill="1" applyBorder="1"/>
    <xf numFmtId="0" fontId="70" fillId="0" borderId="0" xfId="20" applyFont="1" applyFill="1" applyAlignment="1">
      <alignment wrapText="1"/>
    </xf>
    <xf numFmtId="3" fontId="20" fillId="12" borderId="19" xfId="2" applyNumberFormat="1" applyFont="1" applyFill="1" applyBorder="1"/>
    <xf numFmtId="3" fontId="20" fillId="0" borderId="0" xfId="20" applyNumberFormat="1" applyFont="1" applyFill="1"/>
    <xf numFmtId="164" fontId="129" fillId="70" borderId="0" xfId="2" applyNumberFormat="1" applyFont="1" applyFill="1" applyAlignment="1">
      <alignment horizontal="center"/>
    </xf>
    <xf numFmtId="0" fontId="28" fillId="0" borderId="0" xfId="20" applyFont="1" applyAlignment="1">
      <alignment horizontal="center"/>
    </xf>
    <xf numFmtId="0" fontId="28" fillId="0" borderId="0" xfId="20" applyFont="1" applyFill="1" applyAlignment="1">
      <alignment horizontal="center"/>
    </xf>
    <xf numFmtId="0" fontId="78" fillId="0" borderId="0" xfId="0" applyFont="1" applyFill="1" applyBorder="1" applyAlignment="1"/>
    <xf numFmtId="0" fontId="78" fillId="0" borderId="0" xfId="0" applyFont="1" applyFill="1" applyBorder="1" applyAlignment="1">
      <alignment wrapText="1"/>
    </xf>
    <xf numFmtId="0" fontId="77" fillId="0" borderId="0" xfId="0" applyFont="1" applyFill="1" applyAlignment="1"/>
    <xf numFmtId="178" fontId="28" fillId="0" borderId="0" xfId="2" applyNumberFormat="1" applyFont="1" applyFill="1" applyBorder="1"/>
    <xf numFmtId="0" fontId="19" fillId="11" borderId="12" xfId="20" applyFont="1" applyFill="1" applyBorder="1" applyAlignment="1"/>
    <xf numFmtId="0" fontId="19" fillId="11" borderId="14" xfId="20" applyFont="1" applyFill="1" applyBorder="1" applyAlignment="1"/>
    <xf numFmtId="176" fontId="20" fillId="0" borderId="0" xfId="20" applyNumberFormat="1" applyFont="1" applyFill="1"/>
    <xf numFmtId="0" fontId="144" fillId="0" borderId="0" xfId="0" applyFont="1"/>
    <xf numFmtId="0" fontId="18" fillId="0" borderId="11" xfId="20" applyFont="1" applyBorder="1" applyAlignment="1">
      <alignment horizontal="center"/>
    </xf>
    <xf numFmtId="0" fontId="18" fillId="0" borderId="1" xfId="20" applyFont="1" applyBorder="1" applyAlignment="1">
      <alignment horizontal="center"/>
    </xf>
    <xf numFmtId="0" fontId="39" fillId="0" borderId="0" xfId="20" applyFont="1" applyFill="1" applyBorder="1" applyAlignment="1" applyProtection="1">
      <alignment horizontal="center"/>
    </xf>
    <xf numFmtId="0" fontId="39" fillId="6" borderId="8" xfId="20" applyFont="1" applyFill="1" applyBorder="1" applyAlignment="1" applyProtection="1">
      <alignment horizontal="center"/>
    </xf>
    <xf numFmtId="0" fontId="39" fillId="6" borderId="22" xfId="20" applyFont="1" applyFill="1" applyBorder="1" applyAlignment="1" applyProtection="1">
      <alignment horizontal="center"/>
    </xf>
    <xf numFmtId="0" fontId="28" fillId="0" borderId="0" xfId="20" applyFont="1" applyAlignment="1">
      <alignment horizontal="center"/>
    </xf>
    <xf numFmtId="0" fontId="29" fillId="0" borderId="0" xfId="20" applyFont="1" applyAlignment="1"/>
    <xf numFmtId="0" fontId="28" fillId="0" borderId="0" xfId="20" applyFont="1" applyFill="1" applyBorder="1" applyAlignment="1">
      <alignment horizontal="center"/>
    </xf>
    <xf numFmtId="0" fontId="28" fillId="0" borderId="0" xfId="0" applyFont="1" applyFill="1" applyBorder="1" applyAlignment="1">
      <alignment horizontal="center"/>
    </xf>
    <xf numFmtId="0" fontId="28" fillId="0" borderId="0" xfId="0" applyFont="1" applyBorder="1" applyAlignment="1">
      <alignment horizontal="center"/>
    </xf>
    <xf numFmtId="0" fontId="19" fillId="0" borderId="0" xfId="0" applyFont="1" applyFill="1" applyBorder="1" applyAlignment="1">
      <alignment horizontal="center"/>
    </xf>
    <xf numFmtId="0" fontId="19" fillId="0" borderId="0" xfId="0" applyFont="1" applyFill="1" applyBorder="1" applyAlignment="1">
      <alignment wrapText="1"/>
    </xf>
    <xf numFmtId="0" fontId="19" fillId="0" borderId="0" xfId="0" applyFont="1" applyBorder="1" applyAlignment="1">
      <alignment wrapText="1"/>
    </xf>
    <xf numFmtId="0" fontId="19" fillId="0" borderId="0" xfId="0" applyFont="1" applyBorder="1" applyAlignment="1">
      <alignment horizontal="center"/>
    </xf>
    <xf numFmtId="0" fontId="29" fillId="0" borderId="0" xfId="0" applyFont="1" applyBorder="1" applyAlignment="1"/>
    <xf numFmtId="0" fontId="28" fillId="0" borderId="0" xfId="1" applyFont="1" applyAlignment="1">
      <alignment horizontal="center"/>
    </xf>
    <xf numFmtId="0" fontId="28" fillId="0" borderId="0" xfId="1" applyFont="1" applyAlignment="1"/>
    <xf numFmtId="0" fontId="20" fillId="0" borderId="0" xfId="1" applyFont="1" applyFill="1" applyAlignment="1">
      <alignment vertical="top" wrapText="1"/>
    </xf>
    <xf numFmtId="0" fontId="20" fillId="0" borderId="0" xfId="1" applyFont="1" applyFill="1" applyAlignment="1">
      <alignment vertical="center" wrapText="1"/>
    </xf>
    <xf numFmtId="0" fontId="0" fillId="0" borderId="0" xfId="0"/>
    <xf numFmtId="0" fontId="29" fillId="0" borderId="0" xfId="1" applyFont="1" applyAlignment="1"/>
    <xf numFmtId="0" fontId="19" fillId="0" borderId="2" xfId="20" applyFont="1" applyFill="1" applyBorder="1" applyAlignment="1">
      <alignment horizontal="center" wrapText="1"/>
    </xf>
    <xf numFmtId="0" fontId="19" fillId="0" borderId="9" xfId="20" applyFont="1" applyFill="1" applyBorder="1" applyAlignment="1">
      <alignment horizontal="center" wrapText="1"/>
    </xf>
    <xf numFmtId="0" fontId="20" fillId="12" borderId="0" xfId="0" applyFont="1" applyFill="1" applyAlignment="1">
      <alignment horizontal="left"/>
    </xf>
    <xf numFmtId="0" fontId="124" fillId="0" borderId="0" xfId="20" applyFont="1" applyFill="1" applyBorder="1" applyAlignment="1">
      <alignment horizontal="center" wrapText="1"/>
    </xf>
    <xf numFmtId="0" fontId="124" fillId="0" borderId="15" xfId="20" applyFont="1" applyFill="1" applyBorder="1" applyAlignment="1">
      <alignment horizontal="center" wrapText="1"/>
    </xf>
    <xf numFmtId="0" fontId="19" fillId="0" borderId="0" xfId="20" applyNumberFormat="1" applyFont="1" applyFill="1" applyBorder="1" applyAlignment="1">
      <alignment horizontal="center"/>
    </xf>
    <xf numFmtId="0" fontId="19" fillId="10" borderId="8" xfId="20" applyFont="1" applyFill="1" applyBorder="1" applyAlignment="1">
      <alignment horizontal="center" wrapText="1"/>
    </xf>
    <xf numFmtId="0" fontId="19" fillId="10" borderId="22" xfId="20" applyFont="1" applyFill="1" applyBorder="1" applyAlignment="1">
      <alignment horizontal="center" wrapText="1"/>
    </xf>
    <xf numFmtId="0" fontId="19" fillId="0" borderId="0" xfId="20" applyFont="1" applyFill="1" applyBorder="1" applyAlignment="1">
      <alignment horizontal="center" wrapText="1"/>
    </xf>
    <xf numFmtId="0" fontId="19" fillId="0" borderId="15" xfId="20" applyFont="1" applyFill="1" applyBorder="1" applyAlignment="1">
      <alignment horizontal="center" wrapText="1"/>
    </xf>
    <xf numFmtId="0" fontId="19" fillId="10" borderId="12" xfId="20" applyFont="1" applyFill="1" applyBorder="1" applyAlignment="1">
      <alignment horizontal="center" wrapText="1"/>
    </xf>
    <xf numFmtId="0" fontId="19" fillId="10" borderId="14" xfId="20" applyFont="1" applyFill="1" applyBorder="1" applyAlignment="1">
      <alignment horizontal="center" wrapText="1"/>
    </xf>
    <xf numFmtId="37" fontId="19" fillId="0" borderId="12" xfId="20" applyNumberFormat="1" applyFont="1" applyFill="1" applyBorder="1" applyAlignment="1">
      <alignment horizontal="center"/>
    </xf>
    <xf numFmtId="37" fontId="19" fillId="0" borderId="14" xfId="20" applyNumberFormat="1" applyFont="1" applyFill="1" applyBorder="1" applyAlignment="1">
      <alignment horizontal="center"/>
    </xf>
    <xf numFmtId="37" fontId="19" fillId="0" borderId="0" xfId="20" applyNumberFormat="1" applyFont="1" applyBorder="1" applyAlignment="1">
      <alignment horizontal="center"/>
    </xf>
    <xf numFmtId="0" fontId="20" fillId="0" borderId="8" xfId="20" applyFont="1" applyBorder="1" applyAlignment="1">
      <alignment horizontal="center"/>
    </xf>
    <xf numFmtId="3" fontId="20" fillId="0" borderId="0" xfId="20" applyNumberFormat="1" applyFont="1" applyFill="1" applyBorder="1" applyAlignment="1">
      <alignment horizontal="left" vertical="top" wrapText="1"/>
    </xf>
    <xf numFmtId="0" fontId="20" fillId="12" borderId="4" xfId="0" applyFont="1" applyFill="1" applyBorder="1" applyAlignment="1">
      <alignment horizontal="left"/>
    </xf>
    <xf numFmtId="0" fontId="30" fillId="0" borderId="0" xfId="530" quotePrefix="1" applyFont="1" applyBorder="1" applyAlignment="1">
      <alignment horizontal="left" wrapText="1"/>
    </xf>
    <xf numFmtId="0" fontId="30" fillId="0" borderId="0" xfId="530" quotePrefix="1" applyFont="1" applyAlignment="1">
      <alignment horizontal="center"/>
    </xf>
    <xf numFmtId="0" fontId="30" fillId="0" borderId="0" xfId="530" applyFont="1" applyFill="1" applyAlignment="1">
      <alignment horizontal="left" wrapText="1"/>
    </xf>
    <xf numFmtId="0" fontId="136" fillId="0" borderId="0" xfId="0" applyFont="1" applyAlignment="1" applyProtection="1">
      <alignment horizontal="center"/>
    </xf>
    <xf numFmtId="0" fontId="19" fillId="0" borderId="0" xfId="0" applyFont="1" applyFill="1" applyAlignment="1" applyProtection="1">
      <alignment horizontal="center"/>
    </xf>
    <xf numFmtId="0" fontId="30" fillId="0" borderId="0"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19" fillId="11" borderId="11" xfId="20" applyFont="1" applyFill="1" applyBorder="1" applyAlignment="1">
      <alignment horizontal="center"/>
    </xf>
    <xf numFmtId="0" fontId="19" fillId="11" borderId="12" xfId="20" applyFont="1" applyFill="1" applyBorder="1" applyAlignment="1">
      <alignment horizontal="center"/>
    </xf>
    <xf numFmtId="0" fontId="19" fillId="11" borderId="14" xfId="20" applyFont="1" applyFill="1" applyBorder="1" applyAlignment="1">
      <alignment horizontal="center"/>
    </xf>
    <xf numFmtId="0" fontId="28" fillId="0" borderId="0" xfId="20" applyFont="1" applyFill="1" applyAlignment="1">
      <alignment horizontal="center"/>
    </xf>
    <xf numFmtId="0" fontId="19" fillId="0" borderId="0" xfId="20" applyFont="1" applyFill="1" applyBorder="1" applyAlignment="1">
      <alignment horizontal="center"/>
    </xf>
    <xf numFmtId="0" fontId="19" fillId="69" borderId="11" xfId="20" applyFont="1" applyFill="1" applyBorder="1" applyAlignment="1">
      <alignment horizontal="center"/>
    </xf>
    <xf numFmtId="0" fontId="19" fillId="69" borderId="12" xfId="20" applyFont="1" applyFill="1" applyBorder="1" applyAlignment="1">
      <alignment horizontal="center"/>
    </xf>
    <xf numFmtId="0" fontId="19" fillId="69" borderId="14" xfId="20" applyFont="1" applyFill="1" applyBorder="1" applyAlignment="1">
      <alignment horizontal="center"/>
    </xf>
    <xf numFmtId="0" fontId="28" fillId="0" borderId="11" xfId="20" applyFont="1" applyFill="1" applyBorder="1" applyAlignment="1">
      <alignment horizontal="center" wrapText="1"/>
    </xf>
    <xf numFmtId="0" fontId="28" fillId="0" borderId="12" xfId="20" applyFont="1" applyFill="1" applyBorder="1" applyAlignment="1">
      <alignment horizontal="center" wrapText="1"/>
    </xf>
    <xf numFmtId="0" fontId="28" fillId="0" borderId="14" xfId="20" applyFont="1" applyFill="1" applyBorder="1" applyAlignment="1">
      <alignment horizontal="center" wrapText="1"/>
    </xf>
    <xf numFmtId="0" fontId="66" fillId="0" borderId="0" xfId="0" applyFont="1" applyAlignment="1">
      <alignment vertical="center"/>
    </xf>
    <xf numFmtId="0" fontId="70" fillId="0" borderId="2" xfId="20" applyFont="1" applyFill="1" applyBorder="1" applyAlignment="1">
      <alignment horizontal="center" wrapText="1"/>
    </xf>
    <xf numFmtId="49" fontId="17" fillId="0" borderId="0" xfId="20" applyNumberFormat="1" applyFont="1" applyAlignment="1">
      <alignment horizontal="center"/>
    </xf>
    <xf numFmtId="0" fontId="128" fillId="0" borderId="0" xfId="525" applyFont="1" applyAlignment="1">
      <alignment horizontal="center"/>
    </xf>
    <xf numFmtId="0" fontId="130" fillId="0" borderId="57" xfId="525" applyFont="1" applyBorder="1" applyAlignment="1">
      <alignment horizontal="center" wrapText="1"/>
    </xf>
    <xf numFmtId="0" fontId="130" fillId="0" borderId="3" xfId="525" applyFont="1" applyBorder="1" applyAlignment="1">
      <alignment horizontal="center" wrapText="1"/>
    </xf>
    <xf numFmtId="0" fontId="130" fillId="0" borderId="60" xfId="525" applyFont="1" applyBorder="1" applyAlignment="1">
      <alignment horizontal="center" wrapText="1"/>
    </xf>
    <xf numFmtId="0" fontId="130" fillId="0" borderId="59" xfId="525" applyFont="1" applyBorder="1" applyAlignment="1">
      <alignment horizontal="center"/>
    </xf>
    <xf numFmtId="0" fontId="130" fillId="0" borderId="56" xfId="525" applyFont="1" applyBorder="1" applyAlignment="1">
      <alignment horizontal="center"/>
    </xf>
    <xf numFmtId="0" fontId="130" fillId="0" borderId="20" xfId="525" applyFont="1" applyBorder="1" applyAlignment="1">
      <alignment horizontal="center"/>
    </xf>
    <xf numFmtId="0" fontId="130" fillId="0" borderId="58" xfId="525" applyFont="1" applyBorder="1" applyAlignment="1">
      <alignment horizontal="center" vertical="center" wrapText="1"/>
    </xf>
    <xf numFmtId="0" fontId="130" fillId="0" borderId="55" xfId="525" applyFont="1" applyBorder="1" applyAlignment="1">
      <alignment horizontal="center" vertical="center" wrapText="1"/>
    </xf>
    <xf numFmtId="0" fontId="130" fillId="0" borderId="0" xfId="525" applyFont="1" applyBorder="1" applyAlignment="1">
      <alignment horizontal="center" vertical="center"/>
    </xf>
    <xf numFmtId="0" fontId="130" fillId="0" borderId="4" xfId="525" applyFont="1" applyBorder="1" applyAlignment="1">
      <alignment horizontal="center" vertical="center"/>
    </xf>
    <xf numFmtId="0" fontId="130" fillId="0" borderId="62" xfId="525" applyFont="1" applyBorder="1" applyAlignment="1">
      <alignment horizontal="center" vertical="center"/>
    </xf>
    <xf numFmtId="0" fontId="130" fillId="0" borderId="63" xfId="525" applyFont="1" applyBorder="1" applyAlignment="1">
      <alignment horizontal="center" vertical="center"/>
    </xf>
    <xf numFmtId="0" fontId="130" fillId="0" borderId="54" xfId="525" applyFont="1" applyBorder="1" applyAlignment="1">
      <alignment horizontal="center" vertical="center" wrapText="1"/>
    </xf>
    <xf numFmtId="0" fontId="130" fillId="0" borderId="25" xfId="525" applyFont="1" applyBorder="1" applyAlignment="1">
      <alignment horizontal="center" vertical="center" wrapText="1"/>
    </xf>
    <xf numFmtId="0" fontId="129" fillId="0" borderId="0" xfId="525" applyFont="1" applyAlignment="1">
      <alignment horizontal="left" vertical="top" wrapText="1"/>
    </xf>
    <xf numFmtId="0" fontId="130" fillId="0" borderId="57" xfId="525" applyFont="1" applyBorder="1" applyAlignment="1">
      <alignment horizontal="center" vertical="center" wrapText="1"/>
    </xf>
    <xf numFmtId="0" fontId="130" fillId="0" borderId="60" xfId="525" applyFont="1" applyBorder="1" applyAlignment="1">
      <alignment horizontal="center" vertical="center" wrapText="1"/>
    </xf>
    <xf numFmtId="0" fontId="130" fillId="0" borderId="62" xfId="525" applyFont="1" applyBorder="1" applyAlignment="1">
      <alignment horizontal="center" vertical="center" wrapText="1"/>
    </xf>
    <xf numFmtId="0" fontId="130" fillId="0" borderId="63" xfId="525" applyFont="1" applyBorder="1" applyAlignment="1">
      <alignment horizontal="center" vertical="center" wrapText="1"/>
    </xf>
    <xf numFmtId="0" fontId="130" fillId="0" borderId="3" xfId="525" applyFont="1" applyBorder="1" applyAlignment="1">
      <alignment horizontal="center" vertical="center" wrapText="1"/>
    </xf>
    <xf numFmtId="0" fontId="130" fillId="0" borderId="0" xfId="525" applyFont="1" applyBorder="1" applyAlignment="1">
      <alignment horizontal="center" vertical="center" wrapText="1"/>
    </xf>
    <xf numFmtId="0" fontId="130" fillId="0" borderId="4" xfId="525" applyFont="1" applyBorder="1" applyAlignment="1">
      <alignment horizontal="center" vertical="center" wrapText="1"/>
    </xf>
  </cellXfs>
  <cellStyles count="540">
    <cellStyle name="_x0013_" xfId="24"/>
    <cellStyle name="_x0013_ 2" xfId="44"/>
    <cellStyle name="_x0013_ 2 2" xfId="45"/>
    <cellStyle name="_x0013_ 3" xfId="46"/>
    <cellStyle name="_x0013_ 4" xfId="47"/>
    <cellStyle name="_x0013__2012-ETn-CS-MDS-16-Northeast Grid-PEEM CWIP in RB 10-7-2011 CRC" xfId="48"/>
    <cellStyle name="_x0013__2013 ED Capital Projects By Month" xfId="49"/>
    <cellStyle name="_x0013__Input" xfId="50"/>
    <cellStyle name="_x0013__TPIS Report_April_2013" xfId="51"/>
    <cellStyle name="_x0013__TPIS Report_February_2013Ver2" xfId="52"/>
    <cellStyle name="_x0013__TPIS Report_May_2013-v2 (2)" xfId="53"/>
    <cellStyle name="_x0013__TPIS TLC_Gloria File" xfId="54"/>
    <cellStyle name="_x0013__TPIS TLC_Gloria File rev2" xfId="55"/>
    <cellStyle name="_x0013__TPIS TLC_Gloria File rev2 (3)" xfId="56"/>
    <cellStyle name="20% - Accent1 2" xfId="57"/>
    <cellStyle name="20% - Accent1 2 2" xfId="58"/>
    <cellStyle name="20% - Accent1 2 2 2" xfId="59"/>
    <cellStyle name="20% - Accent1 2 2 2 2" xfId="446"/>
    <cellStyle name="20% - Accent1 2 2 3" xfId="60"/>
    <cellStyle name="20% - Accent1 2 2 4" xfId="61"/>
    <cellStyle name="20% - Accent1 2 3" xfId="62"/>
    <cellStyle name="20% - Accent1 2 3 2" xfId="447"/>
    <cellStyle name="20% - Accent1 2 4" xfId="63"/>
    <cellStyle name="20% - Accent1 2 5" xfId="64"/>
    <cellStyle name="20% - Accent2 2" xfId="65"/>
    <cellStyle name="20% - Accent2 2 2" xfId="66"/>
    <cellStyle name="20% - Accent2 2 2 2" xfId="67"/>
    <cellStyle name="20% - Accent2 2 2 2 2" xfId="448"/>
    <cellStyle name="20% - Accent2 2 2 3" xfId="68"/>
    <cellStyle name="20% - Accent2 2 2 4" xfId="69"/>
    <cellStyle name="20% - Accent2 2 3" xfId="70"/>
    <cellStyle name="20% - Accent2 2 3 2" xfId="449"/>
    <cellStyle name="20% - Accent2 2 4" xfId="71"/>
    <cellStyle name="20% - Accent2 2 5" xfId="72"/>
    <cellStyle name="20% - Accent3 2" xfId="73"/>
    <cellStyle name="20% - Accent3 2 2" xfId="74"/>
    <cellStyle name="20% - Accent3 2 2 2" xfId="75"/>
    <cellStyle name="20% - Accent3 2 2 2 2" xfId="450"/>
    <cellStyle name="20% - Accent3 2 2 3" xfId="76"/>
    <cellStyle name="20% - Accent3 2 2 4" xfId="77"/>
    <cellStyle name="20% - Accent3 2 3" xfId="78"/>
    <cellStyle name="20% - Accent3 2 3 2" xfId="451"/>
    <cellStyle name="20% - Accent3 2 4" xfId="79"/>
    <cellStyle name="20% - Accent3 2 5" xfId="80"/>
    <cellStyle name="20% - Accent4 2" xfId="81"/>
    <cellStyle name="20% - Accent4 2 2" xfId="82"/>
    <cellStyle name="20% - Accent4 2 2 2" xfId="83"/>
    <cellStyle name="20% - Accent4 2 2 2 2" xfId="452"/>
    <cellStyle name="20% - Accent4 2 2 3" xfId="84"/>
    <cellStyle name="20% - Accent4 2 2 4" xfId="85"/>
    <cellStyle name="20% - Accent4 2 3" xfId="86"/>
    <cellStyle name="20% - Accent4 2 3 2" xfId="453"/>
    <cellStyle name="20% - Accent4 2 4" xfId="87"/>
    <cellStyle name="20% - Accent4 2 5" xfId="88"/>
    <cellStyle name="20% - Accent5 2" xfId="89"/>
    <cellStyle name="20% - Accent5 2 2" xfId="90"/>
    <cellStyle name="20% - Accent5 2 2 2" xfId="91"/>
    <cellStyle name="20% - Accent5 2 2 2 2" xfId="454"/>
    <cellStyle name="20% - Accent5 2 2 3" xfId="92"/>
    <cellStyle name="20% - Accent5 2 2 4" xfId="93"/>
    <cellStyle name="20% - Accent5 2 3" xfId="94"/>
    <cellStyle name="20% - Accent5 2 3 2" xfId="455"/>
    <cellStyle name="20% - Accent5 2 4" xfId="95"/>
    <cellStyle name="20% - Accent5 2 5" xfId="96"/>
    <cellStyle name="20% - Accent6 2" xfId="97"/>
    <cellStyle name="20% - Accent6 2 2" xfId="98"/>
    <cellStyle name="20% - Accent6 2 2 2" xfId="99"/>
    <cellStyle name="20% - Accent6 2 2 2 2" xfId="457"/>
    <cellStyle name="20% - Accent6 2 2 3" xfId="456"/>
    <cellStyle name="20% - Accent6 2 3" xfId="100"/>
    <cellStyle name="20% - Accent6 2 3 2" xfId="458"/>
    <cellStyle name="20% - Accent6 2 4" xfId="101"/>
    <cellStyle name="40% - Accent1 2" xfId="102"/>
    <cellStyle name="40% - Accent1 2 2" xfId="103"/>
    <cellStyle name="40% - Accent1 2 2 2" xfId="104"/>
    <cellStyle name="40% - Accent1 2 2 2 2" xfId="459"/>
    <cellStyle name="40% - Accent1 2 2 3" xfId="105"/>
    <cellStyle name="40% - Accent1 2 2 4" xfId="106"/>
    <cellStyle name="40% - Accent1 2 3" xfId="107"/>
    <cellStyle name="40% - Accent1 2 3 2" xfId="460"/>
    <cellStyle name="40% - Accent1 2 4" xfId="108"/>
    <cellStyle name="40% - Accent1 2 5" xfId="109"/>
    <cellStyle name="40% - Accent2 2" xfId="110"/>
    <cellStyle name="40% - Accent2 2 2" xfId="111"/>
    <cellStyle name="40% - Accent2 2 2 2" xfId="112"/>
    <cellStyle name="40% - Accent2 2 2 2 2" xfId="462"/>
    <cellStyle name="40% - Accent2 2 2 3" xfId="461"/>
    <cellStyle name="40% - Accent2 2 3" xfId="113"/>
    <cellStyle name="40% - Accent2 2 3 2" xfId="463"/>
    <cellStyle name="40% - Accent2 2 4" xfId="114"/>
    <cellStyle name="40% - Accent3 2" xfId="115"/>
    <cellStyle name="40% - Accent3 2 2" xfId="116"/>
    <cellStyle name="40% - Accent3 2 2 2" xfId="117"/>
    <cellStyle name="40% - Accent3 2 2 2 2" xfId="464"/>
    <cellStyle name="40% - Accent3 2 2 3" xfId="118"/>
    <cellStyle name="40% - Accent3 2 2 4" xfId="119"/>
    <cellStyle name="40% - Accent3 2 3" xfId="120"/>
    <cellStyle name="40% - Accent3 2 3 2" xfId="465"/>
    <cellStyle name="40% - Accent3 2 4" xfId="121"/>
    <cellStyle name="40% - Accent3 2 5" xfId="122"/>
    <cellStyle name="40% - Accent4 2" xfId="123"/>
    <cellStyle name="40% - Accent4 2 2" xfId="124"/>
    <cellStyle name="40% - Accent4 2 2 2" xfId="125"/>
    <cellStyle name="40% - Accent4 2 2 2 2" xfId="466"/>
    <cellStyle name="40% - Accent4 2 2 3" xfId="126"/>
    <cellStyle name="40% - Accent4 2 2 4" xfId="127"/>
    <cellStyle name="40% - Accent4 2 3" xfId="128"/>
    <cellStyle name="40% - Accent4 2 3 2" xfId="467"/>
    <cellStyle name="40% - Accent4 2 4" xfId="129"/>
    <cellStyle name="40% - Accent4 2 5" xfId="130"/>
    <cellStyle name="40% - Accent5 2" xfId="131"/>
    <cellStyle name="40% - Accent5 2 2" xfId="132"/>
    <cellStyle name="40% - Accent5 2 2 2" xfId="133"/>
    <cellStyle name="40% - Accent5 2 2 2 2" xfId="469"/>
    <cellStyle name="40% - Accent5 2 2 3" xfId="468"/>
    <cellStyle name="40% - Accent5 2 3" xfId="134"/>
    <cellStyle name="40% - Accent5 2 3 2" xfId="470"/>
    <cellStyle name="40% - Accent5 2 4" xfId="135"/>
    <cellStyle name="40% - Accent6 2" xfId="136"/>
    <cellStyle name="40% - Accent6 2 2" xfId="137"/>
    <cellStyle name="40% - Accent6 2 2 2" xfId="138"/>
    <cellStyle name="40% - Accent6 2 2 2 2" xfId="471"/>
    <cellStyle name="40% - Accent6 2 2 3" xfId="139"/>
    <cellStyle name="40% - Accent6 2 2 4" xfId="140"/>
    <cellStyle name="40% - Accent6 2 3" xfId="141"/>
    <cellStyle name="40% - Accent6 2 3 2" xfId="472"/>
    <cellStyle name="40% - Accent6 2 4" xfId="142"/>
    <cellStyle name="40% - Accent6 2 5" xfId="143"/>
    <cellStyle name="60% - Accent1 2" xfId="144"/>
    <cellStyle name="60% - Accent1 2 2" xfId="145"/>
    <cellStyle name="60% - Accent1 2 3" xfId="146"/>
    <cellStyle name="60% - Accent1 2 4" xfId="147"/>
    <cellStyle name="60% - Accent2 2" xfId="148"/>
    <cellStyle name="60% - Accent2 2 2" xfId="149"/>
    <cellStyle name="60% - Accent2 2 3" xfId="150"/>
    <cellStyle name="60% - Accent3 2" xfId="151"/>
    <cellStyle name="60% - Accent3 2 2" xfId="152"/>
    <cellStyle name="60% - Accent3 2 3" xfId="153"/>
    <cellStyle name="60% - Accent3 2 4" xfId="154"/>
    <cellStyle name="60% - Accent4 2" xfId="155"/>
    <cellStyle name="60% - Accent4 2 2" xfId="156"/>
    <cellStyle name="60% - Accent4 2 3" xfId="157"/>
    <cellStyle name="60% - Accent4 2 4" xfId="158"/>
    <cellStyle name="60% - Accent5 2" xfId="159"/>
    <cellStyle name="60% - Accent5 2 2" xfId="160"/>
    <cellStyle name="60% - Accent5 2 3" xfId="161"/>
    <cellStyle name="60% - Accent6 2" xfId="162"/>
    <cellStyle name="60% - Accent6 2 2" xfId="163"/>
    <cellStyle name="60% - Accent6 2 3" xfId="164"/>
    <cellStyle name="60% - Accent6 2 4" xfId="165"/>
    <cellStyle name="A3 297 x 420 mm" xfId="1"/>
    <cellStyle name="A3 297 x 420 mm 2" xfId="20"/>
    <cellStyle name="A3 297 x 420 mm 2 2" xfId="35"/>
    <cellStyle name="Accent1 2" xfId="166"/>
    <cellStyle name="Accent1 2 2" xfId="167"/>
    <cellStyle name="Accent1 2 3" xfId="168"/>
    <cellStyle name="Accent1 2 4" xfId="169"/>
    <cellStyle name="Accent2 2" xfId="170"/>
    <cellStyle name="Accent2 2 2" xfId="171"/>
    <cellStyle name="Accent2 2 3" xfId="172"/>
    <cellStyle name="Accent3 2" xfId="173"/>
    <cellStyle name="Accent3 2 2" xfId="174"/>
    <cellStyle name="Accent3 2 3" xfId="175"/>
    <cellStyle name="Accent4 2" xfId="176"/>
    <cellStyle name="Accent4 2 2" xfId="177"/>
    <cellStyle name="Accent4 2 3" xfId="178"/>
    <cellStyle name="Accent4 2 4" xfId="179"/>
    <cellStyle name="Accent5 2" xfId="180"/>
    <cellStyle name="Accent5 2 2" xfId="181"/>
    <cellStyle name="Accent5 2 3" xfId="182"/>
    <cellStyle name="Accent6 2" xfId="183"/>
    <cellStyle name="Accent6 2 2" xfId="184"/>
    <cellStyle name="Accent6 2 3" xfId="185"/>
    <cellStyle name="Bad 2" xfId="186"/>
    <cellStyle name="Bad 2 2" xfId="187"/>
    <cellStyle name="Bad 2 3" xfId="188"/>
    <cellStyle name="Calculation 2" xfId="189"/>
    <cellStyle name="Calculation 2 2" xfId="190"/>
    <cellStyle name="Calculation 2 3" xfId="191"/>
    <cellStyle name="Calculation 2 4" xfId="192"/>
    <cellStyle name="Check Cell 2" xfId="193"/>
    <cellStyle name="Check Cell 2 2" xfId="194"/>
    <cellStyle name="Check Cell 2 3" xfId="195"/>
    <cellStyle name="Comma" xfId="2" builtinId="3"/>
    <cellStyle name="Comma [0] 2" xfId="36"/>
    <cellStyle name="Comma [0] 5" xfId="532"/>
    <cellStyle name="Comma 10" xfId="196"/>
    <cellStyle name="Comma 10 2" xfId="29"/>
    <cellStyle name="Comma 10 2 2" xfId="437"/>
    <cellStyle name="Comma 10 2 7" xfId="524"/>
    <cellStyle name="Comma 10 3" xfId="473"/>
    <cellStyle name="Comma 100" xfId="528"/>
    <cellStyle name="Comma 11" xfId="37"/>
    <cellStyle name="Comma 11 2" xfId="197"/>
    <cellStyle name="Comma 12" xfId="198"/>
    <cellStyle name="Comma 12 2" xfId="199"/>
    <cellStyle name="Comma 13" xfId="200"/>
    <cellStyle name="Comma 13 2" xfId="201"/>
    <cellStyle name="Comma 14" xfId="416"/>
    <cellStyle name="Comma 14 2" xfId="506"/>
    <cellStyle name="Comma 15" xfId="418"/>
    <cellStyle name="Comma 15 2" xfId="508"/>
    <cellStyle name="Comma 16" xfId="420"/>
    <cellStyle name="Comma 16 2" xfId="510"/>
    <cellStyle name="Comma 167" xfId="536"/>
    <cellStyle name="Comma 17" xfId="526"/>
    <cellStyle name="Comma 2" xfId="3"/>
    <cellStyle name="Comma 2 2" xfId="202"/>
    <cellStyle name="Comma 2 2 2" xfId="203"/>
    <cellStyle name="Comma 2 2 2 2" xfId="204"/>
    <cellStyle name="Comma 2 2 2 3" xfId="474"/>
    <cellStyle name="Comma 2 2 3" xfId="205"/>
    <cellStyle name="Comma 2 2 3 2" xfId="475"/>
    <cellStyle name="Comma 2 2 4" xfId="206"/>
    <cellStyle name="Comma 2 3" xfId="26"/>
    <cellStyle name="Comma 2 3 2" xfId="25"/>
    <cellStyle name="Comma 2 3 3" xfId="42"/>
    <cellStyle name="Comma 2 4" xfId="207"/>
    <cellStyle name="Comma 2 5" xfId="208"/>
    <cellStyle name="Comma 2 5 2" xfId="209"/>
    <cellStyle name="Comma 2 6" xfId="210"/>
    <cellStyle name="Comma 2 6 2" xfId="476"/>
    <cellStyle name="Comma 2 7" xfId="211"/>
    <cellStyle name="Comma 2_TPIS Report_April_2013" xfId="212"/>
    <cellStyle name="Comma 3" xfId="21"/>
    <cellStyle name="Comma 3 2" xfId="213"/>
    <cellStyle name="Comma 3 2 2" xfId="214"/>
    <cellStyle name="Comma 3 2 3" xfId="215"/>
    <cellStyle name="Comma 3 3" xfId="27"/>
    <cellStyle name="Comma 3 4" xfId="216"/>
    <cellStyle name="Comma 4" xfId="23"/>
    <cellStyle name="Comma 4 2" xfId="217"/>
    <cellStyle name="Comma 4 2 2" xfId="218"/>
    <cellStyle name="Comma 4 3" xfId="219"/>
    <cellStyle name="Comma 4 4" xfId="220"/>
    <cellStyle name="Comma 5" xfId="32"/>
    <cellStyle name="Comma 5 10" xfId="434"/>
    <cellStyle name="Comma 5 10 2" xfId="519"/>
    <cellStyle name="Comma 5 11" xfId="441"/>
    <cellStyle name="Comma 5 2" xfId="221"/>
    <cellStyle name="Comma 5 2 2" xfId="222"/>
    <cellStyle name="Comma 5 2 3" xfId="223"/>
    <cellStyle name="Comma 5 2 3 2" xfId="224"/>
    <cellStyle name="Comma 5 2 4" xfId="225"/>
    <cellStyle name="Comma 5 2 4 2" xfId="477"/>
    <cellStyle name="Comma 5 2 5" xfId="226"/>
    <cellStyle name="Comma 5 3" xfId="227"/>
    <cellStyle name="Comma 5 3 2" xfId="228"/>
    <cellStyle name="Comma 5 3 2 2" xfId="229"/>
    <cellStyle name="Comma 5 3 2 3" xfId="478"/>
    <cellStyle name="Comma 5 3 3" xfId="230"/>
    <cellStyle name="Comma 5 3 3 2" xfId="479"/>
    <cellStyle name="Comma 5 3 4" xfId="231"/>
    <cellStyle name="Comma 5 4" xfId="232"/>
    <cellStyle name="Comma 5 5" xfId="233"/>
    <cellStyle name="Comma 5 5 2" xfId="234"/>
    <cellStyle name="Comma 5 5 3" xfId="480"/>
    <cellStyle name="Comma 5 6" xfId="235"/>
    <cellStyle name="Comma 5 6 2" xfId="481"/>
    <cellStyle name="Comma 5 7" xfId="236"/>
    <cellStyle name="Comma 5 8" xfId="412"/>
    <cellStyle name="Comma 5 8 2" xfId="502"/>
    <cellStyle name="Comma 5 9" xfId="428"/>
    <cellStyle name="Comma 5 9 2" xfId="514"/>
    <cellStyle name="Comma 6" xfId="34"/>
    <cellStyle name="Comma 6 2" xfId="237"/>
    <cellStyle name="Comma 6 3" xfId="414"/>
    <cellStyle name="Comma 6 3 2" xfId="504"/>
    <cellStyle name="Comma 6 4" xfId="430"/>
    <cellStyle name="Comma 6 4 2" xfId="516"/>
    <cellStyle name="Comma 6 5" xfId="436"/>
    <cellStyle name="Comma 6 5 2" xfId="521"/>
    <cellStyle name="Comma 6 6" xfId="443"/>
    <cellStyle name="Comma 7" xfId="43"/>
    <cellStyle name="Comma 7 2" xfId="238"/>
    <cellStyle name="Comma 7 3" xfId="239"/>
    <cellStyle name="Comma 7 3 2" xfId="240"/>
    <cellStyle name="Comma 7 4" xfId="445"/>
    <cellStyle name="Comma 8" xfId="241"/>
    <cellStyle name="Comma 87" xfId="523"/>
    <cellStyle name="Comma 9" xfId="242"/>
    <cellStyle name="Comma 9 2" xfId="243"/>
    <cellStyle name="Comma0" xfId="244"/>
    <cellStyle name="Config Data" xfId="4"/>
    <cellStyle name="Currency" xfId="5" builtinId="4"/>
    <cellStyle name="Currency 2" xfId="19"/>
    <cellStyle name="Currency 2 2" xfId="245"/>
    <cellStyle name="Currency 2 3" xfId="246"/>
    <cellStyle name="Currency 2 3 2" xfId="247"/>
    <cellStyle name="Currency 2 4" xfId="248"/>
    <cellStyle name="Currency 3" xfId="6"/>
    <cellStyle name="Currency 3 2" xfId="249"/>
    <cellStyle name="Currency 4" xfId="28"/>
    <cellStyle name="Currency 4 2" xfId="250"/>
    <cellStyle name="Currency 4 3" xfId="251"/>
    <cellStyle name="Currency 4 3 2" xfId="252"/>
    <cellStyle name="Currency 4 3 3" xfId="482"/>
    <cellStyle name="Currency 5" xfId="253"/>
    <cellStyle name="Currency 5 2" xfId="254"/>
    <cellStyle name="Currency 6" xfId="255"/>
    <cellStyle name="Currency 6 2" xfId="256"/>
    <cellStyle name="Currency 6 3" xfId="483"/>
    <cellStyle name="Currency 7" xfId="257"/>
    <cellStyle name="Currency 78" xfId="537"/>
    <cellStyle name="Currency 8" xfId="258"/>
    <cellStyle name="Currency 9" xfId="259"/>
    <cellStyle name="Currency0" xfId="260"/>
    <cellStyle name="Date" xfId="261"/>
    <cellStyle name="date1" xfId="262"/>
    <cellStyle name="Euro" xfId="7"/>
    <cellStyle name="Explanatory Text 2" xfId="263"/>
    <cellStyle name="Explanatory Text 2 2" xfId="264"/>
    <cellStyle name="Explanatory Text 2 3" xfId="265"/>
    <cellStyle name="Fixed" xfId="266"/>
    <cellStyle name="Good 2" xfId="267"/>
    <cellStyle name="Good 2 2" xfId="268"/>
    <cellStyle name="Good 2 3" xfId="269"/>
    <cellStyle name="head1" xfId="270"/>
    <cellStyle name="Heading 1 2" xfId="271"/>
    <cellStyle name="Heading 1 2 2" xfId="272"/>
    <cellStyle name="Heading 2 2" xfId="273"/>
    <cellStyle name="Heading 2 2 2" xfId="274"/>
    <cellStyle name="Heading 2 2 3" xfId="275"/>
    <cellStyle name="Heading 2 2 4" xfId="276"/>
    <cellStyle name="Heading 3 2" xfId="277"/>
    <cellStyle name="Heading 3 2 2" xfId="278"/>
    <cellStyle name="Heading 3 2 3" xfId="279"/>
    <cellStyle name="Heading 3 2 4" xfId="280"/>
    <cellStyle name="Heading 4 2" xfId="281"/>
    <cellStyle name="Heading 4 2 2" xfId="282"/>
    <cellStyle name="Hyperlink 2" xfId="283"/>
    <cellStyle name="Input 2" xfId="284"/>
    <cellStyle name="Input 2 2" xfId="285"/>
    <cellStyle name="Input 2 3" xfId="286"/>
    <cellStyle name="Linked Cell 2" xfId="287"/>
    <cellStyle name="Millares_repenerconsomarzobis" xfId="288"/>
    <cellStyle name="Neutral 2" xfId="289"/>
    <cellStyle name="Normal" xfId="0" builtinId="0"/>
    <cellStyle name="Normal - Style1" xfId="290"/>
    <cellStyle name="Normal 10" xfId="40"/>
    <cellStyle name="Normal 10 10" xfId="533"/>
    <cellStyle name="Normal 10 11" xfId="538"/>
    <cellStyle name="Normal 11" xfId="291"/>
    <cellStyle name="Normal 11 2" xfId="484"/>
    <cellStyle name="Normal 115" xfId="539"/>
    <cellStyle name="Normal 12" xfId="292"/>
    <cellStyle name="Normal 12 2" xfId="485"/>
    <cellStyle name="Normal 13" xfId="293"/>
    <cellStyle name="Normal 13 2" xfId="486"/>
    <cellStyle name="Normal 14" xfId="294"/>
    <cellStyle name="Normal 14 2" xfId="487"/>
    <cellStyle name="Normal 15" xfId="295"/>
    <cellStyle name="Normal 15 2" xfId="488"/>
    <cellStyle name="Normal 16" xfId="296"/>
    <cellStyle name="Normal 17" xfId="297"/>
    <cellStyle name="Normal 18" xfId="298"/>
    <cellStyle name="Normal 19" xfId="299"/>
    <cellStyle name="Normal 19 2" xfId="300"/>
    <cellStyle name="Normal 2" xfId="22"/>
    <cellStyle name="Normal 2 2" xfId="301"/>
    <cellStyle name="Normal 2 3" xfId="302"/>
    <cellStyle name="Normal 2 3 2" xfId="303"/>
    <cellStyle name="Normal 2 3 3" xfId="304"/>
    <cellStyle name="Normal 2 3 3 2" xfId="490"/>
    <cellStyle name="Normal 2 3 4" xfId="489"/>
    <cellStyle name="Normal 2 4" xfId="305"/>
    <cellStyle name="Normal 2 4 2" xfId="306"/>
    <cellStyle name="Normal 2 5" xfId="307"/>
    <cellStyle name="Normal 2 6" xfId="410"/>
    <cellStyle name="Normal 2 6 2" xfId="500"/>
    <cellStyle name="Normal 2 7" xfId="426"/>
    <cellStyle name="Normal 2 7 2" xfId="512"/>
    <cellStyle name="Normal 2 8" xfId="432"/>
    <cellStyle name="Normal 2 8 2" xfId="517"/>
    <cellStyle name="Normal 2 9" xfId="439"/>
    <cellStyle name="Normal 20" xfId="308"/>
    <cellStyle name="Normal 20 2" xfId="309"/>
    <cellStyle name="Normal 21" xfId="310"/>
    <cellStyle name="Normal 21 2" xfId="311"/>
    <cellStyle name="Normal 22" xfId="312"/>
    <cellStyle name="Normal 22 2" xfId="313"/>
    <cellStyle name="Normal 23" xfId="314"/>
    <cellStyle name="Normal 23 2" xfId="315"/>
    <cellStyle name="Normal 24" xfId="316"/>
    <cellStyle name="Normal 24 2" xfId="317"/>
    <cellStyle name="Normal 25" xfId="318"/>
    <cellStyle name="Normal 25 2" xfId="319"/>
    <cellStyle name="Normal 26" xfId="320"/>
    <cellStyle name="Normal 26 2" xfId="321"/>
    <cellStyle name="Normal 27" xfId="322"/>
    <cellStyle name="Normal 27 2" xfId="323"/>
    <cellStyle name="Normal 28" xfId="324"/>
    <cellStyle name="Normal 28 2" xfId="325"/>
    <cellStyle name="Normal 29" xfId="326"/>
    <cellStyle name="Normal 29 2" xfId="327"/>
    <cellStyle name="Normal 3" xfId="33"/>
    <cellStyle name="Normal 3 10" xfId="442"/>
    <cellStyle name="Normal 3 2" xfId="328"/>
    <cellStyle name="Normal 3 2 2" xfId="329"/>
    <cellStyle name="Normal 3 2 2 2" xfId="330"/>
    <cellStyle name="Normal 3 2 3" xfId="331"/>
    <cellStyle name="Normal 3 2 3 2" xfId="491"/>
    <cellStyle name="Normal 3 3" xfId="332"/>
    <cellStyle name="Normal 3 3 2" xfId="333"/>
    <cellStyle name="Normal 3 3 2 2" xfId="493"/>
    <cellStyle name="Normal 3 3 3" xfId="492"/>
    <cellStyle name="Normal 3 4" xfId="334"/>
    <cellStyle name="Normal 3 5" xfId="335"/>
    <cellStyle name="Normal 3 5 2" xfId="494"/>
    <cellStyle name="Normal 3 6" xfId="336"/>
    <cellStyle name="Normal 3 7" xfId="413"/>
    <cellStyle name="Normal 3 7 2" xfId="503"/>
    <cellStyle name="Normal 3 8" xfId="429"/>
    <cellStyle name="Normal 3 8 2" xfId="515"/>
    <cellStyle name="Normal 3 9" xfId="435"/>
    <cellStyle name="Normal 3 9 2" xfId="520"/>
    <cellStyle name="Normal 3_UPS April  2013 TC10-Operations" xfId="337"/>
    <cellStyle name="Normal 30" xfId="338"/>
    <cellStyle name="Normal 31" xfId="339"/>
    <cellStyle name="Normal 32" xfId="340"/>
    <cellStyle name="Normal 33" xfId="341"/>
    <cellStyle name="Normal 34" xfId="408"/>
    <cellStyle name="Normal 35" xfId="409"/>
    <cellStyle name="Normal 36" xfId="415"/>
    <cellStyle name="Normal 36 2" xfId="505"/>
    <cellStyle name="Normal 37" xfId="417"/>
    <cellStyle name="Normal 37 2" xfId="507"/>
    <cellStyle name="Normal 38" xfId="419"/>
    <cellStyle name="Normal 38 2" xfId="509"/>
    <cellStyle name="Normal 39" xfId="422"/>
    <cellStyle name="Normal 4" xfId="38"/>
    <cellStyle name="Normal 4 2" xfId="342"/>
    <cellStyle name="Normal 40" xfId="30"/>
    <cellStyle name="Normal 41" xfId="423"/>
    <cellStyle name="Normal 42" xfId="425"/>
    <cellStyle name="Normal 43" xfId="424"/>
    <cellStyle name="Normal 44" xfId="431"/>
    <cellStyle name="Normal 45" xfId="438"/>
    <cellStyle name="Normal 46" xfId="499"/>
    <cellStyle name="Normal 47" xfId="525"/>
    <cellStyle name="Normal 5" xfId="41"/>
    <cellStyle name="Normal 5 2" xfId="343"/>
    <cellStyle name="Normal 5 3" xfId="344"/>
    <cellStyle name="Normal 5 4" xfId="444"/>
    <cellStyle name="Normal 6" xfId="345"/>
    <cellStyle name="Normal 6 2" xfId="530"/>
    <cellStyle name="Normal 68" xfId="39"/>
    <cellStyle name="Normal 69 2 2 2 2" xfId="527"/>
    <cellStyle name="Normal 69 2 2 2 2 2" xfId="534"/>
    <cellStyle name="Normal 7" xfId="346"/>
    <cellStyle name="Normal 7 2 2" xfId="531"/>
    <cellStyle name="Normal 76" xfId="522"/>
    <cellStyle name="Normal 8" xfId="347"/>
    <cellStyle name="Normal 89" xfId="535"/>
    <cellStyle name="Normal 9" xfId="348"/>
    <cellStyle name="Normal$" xfId="349"/>
    <cellStyle name="Normal_FN1 Ratebase Draft SPP template (6-11-04) v2" xfId="8"/>
    <cellStyle name="Normal1" xfId="350"/>
    <cellStyle name="Normal9" xfId="351"/>
    <cellStyle name="Note 2" xfId="352"/>
    <cellStyle name="Note 2 2" xfId="353"/>
    <cellStyle name="Note 2 2 2" xfId="354"/>
    <cellStyle name="Note 2 2 2 2" xfId="496"/>
    <cellStyle name="Note 2 2 3" xfId="355"/>
    <cellStyle name="Note 2 2 3 2" xfId="497"/>
    <cellStyle name="Note 2 2 4" xfId="356"/>
    <cellStyle name="Note 2 2 5" xfId="495"/>
    <cellStyle name="Note 2 3" xfId="357"/>
    <cellStyle name="Note 2 3 2" xfId="498"/>
    <cellStyle name="Note 2 4" xfId="358"/>
    <cellStyle name="Note 3" xfId="359"/>
    <cellStyle name="Note 4" xfId="360"/>
    <cellStyle name="Output 2" xfId="361"/>
    <cellStyle name="Output 2 2" xfId="362"/>
    <cellStyle name="Output 2 3" xfId="363"/>
    <cellStyle name="Output 2 4" xfId="364"/>
    <cellStyle name="Percent" xfId="9" builtinId="5"/>
    <cellStyle name="Percent 10" xfId="529"/>
    <cellStyle name="Percent 2" xfId="31"/>
    <cellStyle name="Percent 2 2" xfId="365"/>
    <cellStyle name="Percent 2 2 2" xfId="421"/>
    <cellStyle name="Percent 2 2 2 2" xfId="511"/>
    <cellStyle name="Percent 2 3" xfId="411"/>
    <cellStyle name="Percent 2 3 2" xfId="501"/>
    <cellStyle name="Percent 2 4" xfId="427"/>
    <cellStyle name="Percent 2 4 2" xfId="513"/>
    <cellStyle name="Percent 2 5" xfId="433"/>
    <cellStyle name="Percent 2 5 2" xfId="518"/>
    <cellStyle name="Percent 2 6" xfId="440"/>
    <cellStyle name="Percent 3" xfId="366"/>
    <cellStyle name="Percent 3 2" xfId="367"/>
    <cellStyle name="Percent 4" xfId="10"/>
    <cellStyle name="Percent 4 2" xfId="368"/>
    <cellStyle name="Percent 5" xfId="369"/>
    <cellStyle name="Percent 5 2" xfId="370"/>
    <cellStyle name="Percent 5 2 2" xfId="371"/>
    <cellStyle name="Percent 5 3" xfId="372"/>
    <cellStyle name="Percent 6" xfId="373"/>
    <cellStyle name="Percent 6 2" xfId="374"/>
    <cellStyle name="Percent 6 3" xfId="375"/>
    <cellStyle name="Percent 6 4" xfId="376"/>
    <cellStyle name="Percent 7" xfId="377"/>
    <cellStyle name="PSChar" xfId="11"/>
    <cellStyle name="PSDate" xfId="12"/>
    <cellStyle name="PSDec" xfId="13"/>
    <cellStyle name="PSHeading" xfId="14"/>
    <cellStyle name="PSInt" xfId="15"/>
    <cellStyle name="PSSpacer" xfId="16"/>
    <cellStyle name="QUESTION" xfId="378"/>
    <cellStyle name="SAPBEXaggData" xfId="379"/>
    <cellStyle name="SAPBEXaggItem" xfId="380"/>
    <cellStyle name="SAPBEXaggItemX" xfId="381"/>
    <cellStyle name="SAPBEXchaText" xfId="382"/>
    <cellStyle name="SAPBEXchaText 2" xfId="383"/>
    <cellStyle name="SAPBEXchaText 2 2" xfId="384"/>
    <cellStyle name="SAPBEXchaText 3" xfId="385"/>
    <cellStyle name="SAPBEXHLevel2 11 2" xfId="386"/>
    <cellStyle name="SAPBEXHLevel2 12 2" xfId="387"/>
    <cellStyle name="SAPBEXstdData" xfId="388"/>
    <cellStyle name="SAPBEXstdItem" xfId="389"/>
    <cellStyle name="SAPBEXstdItem 2" xfId="390"/>
    <cellStyle name="SAPBEXstdItem 2 2" xfId="391"/>
    <cellStyle name="SAPBEXstdItem 3" xfId="392"/>
    <cellStyle name="SAPBEXstdItemX" xfId="393"/>
    <cellStyle name="SAPBEXstdItemX 2" xfId="394"/>
    <cellStyle name="SAPBEXstdItemX 2 2" xfId="395"/>
    <cellStyle name="SAPBEXstdItemX 3" xfId="396"/>
    <cellStyle name="SECTION" xfId="17"/>
    <cellStyle name="Style 1" xfId="397"/>
    <cellStyle name="System Defined" xfId="18"/>
    <cellStyle name="TemplateStyle" xfId="398"/>
    <cellStyle name="Title 2" xfId="399"/>
    <cellStyle name="Title 2 2" xfId="400"/>
    <cellStyle name="Total 2" xfId="401"/>
    <cellStyle name="Total 2 2" xfId="402"/>
    <cellStyle name="Total 2 3" xfId="403"/>
    <cellStyle name="Total 2 4" xfId="404"/>
    <cellStyle name="Warning Text 2" xfId="405"/>
    <cellStyle name="Warning Text 2 2" xfId="406"/>
    <cellStyle name="Warning Text 2 3" xfId="407"/>
  </cellStyles>
  <dxfs count="1">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61" Type="http://schemas.openxmlformats.org/officeDocument/2006/relationships/externalLink" Target="externalLinks/externalLink47.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3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ight.tax.deloitteonline.com/OUTLOOK/12&amp;0_COU/96ACT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nsight.tax.deloitteonline.com/Documentum/Viewed/OUTLOOK/12&amp;0_COU/96ACTU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DOWS\Temporary%20Internet%20Files\OLK180\3RD%20Q%20EST%20COMPARISO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SI_PHB3_28Restruc(DRI_7_14)w_Changes)%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nsight.tax.deloitteonline.com/ACCT/EXCEL/TAX/1997/97RTRNS/97PAMP/97TBC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nsight.tax.deloitteonline.com/Documentum/Viewed/2008%20New%20Method%20263A%20Calculat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insight.tax.deloitteonline.com/DOCUME~1/KMARS001/LOCALS~1/Temp/notes335BF6/WBS%20by%20Profit%20Center%20CE%20Summar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Yang.Li\Local%20Settings\Temporary%20Internet%20Files\OLK35\NQ04_M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29.deloitteonline.com/Documents%20and%20Settings/Yang.Li/Local%20Settings/Temporary%20Internet%20Files/OLK35/NQ04_M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WINDOWS\TEMP\NEW_OPU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asams01\projects\INTERNAL_SUPPLY_MANUFACTURING\ISM%20FINANCE\2006%20Project%20Accounting\2006%20Airbus\Airbus%20CSR\Pd%2003%20March\Airbus%20CSR%20New%20Contr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lc1p\AppData\Local\Microsoft\Windows\Temporary%20Internet%20Files\Content.Outlook\2MSP0RTY\Documents%20and%20Settings\kyeh001\My%20Documents\Agouron\Ready%20for%20Review\Executive%20Summary\california%20Agouron%20Supermodel@10%2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asterdat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apps.exeloncorp.com/Documents%20and%20Settings/kyeh001/My%20Documents/Agouron/Ready%20for%20Review/Executive%20Summary/california%20Agouron%20Supermodel@10%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ssnd1gtsfp01\tls_snd1_grp\Documents%20and%20Settings\kyeh001\My%20Documents\Agouron\Ready%20for%20Review\Executive%20Summary\california%20Agouron%20Supermodel@10%2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msfs13.energy.power.corp\CCCCLSTR2_VOL16\Documents%20and%20Settings\kyeh001\My%20Documents\Agouron\Ready%20for%20Review\Executive%20Summary\california%20Agouron%20Supermodel@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mp;m"/>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NAV0"/>
      <sheetName val="Market Value by Plant"/>
      <sheetName val="PV_Margin"/>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04 Gain Track"/>
      <sheetName val="704 Depr"/>
      <sheetName val="Rental Income Analysis"/>
      <sheetName val="Cash Analysis"/>
      <sheetName val="Journal Entries - PAMP"/>
      <sheetName val="Journal Entries - AMP Funding"/>
      <sheetName val="Journal Entries - RAMP"/>
      <sheetName val="RAMP TB"/>
      <sheetName val="AMP TB"/>
      <sheetName val="PAMP T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Summary of Adjustments"/>
      <sheetName val="2 - 481(a) Calculation"/>
      <sheetName val="3 - Total Deduction Summary"/>
      <sheetName val="4 - Interest Expense "/>
      <sheetName val="5 - Increased Deduction"/>
      <sheetName val="5.1 - Tax-Book Ratio"/>
      <sheetName val="Est for future Q"/>
      <sheetName val="6 - Level 2 Allocation"/>
      <sheetName val="6.1 - Prod &amp; Contr Costs"/>
      <sheetName val="7 - Level 1 Allocation"/>
      <sheetName val="7.1 - Employee Headcount"/>
      <sheetName val="8 - Assets Placed in Service"/>
      <sheetName val="9 - Disposal Summary"/>
      <sheetName val="10 - Mixed Service Costs"/>
      <sheetName val="10.08 - 2008 Mixed Serv Costs"/>
      <sheetName val="10.08.1 - Mapping"/>
      <sheetName val="10.08.2 - 2008 Expense"/>
      <sheetName val="10.08.3 - 2008 Expense - TDBU"/>
      <sheetName val="10.08.4 -2008 Capital"/>
      <sheetName val="10.08.5 - 2008 Capital - TDBU"/>
      <sheetName val="10.07 - 2007"/>
      <sheetName val="10.06 - 2006"/>
      <sheetName val="10.05 - 2005"/>
      <sheetName val="10.04 - 2004"/>
      <sheetName val="10.03 - 2003"/>
      <sheetName val="10.02 - 2002"/>
      <sheetName val="10.01 - 2001"/>
      <sheetName val="10.00 - 2000"/>
      <sheetName val="10.99 - 1999"/>
      <sheetName val="10.98 - 1998"/>
      <sheetName val="73 - Depr - Fed"/>
      <sheetName val="74 - Depr - AMT"/>
      <sheetName val="75 - Depr - CA"/>
      <sheetName val="76 - Depr - CA AMT"/>
      <sheetName val="84 - 2005-2008 Gain_Loss"/>
      <sheetName val="Input Page"/>
    </sheetNames>
    <sheetDataSet>
      <sheetData sheetId="0"/>
      <sheetData sheetId="1">
        <row r="51">
          <cell r="C51">
            <v>229384969.3649615</v>
          </cell>
        </row>
      </sheetData>
      <sheetData sheetId="2">
        <row r="12">
          <cell r="H12">
            <v>150904055.40061679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4">
          <cell r="X304">
            <v>92338686.793609649</v>
          </cell>
        </row>
      </sheetData>
      <sheetData sheetId="33"/>
      <sheetData sheetId="34"/>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Table"/>
      <sheetName val="Mapping"/>
      <sheetName val="Graph"/>
    </sheetNames>
    <sheetDataSet>
      <sheetData sheetId="0" refreshError="1"/>
      <sheetData sheetId="1"/>
      <sheetData sheetId="2" refreshError="1"/>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 val="Cost Center List"/>
    </sheetNames>
    <sheetDataSet>
      <sheetData sheetId="0"/>
      <sheetData sheetId="1"/>
      <sheetData sheetId="2"/>
      <sheetData sheetId="3"/>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 val="OMNuc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FI use"/>
      <sheetName val="CAct v PrFcst"/>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Dates"/>
      <sheetName val="Time Phased Hours"/>
      <sheetName val="Time Phased Costs"/>
      <sheetName val="Checklist"/>
      <sheetName val="Bridges"/>
      <sheetName val="EAC Bridge"/>
      <sheetName val="Month left"/>
      <sheetName val="RAG Status"/>
      <sheetName val="Cost of sales"/>
      <sheetName val="Risk Register"/>
      <sheetName val="Risk Profile"/>
      <sheetName val="Sales_Profit trading plan"/>
      <sheetName val="Sales_Profit trading plan (2)"/>
      <sheetName val="Sales Margin Plan"/>
      <sheetName val="Sales Analysis 2006"/>
      <sheetName val="CSR Total"/>
      <sheetName val="Working Sheet"/>
      <sheetName val="single aisle (2)"/>
      <sheetName val="Twin aisle"/>
      <sheetName val="Tooling"/>
      <sheetName val="Spares"/>
      <sheetName val="Budget"/>
      <sheetName val="Subcon"/>
      <sheetName val="Manhours"/>
      <sheetName val="EAC"/>
      <sheetName val="Stock &amp; WIP"/>
      <sheetName val="TM01 06"/>
      <sheetName val="Debtors"/>
      <sheetName val="Manhour Risk Cal"/>
      <sheetName val="Sheet2"/>
      <sheetName val="Reconciliation Sheet"/>
      <sheetName val="Budget sales"/>
      <sheetName val="Accrual"/>
      <sheetName val="Brough Manufacturing"/>
    </sheetNames>
    <sheetDataSet>
      <sheetData sheetId="0"/>
      <sheetData sheetId="1">
        <row r="4">
          <cell r="E4">
            <v>2000</v>
          </cell>
          <cell r="R4">
            <v>2001</v>
          </cell>
          <cell r="AE4">
            <v>2002</v>
          </cell>
          <cell r="AR4" t="str">
            <v xml:space="preserve">CONTRACT </v>
          </cell>
        </row>
        <row r="5">
          <cell r="A5" t="str">
            <v>FUNCTION</v>
          </cell>
          <cell r="B5" t="str">
            <v>W.B.S</v>
          </cell>
          <cell r="C5" t="str">
            <v>SITE</v>
          </cell>
          <cell r="D5" t="str">
            <v>TOTAL</v>
          </cell>
          <cell r="E5" t="str">
            <v>Jan</v>
          </cell>
          <cell r="F5" t="str">
            <v>Feb</v>
          </cell>
          <cell r="G5" t="str">
            <v>Mar</v>
          </cell>
          <cell r="H5" t="str">
            <v>Apr</v>
          </cell>
          <cell r="I5" t="str">
            <v>May</v>
          </cell>
          <cell r="J5" t="str">
            <v>June</v>
          </cell>
          <cell r="K5" t="str">
            <v>July</v>
          </cell>
          <cell r="L5" t="str">
            <v>Aug</v>
          </cell>
          <cell r="M5" t="str">
            <v>Sept</v>
          </cell>
          <cell r="N5" t="str">
            <v>Oct</v>
          </cell>
          <cell r="O5" t="str">
            <v>Nov</v>
          </cell>
          <cell r="P5" t="str">
            <v>Dec</v>
          </cell>
          <cell r="Q5" t="str">
            <v>TOTAL</v>
          </cell>
          <cell r="R5" t="str">
            <v>Jan</v>
          </cell>
          <cell r="S5" t="str">
            <v>Feb</v>
          </cell>
          <cell r="T5" t="str">
            <v>Mar</v>
          </cell>
          <cell r="U5" t="str">
            <v>Apr</v>
          </cell>
          <cell r="V5" t="str">
            <v>May</v>
          </cell>
          <cell r="W5" t="str">
            <v>June</v>
          </cell>
          <cell r="X5" t="str">
            <v>July</v>
          </cell>
          <cell r="Y5" t="str">
            <v>Aug</v>
          </cell>
          <cell r="Z5" t="str">
            <v>Sept</v>
          </cell>
          <cell r="AA5" t="str">
            <v>Oct</v>
          </cell>
          <cell r="AB5" t="str">
            <v>Nov</v>
          </cell>
          <cell r="AC5" t="str">
            <v>Dec</v>
          </cell>
          <cell r="AD5" t="str">
            <v>TOTAL</v>
          </cell>
          <cell r="AE5" t="str">
            <v>Jan</v>
          </cell>
          <cell r="AF5" t="str">
            <v>Feb</v>
          </cell>
          <cell r="AG5" t="str">
            <v>Mar</v>
          </cell>
          <cell r="AH5" t="str">
            <v>Apr</v>
          </cell>
          <cell r="AI5" t="str">
            <v>May</v>
          </cell>
          <cell r="AJ5" t="str">
            <v>June</v>
          </cell>
          <cell r="AK5" t="str">
            <v>July</v>
          </cell>
          <cell r="AL5" t="str">
            <v>Aug</v>
          </cell>
          <cell r="AM5" t="str">
            <v>Sept</v>
          </cell>
          <cell r="AN5" t="str">
            <v>Oct</v>
          </cell>
          <cell r="AO5" t="str">
            <v>Nov</v>
          </cell>
          <cell r="AP5" t="str">
            <v>Dec</v>
          </cell>
          <cell r="AQ5" t="str">
            <v>TOTAL</v>
          </cell>
          <cell r="AR5" t="str">
            <v>TOTAL</v>
          </cell>
        </row>
        <row r="7">
          <cell r="A7" t="str">
            <v>TECHNICAL</v>
          </cell>
          <cell r="B7" t="str">
            <v>1180 (101/048)</v>
          </cell>
          <cell r="C7" t="str">
            <v>S</v>
          </cell>
        </row>
        <row r="8">
          <cell r="C8" t="str">
            <v>B</v>
          </cell>
        </row>
        <row r="9">
          <cell r="B9" t="str">
            <v>4110 (101/085)</v>
          </cell>
          <cell r="C9" t="str">
            <v>S</v>
          </cell>
        </row>
        <row r="10">
          <cell r="C10" t="str">
            <v>B</v>
          </cell>
        </row>
        <row r="11">
          <cell r="B11" t="str">
            <v>4310 (101/106)</v>
          </cell>
          <cell r="C11" t="str">
            <v>S</v>
          </cell>
        </row>
        <row r="12">
          <cell r="C12" t="str">
            <v>B</v>
          </cell>
        </row>
        <row r="13">
          <cell r="B13" t="str">
            <v>5120 (101/115)</v>
          </cell>
          <cell r="C13" t="str">
            <v>S</v>
          </cell>
        </row>
        <row r="14">
          <cell r="C14" t="str">
            <v>B</v>
          </cell>
        </row>
        <row r="16">
          <cell r="C16" t="str">
            <v>TOTAL</v>
          </cell>
        </row>
        <row r="18">
          <cell r="A18" t="str">
            <v>PROJECT MANAGEMENT</v>
          </cell>
          <cell r="B18" t="str">
            <v>4310 (801/106)</v>
          </cell>
          <cell r="C18" t="str">
            <v>S</v>
          </cell>
        </row>
        <row r="19">
          <cell r="B19" t="str">
            <v>1000.10 (801/003)</v>
          </cell>
          <cell r="C19" t="str">
            <v>B</v>
          </cell>
        </row>
        <row r="20">
          <cell r="B20" t="str">
            <v>4310 (801/106)</v>
          </cell>
          <cell r="C20" t="str">
            <v>B</v>
          </cell>
        </row>
        <row r="22">
          <cell r="C22" t="str">
            <v>TOTAL</v>
          </cell>
        </row>
        <row r="25">
          <cell r="A25" t="str">
            <v>ILS</v>
          </cell>
          <cell r="B25" t="str">
            <v>1000.10 (701/003)</v>
          </cell>
          <cell r="C25" t="str">
            <v>S</v>
          </cell>
        </row>
        <row r="26">
          <cell r="B26" t="str">
            <v>8160 (701/125)</v>
          </cell>
          <cell r="C26" t="str">
            <v>S</v>
          </cell>
        </row>
        <row r="27">
          <cell r="B27" t="str">
            <v>4110 (701/085)</v>
          </cell>
          <cell r="C27" t="str">
            <v>B</v>
          </cell>
        </row>
        <row r="29">
          <cell r="C29" t="str">
            <v>TOTAL</v>
          </cell>
        </row>
        <row r="32">
          <cell r="A32" t="str">
            <v>GROUP ONE ENGINEERS</v>
          </cell>
          <cell r="B32" t="str">
            <v>1000.10 (401/005)</v>
          </cell>
          <cell r="C32" t="str">
            <v>S</v>
          </cell>
        </row>
        <row r="33">
          <cell r="C33" t="str">
            <v>B</v>
          </cell>
        </row>
        <row r="35">
          <cell r="C35" t="str">
            <v>TOTAL</v>
          </cell>
        </row>
        <row r="38">
          <cell r="A38" t="str">
            <v>HAMBLE</v>
          </cell>
          <cell r="B38" t="str">
            <v>(402/006)</v>
          </cell>
        </row>
        <row r="39">
          <cell r="A39" t="str">
            <v>(Windscreen / Canopy)</v>
          </cell>
        </row>
        <row r="42">
          <cell r="A42" t="str">
            <v>TOOL MANUFACTURE</v>
          </cell>
          <cell r="B42" t="str">
            <v>1101.10 (303/005)</v>
          </cell>
          <cell r="C42" t="str">
            <v>S</v>
          </cell>
        </row>
        <row r="43">
          <cell r="C43" t="str">
            <v>B</v>
          </cell>
        </row>
        <row r="45">
          <cell r="C45" t="str">
            <v>TOTAL</v>
          </cell>
        </row>
        <row r="48">
          <cell r="A48" t="str">
            <v>TOOL DESIGN</v>
          </cell>
          <cell r="B48" t="str">
            <v>1101.10 (301/005)</v>
          </cell>
          <cell r="C48" t="str">
            <v>S</v>
          </cell>
        </row>
        <row r="49">
          <cell r="C49" t="str">
            <v>B</v>
          </cell>
        </row>
        <row r="51">
          <cell r="C51" t="str">
            <v>TOTAL</v>
          </cell>
        </row>
        <row r="53">
          <cell r="A53" t="str">
            <v>CRATING</v>
          </cell>
          <cell r="B53" t="str">
            <v>(602/125)</v>
          </cell>
        </row>
        <row r="56">
          <cell r="A56" t="str">
            <v>I&amp;SE</v>
          </cell>
        </row>
        <row r="57">
          <cell r="A57" t="str">
            <v>Bae Install</v>
          </cell>
          <cell r="B57" t="str">
            <v>(502/005)</v>
          </cell>
          <cell r="C57" t="str">
            <v>S</v>
          </cell>
        </row>
        <row r="59">
          <cell r="A59" t="str">
            <v>Bae Install</v>
          </cell>
          <cell r="B59" t="str">
            <v>(502/005)</v>
          </cell>
          <cell r="C59" t="str">
            <v>B</v>
          </cell>
        </row>
        <row r="60">
          <cell r="A60" t="str">
            <v>Boeing Install</v>
          </cell>
          <cell r="B60" t="str">
            <v>(501/005)</v>
          </cell>
          <cell r="C60" t="str">
            <v>B</v>
          </cell>
        </row>
        <row r="62">
          <cell r="C62" t="str">
            <v>TOTAL</v>
          </cell>
        </row>
        <row r="65">
          <cell r="A65" t="str">
            <v>TRAVEL &amp; SUBSISTENCE</v>
          </cell>
          <cell r="B65" t="str">
            <v>(802/106)</v>
          </cell>
          <cell r="C65" t="str">
            <v>S</v>
          </cell>
        </row>
        <row r="66">
          <cell r="A66" t="str">
            <v>(Inc. ODCs)</v>
          </cell>
        </row>
        <row r="69">
          <cell r="A69" t="str">
            <v>KB HARDWARE</v>
          </cell>
          <cell r="B69">
            <v>1110.25</v>
          </cell>
        </row>
        <row r="71">
          <cell r="A71" t="str">
            <v>Materials</v>
          </cell>
          <cell r="B71" t="str">
            <v>402/021</v>
          </cell>
          <cell r="C71" t="str">
            <v>S</v>
          </cell>
        </row>
        <row r="72">
          <cell r="A72" t="str">
            <v>Materials</v>
          </cell>
          <cell r="B72" t="str">
            <v>402/021</v>
          </cell>
          <cell r="C72" t="str">
            <v>B</v>
          </cell>
        </row>
        <row r="73">
          <cell r="A73" t="str">
            <v>Conv. Details</v>
          </cell>
          <cell r="B73" t="str">
            <v>403/021</v>
          </cell>
          <cell r="C73" t="str">
            <v>S</v>
          </cell>
        </row>
        <row r="74">
          <cell r="A74" t="str">
            <v>Conv. Details</v>
          </cell>
          <cell r="B74" t="str">
            <v>403/021</v>
          </cell>
          <cell r="C74" t="str">
            <v>B</v>
          </cell>
        </row>
        <row r="75">
          <cell r="A75" t="str">
            <v>Strategic Sub Contract</v>
          </cell>
          <cell r="B75" t="str">
            <v>403/021</v>
          </cell>
          <cell r="C75" t="str">
            <v>S</v>
          </cell>
        </row>
        <row r="76">
          <cell r="A76" t="str">
            <v>Strategic Sub Contract</v>
          </cell>
          <cell r="B76" t="str">
            <v>403/021</v>
          </cell>
          <cell r="C76" t="str">
            <v>B</v>
          </cell>
        </row>
        <row r="77">
          <cell r="A77" t="str">
            <v>N.C</v>
          </cell>
          <cell r="B77" t="str">
            <v>431/021</v>
          </cell>
          <cell r="C77" t="str">
            <v>S</v>
          </cell>
        </row>
        <row r="78">
          <cell r="A78" t="str">
            <v>N.C</v>
          </cell>
          <cell r="B78" t="str">
            <v>431/021</v>
          </cell>
          <cell r="C78" t="str">
            <v>B</v>
          </cell>
        </row>
        <row r="80">
          <cell r="B80" t="str">
            <v>TOTAL HOURS</v>
          </cell>
        </row>
        <row r="81">
          <cell r="B81" t="str">
            <v>TOTAL £</v>
          </cell>
        </row>
        <row r="84">
          <cell r="A84" t="str">
            <v>WING</v>
          </cell>
          <cell r="B84">
            <v>1140</v>
          </cell>
        </row>
        <row r="86">
          <cell r="A86" t="str">
            <v>Materials</v>
          </cell>
          <cell r="B86" t="str">
            <v>402/021</v>
          </cell>
          <cell r="C86" t="str">
            <v>S</v>
          </cell>
        </row>
        <row r="87">
          <cell r="A87" t="str">
            <v>Materials</v>
          </cell>
          <cell r="B87" t="str">
            <v>402/021</v>
          </cell>
          <cell r="C87" t="str">
            <v>B</v>
          </cell>
        </row>
        <row r="88">
          <cell r="A88" t="str">
            <v>Conv. Details</v>
          </cell>
          <cell r="B88" t="str">
            <v>403/021</v>
          </cell>
          <cell r="C88" t="str">
            <v>S</v>
          </cell>
        </row>
        <row r="89">
          <cell r="A89" t="str">
            <v>Conv. Details</v>
          </cell>
          <cell r="B89" t="str">
            <v>403/021</v>
          </cell>
          <cell r="C89" t="str">
            <v>B</v>
          </cell>
        </row>
        <row r="90">
          <cell r="A90" t="str">
            <v>Strategic Sub Contract</v>
          </cell>
          <cell r="B90" t="str">
            <v>403/021</v>
          </cell>
          <cell r="C90" t="str">
            <v>S</v>
          </cell>
        </row>
        <row r="91">
          <cell r="A91" t="str">
            <v>Strategic Sub Contract</v>
          </cell>
          <cell r="B91" t="str">
            <v>403/021</v>
          </cell>
          <cell r="C91" t="str">
            <v>B</v>
          </cell>
        </row>
        <row r="92">
          <cell r="A92" t="str">
            <v>N.C</v>
          </cell>
          <cell r="B92" t="str">
            <v>431/021</v>
          </cell>
          <cell r="C92" t="str">
            <v>S</v>
          </cell>
        </row>
        <row r="93">
          <cell r="A93" t="str">
            <v>N.C</v>
          </cell>
          <cell r="B93" t="str">
            <v>431/021</v>
          </cell>
          <cell r="C93" t="str">
            <v>B</v>
          </cell>
        </row>
        <row r="95">
          <cell r="B95" t="str">
            <v>TOTAL HOURS</v>
          </cell>
        </row>
        <row r="96">
          <cell r="B96" t="str">
            <v>TOTAL £</v>
          </cell>
        </row>
        <row r="98">
          <cell r="A98" t="str">
            <v>Assembly</v>
          </cell>
          <cell r="B98" t="str">
            <v>405/021</v>
          </cell>
        </row>
        <row r="100">
          <cell r="A100" t="str">
            <v>A139</v>
          </cell>
          <cell r="C100" t="str">
            <v>B</v>
          </cell>
        </row>
        <row r="101">
          <cell r="A101" t="str">
            <v>A140</v>
          </cell>
          <cell r="C101" t="str">
            <v>B</v>
          </cell>
        </row>
        <row r="102">
          <cell r="A102" t="str">
            <v>A141</v>
          </cell>
          <cell r="C102" t="str">
            <v>B</v>
          </cell>
        </row>
        <row r="103">
          <cell r="A103" t="str">
            <v>A142</v>
          </cell>
          <cell r="C103" t="str">
            <v>B</v>
          </cell>
        </row>
        <row r="104">
          <cell r="A104" t="str">
            <v>A143</v>
          </cell>
          <cell r="C104" t="str">
            <v>B</v>
          </cell>
        </row>
        <row r="105">
          <cell r="A105" t="str">
            <v>A144</v>
          </cell>
          <cell r="C105" t="str">
            <v>B</v>
          </cell>
        </row>
        <row r="106">
          <cell r="A106" t="str">
            <v>A145</v>
          </cell>
          <cell r="C106" t="str">
            <v>B</v>
          </cell>
        </row>
        <row r="107">
          <cell r="A107" t="str">
            <v>A146</v>
          </cell>
          <cell r="C107" t="str">
            <v>B</v>
          </cell>
        </row>
        <row r="108">
          <cell r="A108" t="str">
            <v>A147</v>
          </cell>
          <cell r="C108" t="str">
            <v>B</v>
          </cell>
        </row>
        <row r="109">
          <cell r="A109" t="str">
            <v>A148</v>
          </cell>
          <cell r="C109" t="str">
            <v>B</v>
          </cell>
        </row>
        <row r="110">
          <cell r="A110" t="str">
            <v>A149</v>
          </cell>
          <cell r="C110" t="str">
            <v>B</v>
          </cell>
        </row>
        <row r="111">
          <cell r="A111" t="str">
            <v>A150</v>
          </cell>
          <cell r="C111" t="str">
            <v>B</v>
          </cell>
        </row>
        <row r="112">
          <cell r="A112" t="str">
            <v>A151</v>
          </cell>
          <cell r="C112" t="str">
            <v>B</v>
          </cell>
        </row>
        <row r="113">
          <cell r="A113" t="str">
            <v>A152</v>
          </cell>
          <cell r="C113" t="str">
            <v>B</v>
          </cell>
        </row>
        <row r="114">
          <cell r="A114" t="str">
            <v>A153</v>
          </cell>
          <cell r="C114" t="str">
            <v>B</v>
          </cell>
        </row>
        <row r="116">
          <cell r="B116" t="str">
            <v>TOTAL HOURS</v>
          </cell>
        </row>
        <row r="119">
          <cell r="A119" t="str">
            <v>FIN</v>
          </cell>
          <cell r="B119">
            <v>1150</v>
          </cell>
        </row>
        <row r="121">
          <cell r="A121" t="str">
            <v>Materials</v>
          </cell>
          <cell r="B121" t="str">
            <v>402/027</v>
          </cell>
          <cell r="C121" t="str">
            <v>S</v>
          </cell>
        </row>
        <row r="122">
          <cell r="A122" t="str">
            <v>Materials</v>
          </cell>
          <cell r="B122" t="str">
            <v>402/027</v>
          </cell>
          <cell r="C122" t="str">
            <v>B</v>
          </cell>
        </row>
        <row r="123">
          <cell r="A123" t="str">
            <v>Conv. Details</v>
          </cell>
          <cell r="B123" t="str">
            <v>403/027</v>
          </cell>
          <cell r="C123" t="str">
            <v>S</v>
          </cell>
        </row>
        <row r="124">
          <cell r="A124" t="str">
            <v>Conv. Details</v>
          </cell>
          <cell r="B124" t="str">
            <v>403/027</v>
          </cell>
          <cell r="C124" t="str">
            <v>B</v>
          </cell>
        </row>
        <row r="125">
          <cell r="A125" t="str">
            <v>Strategic Sub Contract</v>
          </cell>
          <cell r="B125" t="str">
            <v>403/027</v>
          </cell>
          <cell r="C125" t="str">
            <v>S</v>
          </cell>
        </row>
        <row r="126">
          <cell r="A126" t="str">
            <v>Strategic Sub Contract</v>
          </cell>
          <cell r="B126" t="str">
            <v>403/027</v>
          </cell>
          <cell r="C126" t="str">
            <v>B</v>
          </cell>
        </row>
        <row r="127">
          <cell r="A127" t="str">
            <v>N.C</v>
          </cell>
          <cell r="B127" t="str">
            <v>431/027</v>
          </cell>
          <cell r="C127" t="str">
            <v>S</v>
          </cell>
        </row>
        <row r="128">
          <cell r="A128" t="str">
            <v>N.C</v>
          </cell>
          <cell r="B128" t="str">
            <v>431/027</v>
          </cell>
          <cell r="C128" t="str">
            <v>B</v>
          </cell>
        </row>
        <row r="130">
          <cell r="B130" t="str">
            <v>TOTAL HOURS</v>
          </cell>
        </row>
        <row r="131">
          <cell r="B131" t="str">
            <v>TOTAL £</v>
          </cell>
        </row>
        <row r="133">
          <cell r="A133" t="str">
            <v>Assembly</v>
          </cell>
          <cell r="B133" t="str">
            <v>405/027</v>
          </cell>
        </row>
        <row r="135">
          <cell r="A135" t="str">
            <v>A139</v>
          </cell>
          <cell r="C135" t="str">
            <v>B</v>
          </cell>
        </row>
        <row r="136">
          <cell r="A136" t="str">
            <v>A140</v>
          </cell>
          <cell r="C136" t="str">
            <v>B</v>
          </cell>
        </row>
        <row r="137">
          <cell r="A137" t="str">
            <v>A141</v>
          </cell>
          <cell r="C137" t="str">
            <v>B</v>
          </cell>
        </row>
        <row r="138">
          <cell r="A138" t="str">
            <v>A142</v>
          </cell>
          <cell r="C138" t="str">
            <v>B</v>
          </cell>
        </row>
        <row r="139">
          <cell r="A139" t="str">
            <v>A143</v>
          </cell>
          <cell r="C139" t="str">
            <v>B</v>
          </cell>
        </row>
        <row r="140">
          <cell r="A140" t="str">
            <v>A144</v>
          </cell>
          <cell r="C140" t="str">
            <v>B</v>
          </cell>
        </row>
        <row r="141">
          <cell r="A141" t="str">
            <v>A145</v>
          </cell>
          <cell r="C141" t="str">
            <v>B</v>
          </cell>
        </row>
        <row r="142">
          <cell r="A142" t="str">
            <v>A146</v>
          </cell>
          <cell r="C142" t="str">
            <v>B</v>
          </cell>
        </row>
        <row r="143">
          <cell r="A143" t="str">
            <v>A147</v>
          </cell>
          <cell r="C143" t="str">
            <v>B</v>
          </cell>
        </row>
        <row r="144">
          <cell r="A144" t="str">
            <v>A148</v>
          </cell>
          <cell r="C144" t="str">
            <v>B</v>
          </cell>
        </row>
        <row r="145">
          <cell r="A145" t="str">
            <v>A149</v>
          </cell>
          <cell r="C145" t="str">
            <v>B</v>
          </cell>
        </row>
        <row r="146">
          <cell r="A146" t="str">
            <v>A150</v>
          </cell>
          <cell r="C146" t="str">
            <v>B</v>
          </cell>
        </row>
        <row r="147">
          <cell r="A147" t="str">
            <v>A151</v>
          </cell>
          <cell r="C147" t="str">
            <v>B</v>
          </cell>
        </row>
        <row r="148">
          <cell r="A148" t="str">
            <v>A152</v>
          </cell>
          <cell r="C148" t="str">
            <v>B</v>
          </cell>
        </row>
        <row r="149">
          <cell r="A149" t="str">
            <v>A153</v>
          </cell>
          <cell r="C149" t="str">
            <v>B</v>
          </cell>
        </row>
        <row r="151">
          <cell r="C151" t="str">
            <v>TOTAL</v>
          </cell>
        </row>
        <row r="154">
          <cell r="A154" t="str">
            <v>RUDDER</v>
          </cell>
          <cell r="B154">
            <v>1150</v>
          </cell>
        </row>
        <row r="156">
          <cell r="A156" t="str">
            <v>Materials</v>
          </cell>
          <cell r="B156" t="str">
            <v>402/027</v>
          </cell>
          <cell r="C156" t="str">
            <v>S</v>
          </cell>
        </row>
        <row r="157">
          <cell r="A157" t="str">
            <v>Materials</v>
          </cell>
          <cell r="B157" t="str">
            <v>402/027</v>
          </cell>
          <cell r="C157" t="str">
            <v>B</v>
          </cell>
        </row>
        <row r="158">
          <cell r="A158" t="str">
            <v>Conv. Details</v>
          </cell>
          <cell r="B158" t="str">
            <v>403/027</v>
          </cell>
          <cell r="C158" t="str">
            <v>S</v>
          </cell>
        </row>
        <row r="159">
          <cell r="A159" t="str">
            <v>Conv. Details</v>
          </cell>
          <cell r="B159" t="str">
            <v>403/027</v>
          </cell>
          <cell r="C159" t="str">
            <v>B</v>
          </cell>
        </row>
        <row r="160">
          <cell r="A160" t="str">
            <v>Strategic Sub Contract</v>
          </cell>
          <cell r="B160" t="str">
            <v>403/027</v>
          </cell>
          <cell r="C160" t="str">
            <v>S</v>
          </cell>
        </row>
        <row r="161">
          <cell r="A161" t="str">
            <v>Strategic Sub Contract</v>
          </cell>
          <cell r="B161" t="str">
            <v>403/027</v>
          </cell>
          <cell r="C161" t="str">
            <v>B</v>
          </cell>
        </row>
        <row r="162">
          <cell r="A162" t="str">
            <v>N.C</v>
          </cell>
          <cell r="B162" t="str">
            <v>431/027</v>
          </cell>
          <cell r="C162" t="str">
            <v>S</v>
          </cell>
        </row>
        <row r="163">
          <cell r="A163" t="str">
            <v>N.C</v>
          </cell>
          <cell r="B163" t="str">
            <v>431/027</v>
          </cell>
          <cell r="C163" t="str">
            <v>B</v>
          </cell>
        </row>
        <row r="165">
          <cell r="B165" t="str">
            <v>TOTAL HOURS</v>
          </cell>
        </row>
        <row r="166">
          <cell r="B166" t="str">
            <v>TOTAL £</v>
          </cell>
        </row>
        <row r="168">
          <cell r="A168" t="str">
            <v>Assembly</v>
          </cell>
          <cell r="B168" t="str">
            <v>405/027</v>
          </cell>
        </row>
        <row r="170">
          <cell r="A170" t="str">
            <v>A139</v>
          </cell>
          <cell r="C170" t="str">
            <v>B</v>
          </cell>
        </row>
        <row r="171">
          <cell r="A171" t="str">
            <v>A140</v>
          </cell>
          <cell r="C171" t="str">
            <v>B</v>
          </cell>
        </row>
        <row r="172">
          <cell r="A172" t="str">
            <v>A141</v>
          </cell>
          <cell r="C172" t="str">
            <v>B</v>
          </cell>
        </row>
        <row r="173">
          <cell r="A173" t="str">
            <v>A142</v>
          </cell>
          <cell r="C173" t="str">
            <v>B</v>
          </cell>
        </row>
        <row r="174">
          <cell r="A174" t="str">
            <v>A143</v>
          </cell>
          <cell r="C174" t="str">
            <v>B</v>
          </cell>
        </row>
        <row r="175">
          <cell r="A175" t="str">
            <v>A144</v>
          </cell>
          <cell r="C175" t="str">
            <v>B</v>
          </cell>
        </row>
        <row r="176">
          <cell r="A176" t="str">
            <v>A145</v>
          </cell>
          <cell r="C176" t="str">
            <v>B</v>
          </cell>
        </row>
        <row r="177">
          <cell r="A177" t="str">
            <v>A146</v>
          </cell>
          <cell r="C177" t="str">
            <v>B</v>
          </cell>
        </row>
        <row r="178">
          <cell r="A178" t="str">
            <v>A147</v>
          </cell>
          <cell r="C178" t="str">
            <v>B</v>
          </cell>
        </row>
        <row r="179">
          <cell r="A179" t="str">
            <v>A148</v>
          </cell>
          <cell r="C179" t="str">
            <v>B</v>
          </cell>
        </row>
        <row r="180">
          <cell r="A180" t="str">
            <v>A149</v>
          </cell>
          <cell r="C180" t="str">
            <v>B</v>
          </cell>
        </row>
        <row r="181">
          <cell r="A181" t="str">
            <v>A150</v>
          </cell>
          <cell r="C181" t="str">
            <v>B</v>
          </cell>
        </row>
        <row r="182">
          <cell r="A182" t="str">
            <v>A151</v>
          </cell>
          <cell r="C182" t="str">
            <v>B</v>
          </cell>
        </row>
        <row r="183">
          <cell r="A183" t="str">
            <v>A152</v>
          </cell>
          <cell r="C183" t="str">
            <v>B</v>
          </cell>
        </row>
        <row r="184">
          <cell r="A184" t="str">
            <v>A153</v>
          </cell>
          <cell r="C184" t="str">
            <v>B</v>
          </cell>
        </row>
        <row r="186">
          <cell r="B186" t="str">
            <v>TOTAL HOURS</v>
          </cell>
        </row>
        <row r="189">
          <cell r="A189" t="str">
            <v>AIR INTAKES</v>
          </cell>
          <cell r="B189">
            <v>1120</v>
          </cell>
        </row>
        <row r="191">
          <cell r="A191" t="str">
            <v>Materials</v>
          </cell>
          <cell r="B191" t="str">
            <v>402/010</v>
          </cell>
          <cell r="C191" t="str">
            <v>S</v>
          </cell>
        </row>
        <row r="192">
          <cell r="A192" t="str">
            <v>Materials</v>
          </cell>
          <cell r="B192" t="str">
            <v>402/010</v>
          </cell>
          <cell r="C192" t="str">
            <v>B</v>
          </cell>
        </row>
        <row r="193">
          <cell r="A193" t="str">
            <v>Conv. Details</v>
          </cell>
          <cell r="B193" t="str">
            <v>403/010</v>
          </cell>
          <cell r="C193" t="str">
            <v>S</v>
          </cell>
        </row>
        <row r="194">
          <cell r="A194" t="str">
            <v>Conv. Details</v>
          </cell>
          <cell r="B194" t="str">
            <v>403/010</v>
          </cell>
          <cell r="C194" t="str">
            <v>B</v>
          </cell>
        </row>
        <row r="195">
          <cell r="A195" t="str">
            <v>Strategic Sub Contract</v>
          </cell>
          <cell r="B195" t="str">
            <v>403/010</v>
          </cell>
          <cell r="C195" t="str">
            <v>S</v>
          </cell>
        </row>
        <row r="196">
          <cell r="A196" t="str">
            <v>Strategic Sub Contract</v>
          </cell>
          <cell r="B196" t="str">
            <v>403/010</v>
          </cell>
          <cell r="C196" t="str">
            <v>B</v>
          </cell>
        </row>
        <row r="197">
          <cell r="A197" t="str">
            <v>N.C</v>
          </cell>
          <cell r="B197" t="str">
            <v>431/010</v>
          </cell>
          <cell r="C197" t="str">
            <v>S</v>
          </cell>
        </row>
        <row r="198">
          <cell r="A198" t="str">
            <v>N.C</v>
          </cell>
          <cell r="B198" t="str">
            <v>431/010</v>
          </cell>
          <cell r="C198" t="str">
            <v>B</v>
          </cell>
        </row>
        <row r="200">
          <cell r="B200" t="str">
            <v>TOTAL HOURS</v>
          </cell>
        </row>
        <row r="201">
          <cell r="B201" t="str">
            <v>TOTAL £</v>
          </cell>
        </row>
        <row r="203">
          <cell r="A203" t="str">
            <v>Assembly</v>
          </cell>
          <cell r="B203" t="str">
            <v>405/010</v>
          </cell>
        </row>
        <row r="205">
          <cell r="A205" t="str">
            <v>A139</v>
          </cell>
          <cell r="C205" t="str">
            <v>B</v>
          </cell>
        </row>
        <row r="206">
          <cell r="A206" t="str">
            <v>A140</v>
          </cell>
          <cell r="C206" t="str">
            <v>B</v>
          </cell>
        </row>
        <row r="207">
          <cell r="A207" t="str">
            <v>A141</v>
          </cell>
          <cell r="C207" t="str">
            <v>B</v>
          </cell>
        </row>
        <row r="208">
          <cell r="A208" t="str">
            <v>A142</v>
          </cell>
          <cell r="C208" t="str">
            <v>B</v>
          </cell>
        </row>
        <row r="209">
          <cell r="A209" t="str">
            <v>A143</v>
          </cell>
          <cell r="C209" t="str">
            <v>B</v>
          </cell>
        </row>
        <row r="210">
          <cell r="A210" t="str">
            <v>A144</v>
          </cell>
          <cell r="C210" t="str">
            <v>B</v>
          </cell>
        </row>
        <row r="211">
          <cell r="A211" t="str">
            <v>A145</v>
          </cell>
          <cell r="C211" t="str">
            <v>B</v>
          </cell>
        </row>
        <row r="212">
          <cell r="A212" t="str">
            <v>A146</v>
          </cell>
          <cell r="C212" t="str">
            <v>B</v>
          </cell>
        </row>
        <row r="213">
          <cell r="A213" t="str">
            <v>A147</v>
          </cell>
          <cell r="C213" t="str">
            <v>B</v>
          </cell>
        </row>
        <row r="214">
          <cell r="A214" t="str">
            <v>A148</v>
          </cell>
          <cell r="C214" t="str">
            <v>B</v>
          </cell>
        </row>
        <row r="215">
          <cell r="A215" t="str">
            <v>A149</v>
          </cell>
          <cell r="C215" t="str">
            <v>B</v>
          </cell>
        </row>
        <row r="216">
          <cell r="A216" t="str">
            <v>A150</v>
          </cell>
          <cell r="C216" t="str">
            <v>B</v>
          </cell>
        </row>
        <row r="217">
          <cell r="A217" t="str">
            <v>A151</v>
          </cell>
          <cell r="C217" t="str">
            <v>B</v>
          </cell>
        </row>
        <row r="218">
          <cell r="A218" t="str">
            <v>A152</v>
          </cell>
          <cell r="C218" t="str">
            <v>B</v>
          </cell>
        </row>
        <row r="219">
          <cell r="A219" t="str">
            <v>A153</v>
          </cell>
          <cell r="C219" t="str">
            <v>B</v>
          </cell>
        </row>
        <row r="221">
          <cell r="B221" t="str">
            <v>TOTAL HOURS</v>
          </cell>
        </row>
        <row r="224">
          <cell r="A224" t="str">
            <v>ECS PACK</v>
          </cell>
          <cell r="B224">
            <v>1120.2</v>
          </cell>
        </row>
        <row r="226">
          <cell r="A226" t="str">
            <v>Materials</v>
          </cell>
          <cell r="B226" t="str">
            <v>402/014</v>
          </cell>
          <cell r="C226" t="str">
            <v>S</v>
          </cell>
        </row>
        <row r="227">
          <cell r="A227" t="str">
            <v>Materials</v>
          </cell>
          <cell r="B227" t="str">
            <v>402/014</v>
          </cell>
          <cell r="C227" t="str">
            <v>B</v>
          </cell>
        </row>
        <row r="228">
          <cell r="A228" t="str">
            <v>Conv. Details</v>
          </cell>
          <cell r="B228" t="str">
            <v>403/014</v>
          </cell>
          <cell r="C228" t="str">
            <v>S</v>
          </cell>
        </row>
        <row r="229">
          <cell r="A229" t="str">
            <v>Conv. Details</v>
          </cell>
          <cell r="B229" t="str">
            <v>403/014</v>
          </cell>
          <cell r="C229" t="str">
            <v>B</v>
          </cell>
        </row>
        <row r="230">
          <cell r="A230" t="str">
            <v>Strategic Sub Contract</v>
          </cell>
          <cell r="B230" t="str">
            <v>403/014</v>
          </cell>
          <cell r="C230" t="str">
            <v>S</v>
          </cell>
        </row>
        <row r="231">
          <cell r="A231" t="str">
            <v>Strategic Sub Contract</v>
          </cell>
          <cell r="B231" t="str">
            <v>403/014</v>
          </cell>
          <cell r="C231" t="str">
            <v>B</v>
          </cell>
        </row>
        <row r="232">
          <cell r="A232" t="str">
            <v>N.C</v>
          </cell>
          <cell r="B232" t="str">
            <v>431/014</v>
          </cell>
          <cell r="C232" t="str">
            <v>S</v>
          </cell>
        </row>
        <row r="233">
          <cell r="A233" t="str">
            <v>N.C</v>
          </cell>
          <cell r="B233" t="str">
            <v>431/014</v>
          </cell>
          <cell r="C233" t="str">
            <v>B</v>
          </cell>
        </row>
        <row r="235">
          <cell r="B235" t="str">
            <v>TOTAL HOURS</v>
          </cell>
        </row>
        <row r="236">
          <cell r="B236" t="str">
            <v>TOTAL £</v>
          </cell>
        </row>
        <row r="238">
          <cell r="A238" t="str">
            <v>Assembly</v>
          </cell>
          <cell r="B238" t="str">
            <v>405/014</v>
          </cell>
        </row>
        <row r="240">
          <cell r="A240" t="str">
            <v>A139</v>
          </cell>
          <cell r="C240" t="str">
            <v>B</v>
          </cell>
        </row>
        <row r="241">
          <cell r="A241" t="str">
            <v>A140</v>
          </cell>
          <cell r="C241" t="str">
            <v>B</v>
          </cell>
        </row>
        <row r="242">
          <cell r="A242" t="str">
            <v>A141</v>
          </cell>
          <cell r="C242" t="str">
            <v>B</v>
          </cell>
        </row>
        <row r="243">
          <cell r="A243" t="str">
            <v>A142</v>
          </cell>
          <cell r="C243" t="str">
            <v>B</v>
          </cell>
        </row>
        <row r="244">
          <cell r="A244" t="str">
            <v>A143</v>
          </cell>
          <cell r="C244" t="str">
            <v>B</v>
          </cell>
        </row>
        <row r="245">
          <cell r="A245" t="str">
            <v>A144</v>
          </cell>
          <cell r="C245" t="str">
            <v>B</v>
          </cell>
        </row>
        <row r="246">
          <cell r="A246" t="str">
            <v>A145</v>
          </cell>
          <cell r="C246" t="str">
            <v>B</v>
          </cell>
        </row>
        <row r="247">
          <cell r="A247" t="str">
            <v>A146</v>
          </cell>
          <cell r="C247" t="str">
            <v>B</v>
          </cell>
        </row>
        <row r="248">
          <cell r="A248" t="str">
            <v>A147</v>
          </cell>
          <cell r="C248" t="str">
            <v>B</v>
          </cell>
        </row>
        <row r="249">
          <cell r="A249" t="str">
            <v>A148</v>
          </cell>
          <cell r="C249" t="str">
            <v>B</v>
          </cell>
        </row>
        <row r="250">
          <cell r="A250" t="str">
            <v>A149</v>
          </cell>
          <cell r="C250" t="str">
            <v>B</v>
          </cell>
        </row>
        <row r="251">
          <cell r="A251" t="str">
            <v>A150</v>
          </cell>
          <cell r="C251" t="str">
            <v>B</v>
          </cell>
        </row>
        <row r="252">
          <cell r="A252" t="str">
            <v>A151</v>
          </cell>
          <cell r="C252" t="str">
            <v>B</v>
          </cell>
        </row>
        <row r="253">
          <cell r="A253" t="str">
            <v>A152</v>
          </cell>
          <cell r="C253" t="str">
            <v>B</v>
          </cell>
        </row>
        <row r="254">
          <cell r="A254" t="str">
            <v>A153</v>
          </cell>
          <cell r="C254" t="str">
            <v>B</v>
          </cell>
        </row>
        <row r="256">
          <cell r="B256" t="str">
            <v>TOTAL HOURS</v>
          </cell>
        </row>
        <row r="259">
          <cell r="A259" t="str">
            <v>AFT FUSE</v>
          </cell>
          <cell r="B259">
            <v>1130</v>
          </cell>
        </row>
        <row r="261">
          <cell r="A261" t="str">
            <v>Materials</v>
          </cell>
          <cell r="B261" t="str">
            <v>402/015</v>
          </cell>
          <cell r="C261" t="str">
            <v>S</v>
          </cell>
        </row>
        <row r="262">
          <cell r="A262" t="str">
            <v>Materials</v>
          </cell>
          <cell r="B262" t="str">
            <v>402/015</v>
          </cell>
          <cell r="C262" t="str">
            <v>B</v>
          </cell>
        </row>
        <row r="263">
          <cell r="A263" t="str">
            <v>Conv. Details</v>
          </cell>
          <cell r="B263" t="str">
            <v>403/015</v>
          </cell>
          <cell r="C263" t="str">
            <v>S</v>
          </cell>
        </row>
        <row r="264">
          <cell r="A264" t="str">
            <v>Conv. Details</v>
          </cell>
          <cell r="B264" t="str">
            <v>403/015</v>
          </cell>
          <cell r="C264" t="str">
            <v>B</v>
          </cell>
        </row>
        <row r="265">
          <cell r="A265" t="str">
            <v>Strategic Sub Contract</v>
          </cell>
          <cell r="B265" t="str">
            <v>403/015</v>
          </cell>
          <cell r="C265" t="str">
            <v>S</v>
          </cell>
        </row>
        <row r="266">
          <cell r="A266" t="str">
            <v>Strategic Sub Contract</v>
          </cell>
          <cell r="B266" t="str">
            <v>403/015</v>
          </cell>
          <cell r="C266" t="str">
            <v>B</v>
          </cell>
        </row>
        <row r="267">
          <cell r="A267" t="str">
            <v>N.C</v>
          </cell>
          <cell r="B267" t="str">
            <v>431/015</v>
          </cell>
          <cell r="C267" t="str">
            <v>S</v>
          </cell>
        </row>
        <row r="268">
          <cell r="A268" t="str">
            <v>N.C</v>
          </cell>
          <cell r="B268" t="str">
            <v>431/015</v>
          </cell>
          <cell r="C268" t="str">
            <v>B</v>
          </cell>
        </row>
        <row r="270">
          <cell r="B270" t="str">
            <v>TOTAL HOURS</v>
          </cell>
        </row>
        <row r="271">
          <cell r="B271" t="str">
            <v>TOTAL £</v>
          </cell>
        </row>
        <row r="273">
          <cell r="A273" t="str">
            <v>Assembly</v>
          </cell>
          <cell r="B273" t="str">
            <v>405/015</v>
          </cell>
        </row>
        <row r="275">
          <cell r="A275" t="str">
            <v>A139</v>
          </cell>
          <cell r="C275" t="str">
            <v>S</v>
          </cell>
        </row>
        <row r="276">
          <cell r="A276" t="str">
            <v>A140</v>
          </cell>
          <cell r="C276" t="str">
            <v>S</v>
          </cell>
        </row>
        <row r="277">
          <cell r="A277" t="str">
            <v>A141</v>
          </cell>
          <cell r="C277" t="str">
            <v>S</v>
          </cell>
        </row>
        <row r="278">
          <cell r="A278" t="str">
            <v>A142</v>
          </cell>
          <cell r="C278" t="str">
            <v>S</v>
          </cell>
        </row>
        <row r="279">
          <cell r="A279" t="str">
            <v>A143</v>
          </cell>
          <cell r="C279" t="str">
            <v>S</v>
          </cell>
        </row>
        <row r="280">
          <cell r="A280" t="str">
            <v>A144</v>
          </cell>
          <cell r="C280" t="str">
            <v>S</v>
          </cell>
        </row>
        <row r="281">
          <cell r="A281" t="str">
            <v>A145</v>
          </cell>
          <cell r="C281" t="str">
            <v>S</v>
          </cell>
        </row>
        <row r="282">
          <cell r="A282" t="str">
            <v>A146</v>
          </cell>
          <cell r="C282" t="str">
            <v>S</v>
          </cell>
        </row>
        <row r="283">
          <cell r="A283" t="str">
            <v>A147</v>
          </cell>
          <cell r="C283" t="str">
            <v>S</v>
          </cell>
        </row>
        <row r="284">
          <cell r="A284" t="str">
            <v>A148</v>
          </cell>
          <cell r="C284" t="str">
            <v>S</v>
          </cell>
        </row>
        <row r="285">
          <cell r="A285" t="str">
            <v>A149</v>
          </cell>
          <cell r="C285" t="str">
            <v>S</v>
          </cell>
        </row>
        <row r="286">
          <cell r="A286" t="str">
            <v>A150</v>
          </cell>
          <cell r="C286" t="str">
            <v>S</v>
          </cell>
        </row>
        <row r="287">
          <cell r="A287" t="str">
            <v>A151</v>
          </cell>
          <cell r="C287" t="str">
            <v>S</v>
          </cell>
        </row>
        <row r="288">
          <cell r="A288" t="str">
            <v>A152</v>
          </cell>
          <cell r="C288" t="str">
            <v>S</v>
          </cell>
        </row>
        <row r="289">
          <cell r="A289" t="str">
            <v>A153</v>
          </cell>
          <cell r="C289" t="str">
            <v>S</v>
          </cell>
        </row>
        <row r="291">
          <cell r="B291" t="str">
            <v>TOTAL HOURS</v>
          </cell>
        </row>
        <row r="294">
          <cell r="A294" t="str">
            <v>CENTRE FUSE</v>
          </cell>
          <cell r="B294">
            <v>1120</v>
          </cell>
        </row>
        <row r="296">
          <cell r="A296" t="str">
            <v>Materials</v>
          </cell>
          <cell r="B296" t="str">
            <v>402/010</v>
          </cell>
          <cell r="C296" t="str">
            <v>S</v>
          </cell>
        </row>
        <row r="297">
          <cell r="A297" t="str">
            <v>Materials</v>
          </cell>
          <cell r="B297" t="str">
            <v>402/010</v>
          </cell>
          <cell r="C297" t="str">
            <v>B</v>
          </cell>
        </row>
        <row r="298">
          <cell r="A298" t="str">
            <v>Conv. Details</v>
          </cell>
          <cell r="B298" t="str">
            <v>403/010</v>
          </cell>
          <cell r="C298" t="str">
            <v>S</v>
          </cell>
        </row>
        <row r="299">
          <cell r="A299" t="str">
            <v>Conv. Details</v>
          </cell>
          <cell r="B299" t="str">
            <v>403/010</v>
          </cell>
          <cell r="C299" t="str">
            <v>B</v>
          </cell>
        </row>
        <row r="300">
          <cell r="A300" t="str">
            <v>Strategic Sub Contract</v>
          </cell>
          <cell r="B300" t="str">
            <v>403/010</v>
          </cell>
          <cell r="C300" t="str">
            <v>S</v>
          </cell>
        </row>
        <row r="301">
          <cell r="A301" t="str">
            <v>Strategic Sub Contract</v>
          </cell>
          <cell r="B301" t="str">
            <v>403/010</v>
          </cell>
          <cell r="C301" t="str">
            <v>B</v>
          </cell>
        </row>
        <row r="302">
          <cell r="A302" t="str">
            <v>N.C</v>
          </cell>
          <cell r="B302" t="str">
            <v>431/010</v>
          </cell>
          <cell r="C302" t="str">
            <v>S</v>
          </cell>
        </row>
        <row r="303">
          <cell r="A303" t="str">
            <v>N.C</v>
          </cell>
          <cell r="B303" t="str">
            <v>431/010</v>
          </cell>
          <cell r="C303" t="str">
            <v>B</v>
          </cell>
        </row>
        <row r="305">
          <cell r="B305" t="str">
            <v>TOTAL HOURS</v>
          </cell>
        </row>
        <row r="306">
          <cell r="B306" t="str">
            <v>TOTAL £</v>
          </cell>
        </row>
        <row r="308">
          <cell r="A308" t="str">
            <v>Assembly</v>
          </cell>
          <cell r="B308" t="str">
            <v>405/010</v>
          </cell>
        </row>
        <row r="310">
          <cell r="A310" t="str">
            <v>A139</v>
          </cell>
          <cell r="C310" t="str">
            <v>S</v>
          </cell>
        </row>
        <row r="311">
          <cell r="A311" t="str">
            <v>A140</v>
          </cell>
          <cell r="C311" t="str">
            <v>S</v>
          </cell>
        </row>
        <row r="312">
          <cell r="A312" t="str">
            <v>A141</v>
          </cell>
          <cell r="C312" t="str">
            <v>S</v>
          </cell>
        </row>
        <row r="313">
          <cell r="A313" t="str">
            <v>A142</v>
          </cell>
          <cell r="C313" t="str">
            <v>S</v>
          </cell>
        </row>
        <row r="314">
          <cell r="A314" t="str">
            <v>A143</v>
          </cell>
          <cell r="C314" t="str">
            <v>S</v>
          </cell>
        </row>
        <row r="315">
          <cell r="A315" t="str">
            <v>A144</v>
          </cell>
          <cell r="C315" t="str">
            <v>S</v>
          </cell>
        </row>
        <row r="316">
          <cell r="A316" t="str">
            <v>A145</v>
          </cell>
          <cell r="C316" t="str">
            <v>S</v>
          </cell>
        </row>
        <row r="317">
          <cell r="A317" t="str">
            <v>A146</v>
          </cell>
          <cell r="C317" t="str">
            <v>S</v>
          </cell>
        </row>
        <row r="318">
          <cell r="A318" t="str">
            <v>A147</v>
          </cell>
          <cell r="C318" t="str">
            <v>S</v>
          </cell>
        </row>
        <row r="319">
          <cell r="A319" t="str">
            <v>A148</v>
          </cell>
          <cell r="C319" t="str">
            <v>S</v>
          </cell>
        </row>
        <row r="320">
          <cell r="A320" t="str">
            <v>A149</v>
          </cell>
          <cell r="C320" t="str">
            <v>S</v>
          </cell>
        </row>
        <row r="321">
          <cell r="A321" t="str">
            <v>A150</v>
          </cell>
          <cell r="C321" t="str">
            <v>S</v>
          </cell>
        </row>
        <row r="322">
          <cell r="A322" t="str">
            <v>A151</v>
          </cell>
          <cell r="C322" t="str">
            <v>S</v>
          </cell>
        </row>
        <row r="323">
          <cell r="A323" t="str">
            <v>A152</v>
          </cell>
          <cell r="C323" t="str">
            <v>S</v>
          </cell>
        </row>
        <row r="324">
          <cell r="A324" t="str">
            <v>A153</v>
          </cell>
          <cell r="C324" t="str">
            <v>S</v>
          </cell>
        </row>
        <row r="326">
          <cell r="B326" t="str">
            <v>TOTAL HOURS</v>
          </cell>
        </row>
        <row r="329">
          <cell r="A329" t="str">
            <v>TAILCONE</v>
          </cell>
          <cell r="B329" t="str">
            <v>1130.05.10</v>
          </cell>
        </row>
        <row r="331">
          <cell r="A331" t="str">
            <v>Materials</v>
          </cell>
          <cell r="B331" t="str">
            <v>402/017</v>
          </cell>
          <cell r="C331" t="str">
            <v>S</v>
          </cell>
        </row>
        <row r="332">
          <cell r="A332" t="str">
            <v>Materials</v>
          </cell>
          <cell r="B332" t="str">
            <v>402/017</v>
          </cell>
          <cell r="C332" t="str">
            <v>B</v>
          </cell>
        </row>
        <row r="333">
          <cell r="A333" t="str">
            <v>Conv. Details</v>
          </cell>
          <cell r="B333" t="str">
            <v>403/017</v>
          </cell>
          <cell r="C333" t="str">
            <v>S</v>
          </cell>
        </row>
        <row r="334">
          <cell r="A334" t="str">
            <v>Conv. Details</v>
          </cell>
          <cell r="B334" t="str">
            <v>403/017</v>
          </cell>
          <cell r="C334" t="str">
            <v>B</v>
          </cell>
        </row>
        <row r="335">
          <cell r="A335" t="str">
            <v>Strategic Sub Contract</v>
          </cell>
          <cell r="B335" t="str">
            <v>403/017</v>
          </cell>
          <cell r="C335" t="str">
            <v>S</v>
          </cell>
        </row>
        <row r="336">
          <cell r="A336" t="str">
            <v>Strategic Sub Contract</v>
          </cell>
          <cell r="B336" t="str">
            <v>403/017</v>
          </cell>
          <cell r="C336" t="str">
            <v>B</v>
          </cell>
        </row>
        <row r="337">
          <cell r="A337" t="str">
            <v>N.C</v>
          </cell>
          <cell r="B337" t="str">
            <v>431/017</v>
          </cell>
          <cell r="C337" t="str">
            <v>S</v>
          </cell>
        </row>
        <row r="338">
          <cell r="A338" t="str">
            <v>N.C</v>
          </cell>
          <cell r="B338" t="str">
            <v>431/017</v>
          </cell>
          <cell r="C338" t="str">
            <v>B</v>
          </cell>
        </row>
        <row r="340">
          <cell r="B340" t="str">
            <v>TOTAL HOURS</v>
          </cell>
        </row>
        <row r="341">
          <cell r="B341" t="str">
            <v>TOTAL £</v>
          </cell>
        </row>
      </sheetData>
      <sheetData sheetId="2"/>
      <sheetData sheetId="3"/>
      <sheetData sheetId="4"/>
      <sheetData sheetId="5"/>
      <sheetData sheetId="6"/>
      <sheetData sheetId="7"/>
      <sheetData sheetId="8"/>
      <sheetData sheetId="9"/>
      <sheetData sheetId="10">
        <row r="1">
          <cell r="A1" t="str">
            <v>ISM Samlesbury Airbus Fixed Price Contract</v>
          </cell>
        </row>
        <row r="3">
          <cell r="A3" t="str">
            <v>Risk Profile</v>
          </cell>
          <cell r="D3" t="str">
            <v>ADM/R2</v>
          </cell>
          <cell r="E3" t="str">
            <v>ADM/R3</v>
          </cell>
          <cell r="F3" t="str">
            <v>ADM/R4</v>
          </cell>
          <cell r="G3" t="str">
            <v>ADM/R7</v>
          </cell>
          <cell r="H3" t="str">
            <v>ADM/R9</v>
          </cell>
          <cell r="I3" t="str">
            <v>ADM/R10</v>
          </cell>
          <cell r="L3" t="str">
            <v>ADM/R12</v>
          </cell>
        </row>
        <row r="4">
          <cell r="D4" t="str">
            <v>Charging</v>
          </cell>
          <cell r="E4" t="str">
            <v>Current Performance</v>
          </cell>
          <cell r="F4" t="str">
            <v xml:space="preserve">Tooling </v>
          </cell>
          <cell r="G4" t="str">
            <v>4 Engineers</v>
          </cell>
          <cell r="H4" t="str">
            <v>Plant Risk</v>
          </cell>
          <cell r="I4" t="str">
            <v>End of Line</v>
          </cell>
          <cell r="J4" t="str">
            <v>Liquidated</v>
          </cell>
          <cell r="K4" t="str">
            <v>Warranty</v>
          </cell>
          <cell r="L4" t="str">
            <v xml:space="preserve">TRF of Title </v>
          </cell>
        </row>
        <row r="5">
          <cell r="D5" t="str">
            <v>Rates</v>
          </cell>
          <cell r="F5" t="str">
            <v>Repair</v>
          </cell>
          <cell r="H5" t="str">
            <v>VT3A</v>
          </cell>
          <cell r="I5" t="str">
            <v>Effect</v>
          </cell>
          <cell r="J5" t="str">
            <v>Damages</v>
          </cell>
          <cell r="K5">
            <v>0.01</v>
          </cell>
          <cell r="S5" t="str">
            <v>Total</v>
          </cell>
        </row>
        <row r="6">
          <cell r="H6" t="str">
            <v xml:space="preserve"> </v>
          </cell>
          <cell r="J6" t="str">
            <v xml:space="preserve"> </v>
          </cell>
          <cell r="K6" t="str">
            <v xml:space="preserve"> </v>
          </cell>
          <cell r="S6" t="str">
            <v>Risk</v>
          </cell>
          <cell r="T6" t="str">
            <v>Reconciliation</v>
          </cell>
          <cell r="U6" t="str">
            <v>Remaning Risk</v>
          </cell>
          <cell r="X6" t="str">
            <v>Sales</v>
          </cell>
          <cell r="Y6" t="str">
            <v>Working Sheet</v>
          </cell>
          <cell r="AA6" t="str">
            <v>Spares</v>
          </cell>
        </row>
        <row r="7">
          <cell r="D7" t="str">
            <v>Total</v>
          </cell>
          <cell r="E7" t="str">
            <v>Total</v>
          </cell>
          <cell r="F7" t="str">
            <v>Total</v>
          </cell>
          <cell r="G7" t="str">
            <v>Total</v>
          </cell>
          <cell r="H7" t="str">
            <v>Total</v>
          </cell>
          <cell r="I7" t="str">
            <v>Total</v>
          </cell>
          <cell r="J7" t="str">
            <v>Total</v>
          </cell>
          <cell r="K7" t="str">
            <v>Total</v>
          </cell>
          <cell r="L7" t="str">
            <v>Total</v>
          </cell>
          <cell r="X7" t="str">
            <v>All-up</v>
          </cell>
          <cell r="Y7" t="str">
            <v>SA</v>
          </cell>
        </row>
        <row r="8">
          <cell r="C8" t="str">
            <v>Risk amount (£)</v>
          </cell>
          <cell r="D8">
            <v>937948</v>
          </cell>
          <cell r="E8">
            <v>378838</v>
          </cell>
          <cell r="F8">
            <v>18557</v>
          </cell>
          <cell r="G8">
            <v>238220</v>
          </cell>
          <cell r="H8">
            <v>13500</v>
          </cell>
          <cell r="I8">
            <v>375000</v>
          </cell>
          <cell r="J8">
            <v>67717</v>
          </cell>
          <cell r="K8">
            <v>309693</v>
          </cell>
          <cell r="L8">
            <v>184838</v>
          </cell>
          <cell r="S8">
            <v>2524311</v>
          </cell>
        </row>
        <row r="10">
          <cell r="C10" t="str">
            <v>Month</v>
          </cell>
        </row>
        <row r="11">
          <cell r="C11">
            <v>38718</v>
          </cell>
          <cell r="D11">
            <v>15632.466666666667</v>
          </cell>
          <cell r="E11">
            <v>6313.9666666666662</v>
          </cell>
          <cell r="F11">
            <v>309.28333333333336</v>
          </cell>
          <cell r="G11">
            <v>3970.3333333333335</v>
          </cell>
          <cell r="H11">
            <v>642.85714285714289</v>
          </cell>
          <cell r="J11">
            <v>1128.6166666666666</v>
          </cell>
          <cell r="L11">
            <v>2981.2580645161293</v>
          </cell>
          <cell r="S11">
            <v>30978.781874039934</v>
          </cell>
          <cell r="W11">
            <v>38718</v>
          </cell>
          <cell r="X11">
            <v>458355</v>
          </cell>
          <cell r="Y11">
            <v>458355</v>
          </cell>
          <cell r="AA11">
            <v>0</v>
          </cell>
        </row>
        <row r="12">
          <cell r="C12">
            <v>38749</v>
          </cell>
          <cell r="D12">
            <v>15632.466666666667</v>
          </cell>
          <cell r="E12">
            <v>6313.9666666666662</v>
          </cell>
          <cell r="F12">
            <v>309.28333333333336</v>
          </cell>
          <cell r="G12">
            <v>3970.3333333333335</v>
          </cell>
          <cell r="H12">
            <v>642.85714285714289</v>
          </cell>
          <cell r="J12">
            <v>1128.6166666666666</v>
          </cell>
          <cell r="L12">
            <v>2981.2580645161293</v>
          </cell>
          <cell r="S12">
            <v>30978.781874039934</v>
          </cell>
          <cell r="W12">
            <v>38749</v>
          </cell>
          <cell r="X12">
            <v>1237370</v>
          </cell>
          <cell r="Y12">
            <v>1237370</v>
          </cell>
          <cell r="AA12">
            <v>0</v>
          </cell>
        </row>
        <row r="13">
          <cell r="C13">
            <v>38777</v>
          </cell>
          <cell r="D13">
            <v>15632.466666666667</v>
          </cell>
          <cell r="E13">
            <v>6313.9666666666662</v>
          </cell>
          <cell r="F13">
            <v>309.28333333333336</v>
          </cell>
          <cell r="G13">
            <v>3970.3333333333335</v>
          </cell>
          <cell r="H13">
            <v>642.85714285714289</v>
          </cell>
          <cell r="J13">
            <v>1128.6166666666666</v>
          </cell>
          <cell r="L13">
            <v>2981.2580645161293</v>
          </cell>
          <cell r="S13">
            <v>30978.781874039934</v>
          </cell>
          <cell r="W13">
            <v>38777</v>
          </cell>
          <cell r="X13">
            <v>1578596</v>
          </cell>
          <cell r="Y13">
            <v>1578596</v>
          </cell>
          <cell r="AA13">
            <v>0</v>
          </cell>
        </row>
        <row r="14">
          <cell r="C14">
            <v>38808</v>
          </cell>
          <cell r="D14">
            <v>15632.466666666667</v>
          </cell>
          <cell r="E14">
            <v>6313.9666666666662</v>
          </cell>
          <cell r="F14">
            <v>309.28333333333336</v>
          </cell>
          <cell r="G14">
            <v>3970.3333333333335</v>
          </cell>
          <cell r="H14">
            <v>642.85714285714289</v>
          </cell>
          <cell r="J14">
            <v>1128.6166666666666</v>
          </cell>
          <cell r="L14">
            <v>2981.2580645161293</v>
          </cell>
          <cell r="S14">
            <v>30978.781874039934</v>
          </cell>
          <cell r="W14">
            <v>38808</v>
          </cell>
          <cell r="X14">
            <v>1065403.9999999995</v>
          </cell>
          <cell r="Y14">
            <v>1065403.9999999995</v>
          </cell>
        </row>
        <row r="15">
          <cell r="C15">
            <v>38838</v>
          </cell>
          <cell r="D15">
            <v>15632.466666666667</v>
          </cell>
          <cell r="E15">
            <v>6313.9666666666662</v>
          </cell>
          <cell r="F15">
            <v>309.28333333333336</v>
          </cell>
          <cell r="G15">
            <v>3970.3333333333335</v>
          </cell>
          <cell r="H15">
            <v>642.85714285714289</v>
          </cell>
          <cell r="J15">
            <v>1128.6166666666666</v>
          </cell>
          <cell r="K15">
            <v>5161.55</v>
          </cell>
          <cell r="L15">
            <v>2981.2580645161293</v>
          </cell>
          <cell r="S15">
            <v>36140.331874039934</v>
          </cell>
          <cell r="W15">
            <v>38838</v>
          </cell>
          <cell r="X15">
            <v>1229000</v>
          </cell>
          <cell r="Y15">
            <v>1229000</v>
          </cell>
        </row>
        <row r="16">
          <cell r="C16">
            <v>38869</v>
          </cell>
          <cell r="D16">
            <v>15632.466666666667</v>
          </cell>
          <cell r="E16">
            <v>6313.9666666666662</v>
          </cell>
          <cell r="F16">
            <v>309.28333333333336</v>
          </cell>
          <cell r="G16">
            <v>3970.3333333333335</v>
          </cell>
          <cell r="H16">
            <v>642.85714285714289</v>
          </cell>
          <cell r="J16">
            <v>1128.6166666666666</v>
          </cell>
          <cell r="K16">
            <v>5161.55</v>
          </cell>
          <cell r="L16">
            <v>2981.2580645161293</v>
          </cell>
          <cell r="S16">
            <v>36140.331874039934</v>
          </cell>
          <cell r="W16">
            <v>38869</v>
          </cell>
          <cell r="X16">
            <v>1347000</v>
          </cell>
          <cell r="Y16">
            <v>1347000</v>
          </cell>
          <cell r="AA16">
            <v>0</v>
          </cell>
        </row>
        <row r="17">
          <cell r="C17">
            <v>38899</v>
          </cell>
          <cell r="D17">
            <v>15632.466666666667</v>
          </cell>
          <cell r="E17">
            <v>6313.9666666666662</v>
          </cell>
          <cell r="F17">
            <v>309.28333333333336</v>
          </cell>
          <cell r="G17">
            <v>3970.3333333333335</v>
          </cell>
          <cell r="H17">
            <v>642.85714285714289</v>
          </cell>
          <cell r="J17">
            <v>1128.6166666666666</v>
          </cell>
          <cell r="K17">
            <v>5161.55</v>
          </cell>
          <cell r="L17">
            <v>2981.2580645161293</v>
          </cell>
          <cell r="S17">
            <v>36140.331874039934</v>
          </cell>
          <cell r="W17">
            <v>38899</v>
          </cell>
          <cell r="X17">
            <v>1028342.6666666666</v>
          </cell>
          <cell r="Y17">
            <v>1028342.6666666666</v>
          </cell>
          <cell r="AA17">
            <v>0</v>
          </cell>
        </row>
        <row r="18">
          <cell r="C18">
            <v>38930</v>
          </cell>
          <cell r="D18">
            <v>15632.466666666667</v>
          </cell>
          <cell r="E18">
            <v>6313.9666666666662</v>
          </cell>
          <cell r="F18">
            <v>309.28333333333336</v>
          </cell>
          <cell r="G18">
            <v>3970.3333333333335</v>
          </cell>
          <cell r="H18">
            <v>642.85714285714289</v>
          </cell>
          <cell r="J18">
            <v>1128.6166666666666</v>
          </cell>
          <cell r="K18">
            <v>5161.55</v>
          </cell>
          <cell r="L18">
            <v>2981.2580645161293</v>
          </cell>
          <cell r="S18">
            <v>36140.331874039934</v>
          </cell>
          <cell r="W18">
            <v>38930</v>
          </cell>
          <cell r="X18">
            <v>993342.66666666663</v>
          </cell>
          <cell r="Y18">
            <v>993342.66666666663</v>
          </cell>
          <cell r="AA18">
            <v>0</v>
          </cell>
        </row>
        <row r="19">
          <cell r="C19">
            <v>38961</v>
          </cell>
          <cell r="D19">
            <v>15632.466666666667</v>
          </cell>
          <cell r="E19">
            <v>6313.9666666666662</v>
          </cell>
          <cell r="F19">
            <v>309.28333333333336</v>
          </cell>
          <cell r="G19">
            <v>3970.3333333333335</v>
          </cell>
          <cell r="H19">
            <v>642.85714285714289</v>
          </cell>
          <cell r="J19">
            <v>1128.6166666666666</v>
          </cell>
          <cell r="K19">
            <v>5161.55</v>
          </cell>
          <cell r="L19">
            <v>2981.2580645161293</v>
          </cell>
          <cell r="S19">
            <v>36140.331874039934</v>
          </cell>
          <cell r="W19">
            <v>38961</v>
          </cell>
          <cell r="X19">
            <v>1043342.6666666666</v>
          </cell>
          <cell r="Y19">
            <v>1043342.6666666666</v>
          </cell>
          <cell r="AA19">
            <v>0</v>
          </cell>
        </row>
        <row r="20">
          <cell r="C20">
            <v>38991</v>
          </cell>
          <cell r="D20">
            <v>15632.466666666667</v>
          </cell>
          <cell r="E20">
            <v>6313.9666666666662</v>
          </cell>
          <cell r="F20">
            <v>309.28333333333336</v>
          </cell>
          <cell r="G20">
            <v>3970.3333333333335</v>
          </cell>
          <cell r="H20">
            <v>642.85714285714289</v>
          </cell>
          <cell r="J20">
            <v>1128.6166666666666</v>
          </cell>
          <cell r="K20">
            <v>5161.55</v>
          </cell>
          <cell r="L20">
            <v>2981.2580645161293</v>
          </cell>
          <cell r="S20">
            <v>36140.331874039934</v>
          </cell>
          <cell r="W20">
            <v>38991</v>
          </cell>
          <cell r="X20">
            <v>986342.66666666663</v>
          </cell>
          <cell r="Y20">
            <v>986342.66666666663</v>
          </cell>
          <cell r="AA20">
            <v>0</v>
          </cell>
        </row>
        <row r="21">
          <cell r="C21">
            <v>39022</v>
          </cell>
          <cell r="D21">
            <v>15632.466666666667</v>
          </cell>
          <cell r="E21">
            <v>6313.9666666666662</v>
          </cell>
          <cell r="F21">
            <v>309.28333333333336</v>
          </cell>
          <cell r="G21">
            <v>3970.3333333333335</v>
          </cell>
          <cell r="H21">
            <v>642.85714285714289</v>
          </cell>
          <cell r="J21">
            <v>1128.6166666666666</v>
          </cell>
          <cell r="K21">
            <v>5161.55</v>
          </cell>
          <cell r="L21">
            <v>2981.2580645161293</v>
          </cell>
          <cell r="S21">
            <v>36140.331874039934</v>
          </cell>
          <cell r="W21">
            <v>39022</v>
          </cell>
          <cell r="X21">
            <v>968342.66666666663</v>
          </cell>
          <cell r="Y21">
            <v>968342.66666666663</v>
          </cell>
          <cell r="AA21">
            <v>0</v>
          </cell>
        </row>
        <row r="22">
          <cell r="C22">
            <v>39052</v>
          </cell>
          <cell r="D22">
            <v>15632.466666666667</v>
          </cell>
          <cell r="E22">
            <v>6313.9666666666662</v>
          </cell>
          <cell r="F22">
            <v>309.28333333333336</v>
          </cell>
          <cell r="G22">
            <v>3970.3333333333335</v>
          </cell>
          <cell r="H22">
            <v>642.85714285714289</v>
          </cell>
          <cell r="J22">
            <v>1128.6166666666666</v>
          </cell>
          <cell r="K22">
            <v>5161.55</v>
          </cell>
          <cell r="L22">
            <v>2981.2580645161293</v>
          </cell>
          <cell r="S22">
            <v>36140.331874039934</v>
          </cell>
          <cell r="W22">
            <v>39052</v>
          </cell>
          <cell r="X22">
            <v>978342.66666666663</v>
          </cell>
          <cell r="Y22">
            <v>978342.66666666663</v>
          </cell>
          <cell r="AA22">
            <v>0</v>
          </cell>
        </row>
        <row r="24">
          <cell r="C24">
            <v>39083</v>
          </cell>
          <cell r="D24">
            <v>15632.466666666667</v>
          </cell>
          <cell r="E24">
            <v>6313.9666666666662</v>
          </cell>
          <cell r="F24">
            <v>309.28333333333336</v>
          </cell>
          <cell r="G24">
            <v>3970.3333333333335</v>
          </cell>
          <cell r="H24">
            <v>642.85714285714289</v>
          </cell>
          <cell r="J24">
            <v>1128.6166666666666</v>
          </cell>
          <cell r="K24">
            <v>5161.55</v>
          </cell>
          <cell r="L24">
            <v>2981.2580645161293</v>
          </cell>
          <cell r="S24">
            <v>36140.331874039934</v>
          </cell>
          <cell r="W24">
            <v>39083</v>
          </cell>
          <cell r="X24">
            <v>796942.91666666663</v>
          </cell>
        </row>
        <row r="25">
          <cell r="C25">
            <v>39114</v>
          </cell>
          <cell r="D25">
            <v>15632.466666666667</v>
          </cell>
          <cell r="E25">
            <v>6313.9666666666662</v>
          </cell>
          <cell r="F25">
            <v>309.28333333333336</v>
          </cell>
          <cell r="G25">
            <v>3970.3333333333335</v>
          </cell>
          <cell r="H25">
            <v>642.85714285714289</v>
          </cell>
          <cell r="J25">
            <v>1128.6166666666666</v>
          </cell>
          <cell r="K25">
            <v>5161.55</v>
          </cell>
          <cell r="L25">
            <v>2981.2580645161293</v>
          </cell>
          <cell r="S25">
            <v>36140.331874039934</v>
          </cell>
          <cell r="W25">
            <v>39114</v>
          </cell>
          <cell r="X25">
            <v>796942.91666666663</v>
          </cell>
        </row>
        <row r="26">
          <cell r="C26">
            <v>39142</v>
          </cell>
          <cell r="D26">
            <v>15632.466666666667</v>
          </cell>
          <cell r="E26">
            <v>6313.9666666666662</v>
          </cell>
          <cell r="F26">
            <v>309.28333333333336</v>
          </cell>
          <cell r="G26">
            <v>3970.3333333333335</v>
          </cell>
          <cell r="H26">
            <v>642.85714285714289</v>
          </cell>
          <cell r="J26">
            <v>1128.6166666666666</v>
          </cell>
          <cell r="K26">
            <v>5161.55</v>
          </cell>
          <cell r="L26">
            <v>2981.2580645161293</v>
          </cell>
          <cell r="S26">
            <v>36140.331874039934</v>
          </cell>
          <cell r="W26">
            <v>39142</v>
          </cell>
          <cell r="X26">
            <v>796942.91666666663</v>
          </cell>
        </row>
        <row r="27">
          <cell r="C27">
            <v>39173</v>
          </cell>
          <cell r="D27">
            <v>15632.466666666667</v>
          </cell>
          <cell r="E27">
            <v>6313.9666666666662</v>
          </cell>
          <cell r="F27">
            <v>309.28333333333336</v>
          </cell>
          <cell r="G27">
            <v>3970.3333333333335</v>
          </cell>
          <cell r="H27">
            <v>642.85714285714289</v>
          </cell>
          <cell r="J27">
            <v>1128.6166666666666</v>
          </cell>
          <cell r="K27">
            <v>5161.55</v>
          </cell>
          <cell r="L27">
            <v>2981.2580645161293</v>
          </cell>
          <cell r="S27">
            <v>36140.331874039934</v>
          </cell>
          <cell r="W27">
            <v>39173</v>
          </cell>
          <cell r="X27">
            <v>796942.91666666663</v>
          </cell>
        </row>
        <row r="28">
          <cell r="C28">
            <v>39203</v>
          </cell>
          <cell r="D28">
            <v>15632.466666666667</v>
          </cell>
          <cell r="E28">
            <v>6313.9666666666662</v>
          </cell>
          <cell r="F28">
            <v>309.28333333333336</v>
          </cell>
          <cell r="G28">
            <v>3970.3333333333335</v>
          </cell>
          <cell r="H28">
            <v>642.85714285714289</v>
          </cell>
          <cell r="J28">
            <v>1128.6166666666666</v>
          </cell>
          <cell r="K28">
            <v>5161.55</v>
          </cell>
          <cell r="L28">
            <v>2981.2580645161293</v>
          </cell>
          <cell r="S28">
            <v>36140.331874039934</v>
          </cell>
          <cell r="W28">
            <v>39203</v>
          </cell>
          <cell r="X28">
            <v>796942.91666666663</v>
          </cell>
        </row>
        <row r="29">
          <cell r="C29">
            <v>39234</v>
          </cell>
          <cell r="D29">
            <v>15632.466666666667</v>
          </cell>
          <cell r="E29">
            <v>6313.9666666666662</v>
          </cell>
          <cell r="F29">
            <v>309.28333333333336</v>
          </cell>
          <cell r="G29">
            <v>3970.3333333333335</v>
          </cell>
          <cell r="H29">
            <v>642.85714285714289</v>
          </cell>
          <cell r="J29">
            <v>1128.6166666666666</v>
          </cell>
          <cell r="K29">
            <v>5161.55</v>
          </cell>
          <cell r="L29">
            <v>2981.2580645161293</v>
          </cell>
          <cell r="S29">
            <v>36140.331874039934</v>
          </cell>
          <cell r="W29">
            <v>39234</v>
          </cell>
          <cell r="X29">
            <v>796942.91666666663</v>
          </cell>
        </row>
        <row r="30">
          <cell r="C30">
            <v>39264</v>
          </cell>
          <cell r="D30">
            <v>15632.466666666667</v>
          </cell>
          <cell r="E30">
            <v>6313.9666666666662</v>
          </cell>
          <cell r="F30">
            <v>309.28333333333336</v>
          </cell>
          <cell r="G30">
            <v>3970.3333333333335</v>
          </cell>
          <cell r="H30">
            <v>642.85714285714289</v>
          </cell>
          <cell r="J30">
            <v>1128.6166666666666</v>
          </cell>
          <cell r="K30">
            <v>5161.55</v>
          </cell>
          <cell r="L30">
            <v>2981.2580645161293</v>
          </cell>
          <cell r="S30">
            <v>36140.331874039934</v>
          </cell>
          <cell r="W30">
            <v>39264</v>
          </cell>
          <cell r="X30">
            <v>796942.91666666663</v>
          </cell>
        </row>
        <row r="31">
          <cell r="C31">
            <v>39295</v>
          </cell>
          <cell r="D31">
            <v>15632.466666666667</v>
          </cell>
          <cell r="E31">
            <v>6313.9666666666662</v>
          </cell>
          <cell r="F31">
            <v>309.28333333333336</v>
          </cell>
          <cell r="G31">
            <v>3970.3333333333335</v>
          </cell>
          <cell r="H31">
            <v>642.85714285714289</v>
          </cell>
          <cell r="J31">
            <v>1128.6166666666666</v>
          </cell>
          <cell r="K31">
            <v>5161.55</v>
          </cell>
          <cell r="L31">
            <v>2981.2580645161293</v>
          </cell>
          <cell r="S31">
            <v>36140.331874039934</v>
          </cell>
          <cell r="W31">
            <v>39295</v>
          </cell>
          <cell r="X31">
            <v>796942.91666666663</v>
          </cell>
        </row>
        <row r="32">
          <cell r="C32">
            <v>39326</v>
          </cell>
          <cell r="D32">
            <v>15632.466666666667</v>
          </cell>
          <cell r="E32">
            <v>6313.9666666666662</v>
          </cell>
          <cell r="F32">
            <v>309.28333333333336</v>
          </cell>
          <cell r="G32">
            <v>3970.3333333333335</v>
          </cell>
          <cell r="H32">
            <v>642.85714285714289</v>
          </cell>
          <cell r="J32">
            <v>1128.6166666666666</v>
          </cell>
          <cell r="K32">
            <v>5161.55</v>
          </cell>
          <cell r="L32">
            <v>2981.2580645161293</v>
          </cell>
          <cell r="S32">
            <v>36140.331874039934</v>
          </cell>
          <cell r="W32">
            <v>39326</v>
          </cell>
          <cell r="X32">
            <v>796942.91666666663</v>
          </cell>
        </row>
        <row r="33">
          <cell r="C33">
            <v>39356</v>
          </cell>
          <cell r="D33">
            <v>15632.466666666667</v>
          </cell>
          <cell r="E33">
            <v>6313.9666666666662</v>
          </cell>
          <cell r="F33">
            <v>309.28333333333336</v>
          </cell>
          <cell r="G33">
            <v>3970.3333333333335</v>
          </cell>
          <cell r="J33">
            <v>1128.6166666666666</v>
          </cell>
          <cell r="K33">
            <v>5161.55</v>
          </cell>
          <cell r="L33">
            <v>2981.2580645161293</v>
          </cell>
          <cell r="S33">
            <v>35497.474731182796</v>
          </cell>
          <cell r="W33">
            <v>39356</v>
          </cell>
          <cell r="X33">
            <v>796942.91666666663</v>
          </cell>
        </row>
        <row r="34">
          <cell r="C34">
            <v>39387</v>
          </cell>
          <cell r="D34">
            <v>15632.466666666667</v>
          </cell>
          <cell r="E34">
            <v>6313.9666666666662</v>
          </cell>
          <cell r="F34">
            <v>309.28333333333336</v>
          </cell>
          <cell r="G34">
            <v>3970.3333333333335</v>
          </cell>
          <cell r="J34">
            <v>1128.6166666666666</v>
          </cell>
          <cell r="K34">
            <v>5161.55</v>
          </cell>
          <cell r="L34">
            <v>2981.2580645161293</v>
          </cell>
          <cell r="S34">
            <v>35497.474731182796</v>
          </cell>
          <cell r="W34">
            <v>39387</v>
          </cell>
          <cell r="X34">
            <v>796942.91666666663</v>
          </cell>
        </row>
        <row r="35">
          <cell r="C35">
            <v>39417</v>
          </cell>
          <cell r="D35">
            <v>15632.466666666667</v>
          </cell>
          <cell r="E35">
            <v>6313.9666666666662</v>
          </cell>
          <cell r="F35">
            <v>309.28333333333336</v>
          </cell>
          <cell r="G35">
            <v>3970.3333333333335</v>
          </cell>
          <cell r="J35">
            <v>1128.6166666666666</v>
          </cell>
          <cell r="K35">
            <v>5161.55</v>
          </cell>
          <cell r="L35">
            <v>2981.2580645161293</v>
          </cell>
          <cell r="S35">
            <v>35497.474731182796</v>
          </cell>
          <cell r="W35">
            <v>39417</v>
          </cell>
          <cell r="X35">
            <v>796942.91666666663</v>
          </cell>
        </row>
        <row r="36">
          <cell r="U36" t="str">
            <v>Total</v>
          </cell>
          <cell r="V36">
            <v>9563315</v>
          </cell>
          <cell r="X36">
            <v>9563315</v>
          </cell>
        </row>
        <row r="37">
          <cell r="C37">
            <v>39448</v>
          </cell>
          <cell r="D37">
            <v>15632.466666666667</v>
          </cell>
          <cell r="E37">
            <v>6313.9666666666662</v>
          </cell>
          <cell r="F37">
            <v>309.28333333333336</v>
          </cell>
          <cell r="G37">
            <v>3970.3333333333335</v>
          </cell>
          <cell r="J37">
            <v>1128.6166666666666</v>
          </cell>
          <cell r="K37">
            <v>5161.55</v>
          </cell>
          <cell r="L37">
            <v>2981.2580645161293</v>
          </cell>
          <cell r="S37">
            <v>35497.474731182796</v>
          </cell>
          <cell r="W37">
            <v>39448</v>
          </cell>
          <cell r="X37">
            <v>605459.08333333337</v>
          </cell>
        </row>
        <row r="38">
          <cell r="C38">
            <v>39479</v>
          </cell>
          <cell r="D38">
            <v>15632.466666666667</v>
          </cell>
          <cell r="E38">
            <v>6313.9666666666662</v>
          </cell>
          <cell r="F38">
            <v>309.28333333333336</v>
          </cell>
          <cell r="G38">
            <v>3970.3333333333335</v>
          </cell>
          <cell r="J38">
            <v>1128.6166666666666</v>
          </cell>
          <cell r="K38">
            <v>5161.55</v>
          </cell>
          <cell r="L38">
            <v>2981.2580645161293</v>
          </cell>
          <cell r="S38">
            <v>35497.474731182796</v>
          </cell>
          <cell r="W38">
            <v>39479</v>
          </cell>
          <cell r="X38">
            <v>605459.08333333337</v>
          </cell>
        </row>
        <row r="39">
          <cell r="C39">
            <v>39508</v>
          </cell>
          <cell r="D39">
            <v>15632.466666666667</v>
          </cell>
          <cell r="E39">
            <v>6313.9666666666662</v>
          </cell>
          <cell r="F39">
            <v>309.28333333333336</v>
          </cell>
          <cell r="G39">
            <v>3970.3333333333335</v>
          </cell>
          <cell r="J39">
            <v>1128.6166666666666</v>
          </cell>
          <cell r="K39">
            <v>5161.55</v>
          </cell>
          <cell r="L39">
            <v>2981.2580645161293</v>
          </cell>
          <cell r="S39">
            <v>35497.474731182796</v>
          </cell>
          <cell r="W39">
            <v>39508</v>
          </cell>
          <cell r="X39">
            <v>605459.08333333337</v>
          </cell>
        </row>
        <row r="40">
          <cell r="C40">
            <v>39539</v>
          </cell>
          <cell r="D40">
            <v>15632.466666666667</v>
          </cell>
          <cell r="E40">
            <v>6313.9666666666662</v>
          </cell>
          <cell r="F40">
            <v>309.28333333333336</v>
          </cell>
          <cell r="G40">
            <v>3970.3333333333335</v>
          </cell>
          <cell r="J40">
            <v>1128.6166666666666</v>
          </cell>
          <cell r="K40">
            <v>5161.55</v>
          </cell>
          <cell r="L40">
            <v>2981.2580645161293</v>
          </cell>
          <cell r="S40">
            <v>35497.474731182796</v>
          </cell>
          <cell r="W40">
            <v>39539</v>
          </cell>
          <cell r="X40">
            <v>605459.08333333337</v>
          </cell>
        </row>
        <row r="41">
          <cell r="C41">
            <v>39569</v>
          </cell>
          <cell r="D41">
            <v>15632.466666666667</v>
          </cell>
          <cell r="E41">
            <v>6313.9666666666662</v>
          </cell>
          <cell r="F41">
            <v>309.28333333333336</v>
          </cell>
          <cell r="G41">
            <v>3970.3333333333335</v>
          </cell>
          <cell r="J41">
            <v>1128.6166666666666</v>
          </cell>
          <cell r="K41">
            <v>5161.55</v>
          </cell>
          <cell r="L41">
            <v>2981.2580645161293</v>
          </cell>
          <cell r="S41">
            <v>35497.474731182796</v>
          </cell>
          <cell r="W41">
            <v>39569</v>
          </cell>
          <cell r="X41">
            <v>605459.08333333337</v>
          </cell>
        </row>
        <row r="42">
          <cell r="C42">
            <v>39600</v>
          </cell>
          <cell r="D42">
            <v>15632.466666666667</v>
          </cell>
          <cell r="E42">
            <v>6313.9666666666662</v>
          </cell>
          <cell r="F42">
            <v>309.28333333333336</v>
          </cell>
          <cell r="G42">
            <v>3970.3333333333335</v>
          </cell>
          <cell r="J42">
            <v>1128.6166666666666</v>
          </cell>
          <cell r="K42">
            <v>5161.55</v>
          </cell>
          <cell r="L42">
            <v>2981.2580645161293</v>
          </cell>
          <cell r="S42">
            <v>35497.474731182796</v>
          </cell>
          <cell r="W42">
            <v>39600</v>
          </cell>
          <cell r="X42">
            <v>605459.08333333337</v>
          </cell>
        </row>
        <row r="43">
          <cell r="C43">
            <v>39630</v>
          </cell>
          <cell r="D43">
            <v>15632.466666666667</v>
          </cell>
          <cell r="E43">
            <v>6313.9666666666662</v>
          </cell>
          <cell r="F43">
            <v>309.28333333333336</v>
          </cell>
          <cell r="G43">
            <v>3970.3333333333335</v>
          </cell>
          <cell r="J43">
            <v>1128.6166666666666</v>
          </cell>
          <cell r="K43">
            <v>5161.55</v>
          </cell>
          <cell r="L43">
            <v>2981.2580645161293</v>
          </cell>
          <cell r="S43">
            <v>35497.474731182796</v>
          </cell>
          <cell r="W43">
            <v>39630</v>
          </cell>
          <cell r="X43">
            <v>605459.08333333337</v>
          </cell>
        </row>
        <row r="44">
          <cell r="C44">
            <v>39661</v>
          </cell>
          <cell r="D44">
            <v>15632.466666666667</v>
          </cell>
          <cell r="E44">
            <v>6313.9666666666662</v>
          </cell>
          <cell r="F44">
            <v>309.28333333333336</v>
          </cell>
          <cell r="G44">
            <v>3970.3333333333335</v>
          </cell>
          <cell r="J44">
            <v>1128.6166666666666</v>
          </cell>
          <cell r="K44">
            <v>5161.55</v>
          </cell>
          <cell r="L44">
            <v>2981.2580645161293</v>
          </cell>
          <cell r="S44">
            <v>35497.474731182796</v>
          </cell>
          <cell r="W44">
            <v>39661</v>
          </cell>
          <cell r="X44">
            <v>605459.08333333337</v>
          </cell>
        </row>
        <row r="45">
          <cell r="C45">
            <v>39692</v>
          </cell>
          <cell r="D45">
            <v>15632.466666666667</v>
          </cell>
          <cell r="E45">
            <v>6313.9666666666662</v>
          </cell>
          <cell r="F45">
            <v>309.28333333333336</v>
          </cell>
          <cell r="G45">
            <v>3970.3333333333335</v>
          </cell>
          <cell r="J45">
            <v>1128.6166666666666</v>
          </cell>
          <cell r="K45">
            <v>5161.55</v>
          </cell>
          <cell r="L45">
            <v>2981.2580645161293</v>
          </cell>
          <cell r="S45">
            <v>35497.474731182796</v>
          </cell>
          <cell r="W45">
            <v>39692</v>
          </cell>
          <cell r="X45">
            <v>605459.08333333337</v>
          </cell>
        </row>
        <row r="46">
          <cell r="C46">
            <v>39722</v>
          </cell>
          <cell r="D46">
            <v>15632.466666666667</v>
          </cell>
          <cell r="E46">
            <v>6313.9666666666662</v>
          </cell>
          <cell r="F46">
            <v>309.28333333333336</v>
          </cell>
          <cell r="G46">
            <v>3970.3333333333335</v>
          </cell>
          <cell r="J46">
            <v>1128.6166666666666</v>
          </cell>
          <cell r="K46">
            <v>5161.55</v>
          </cell>
          <cell r="L46">
            <v>2981.2580645161293</v>
          </cell>
          <cell r="S46">
            <v>35497.474731182796</v>
          </cell>
          <cell r="W46">
            <v>39722</v>
          </cell>
          <cell r="X46">
            <v>605459.08333333337</v>
          </cell>
        </row>
        <row r="47">
          <cell r="C47">
            <v>39753</v>
          </cell>
          <cell r="D47">
            <v>15632.466666666667</v>
          </cell>
          <cell r="E47">
            <v>6313.9666666666662</v>
          </cell>
          <cell r="F47">
            <v>309.28333333333336</v>
          </cell>
          <cell r="G47">
            <v>3970.3333333333335</v>
          </cell>
          <cell r="J47">
            <v>1128.6166666666666</v>
          </cell>
          <cell r="K47">
            <v>5161.55</v>
          </cell>
          <cell r="L47">
            <v>2981.2580645161293</v>
          </cell>
          <cell r="S47">
            <v>35497.474731182796</v>
          </cell>
          <cell r="W47">
            <v>39753</v>
          </cell>
          <cell r="X47">
            <v>605459.08333333337</v>
          </cell>
        </row>
        <row r="48">
          <cell r="C48">
            <v>39783</v>
          </cell>
          <cell r="D48">
            <v>15632.466666666667</v>
          </cell>
          <cell r="E48">
            <v>6313.9666666666662</v>
          </cell>
          <cell r="F48">
            <v>309.28333333333336</v>
          </cell>
          <cell r="G48">
            <v>3970.3333333333335</v>
          </cell>
          <cell r="J48">
            <v>1128.6166666666666</v>
          </cell>
          <cell r="K48">
            <v>5161.55</v>
          </cell>
          <cell r="L48">
            <v>2981.2580645161293</v>
          </cell>
          <cell r="S48">
            <v>35497.474731182796</v>
          </cell>
          <cell r="W48">
            <v>39783</v>
          </cell>
          <cell r="X48">
            <v>605459.08333333337</v>
          </cell>
        </row>
        <row r="49">
          <cell r="U49" t="str">
            <v>Total</v>
          </cell>
          <cell r="V49">
            <v>7265509</v>
          </cell>
          <cell r="X49">
            <v>7265508.9999999991</v>
          </cell>
        </row>
        <row r="50">
          <cell r="C50">
            <v>39814</v>
          </cell>
          <cell r="D50">
            <v>15632.466666666667</v>
          </cell>
          <cell r="E50">
            <v>6313.9666666666662</v>
          </cell>
          <cell r="F50">
            <v>309.28333333333336</v>
          </cell>
          <cell r="G50">
            <v>3970.3333333333335</v>
          </cell>
          <cell r="J50">
            <v>1128.6166666666666</v>
          </cell>
          <cell r="K50">
            <v>5161.55</v>
          </cell>
          <cell r="L50">
            <v>2981.2580645161293</v>
          </cell>
          <cell r="S50">
            <v>35497.474731182796</v>
          </cell>
          <cell r="W50">
            <v>39814</v>
          </cell>
          <cell r="X50">
            <v>605459.08333333337</v>
          </cell>
        </row>
        <row r="51">
          <cell r="C51">
            <v>39845</v>
          </cell>
          <cell r="D51">
            <v>15632.466666666667</v>
          </cell>
          <cell r="E51">
            <v>6313.9666666666662</v>
          </cell>
          <cell r="F51">
            <v>309.28333333333336</v>
          </cell>
          <cell r="G51">
            <v>3970.3333333333335</v>
          </cell>
          <cell r="J51">
            <v>1128.6166666666666</v>
          </cell>
          <cell r="K51">
            <v>5161.55</v>
          </cell>
          <cell r="L51">
            <v>2981.2580645161293</v>
          </cell>
          <cell r="S51">
            <v>35497.474731182796</v>
          </cell>
          <cell r="W51">
            <v>39845</v>
          </cell>
          <cell r="X51">
            <v>605459.08333333337</v>
          </cell>
        </row>
        <row r="52">
          <cell r="C52">
            <v>39873</v>
          </cell>
          <cell r="D52">
            <v>15632.466666666667</v>
          </cell>
          <cell r="E52">
            <v>6313.9666666666662</v>
          </cell>
          <cell r="F52">
            <v>309.28333333333336</v>
          </cell>
          <cell r="G52">
            <v>3970.3333333333335</v>
          </cell>
          <cell r="J52">
            <v>1128.6166666666666</v>
          </cell>
          <cell r="K52">
            <v>5161.55</v>
          </cell>
          <cell r="L52">
            <v>2981.2580645161293</v>
          </cell>
          <cell r="S52">
            <v>35497.474731182796</v>
          </cell>
          <cell r="W52">
            <v>39873</v>
          </cell>
          <cell r="X52">
            <v>605459.08333333337</v>
          </cell>
        </row>
        <row r="53">
          <cell r="C53">
            <v>39904</v>
          </cell>
          <cell r="D53">
            <v>15632.466666666667</v>
          </cell>
          <cell r="E53">
            <v>6313.9666666666662</v>
          </cell>
          <cell r="F53">
            <v>309.28333333333336</v>
          </cell>
          <cell r="G53">
            <v>3970.3333333333335</v>
          </cell>
          <cell r="J53">
            <v>1128.6166666666666</v>
          </cell>
          <cell r="K53">
            <v>5161.55</v>
          </cell>
          <cell r="L53">
            <v>2981.2580645161293</v>
          </cell>
          <cell r="S53">
            <v>35497.474731182796</v>
          </cell>
          <cell r="W53">
            <v>39904</v>
          </cell>
          <cell r="X53">
            <v>605459.08333333337</v>
          </cell>
        </row>
        <row r="54">
          <cell r="C54">
            <v>39934</v>
          </cell>
          <cell r="D54">
            <v>15632.466666666667</v>
          </cell>
          <cell r="E54">
            <v>6313.9666666666662</v>
          </cell>
          <cell r="F54">
            <v>309.28333333333336</v>
          </cell>
          <cell r="G54">
            <v>3970.3333333333335</v>
          </cell>
          <cell r="J54">
            <v>1128.6166666666666</v>
          </cell>
          <cell r="K54">
            <v>5161.55</v>
          </cell>
          <cell r="L54">
            <v>2981.2580645161293</v>
          </cell>
          <cell r="S54">
            <v>35497.474731182796</v>
          </cell>
          <cell r="W54">
            <v>39934</v>
          </cell>
          <cell r="X54">
            <v>605459.08333333337</v>
          </cell>
        </row>
        <row r="55">
          <cell r="C55">
            <v>39965</v>
          </cell>
          <cell r="D55">
            <v>15632.466666666667</v>
          </cell>
          <cell r="E55">
            <v>6313.9666666666662</v>
          </cell>
          <cell r="F55">
            <v>309.28333333333336</v>
          </cell>
          <cell r="G55">
            <v>3970.3333333333335</v>
          </cell>
          <cell r="J55">
            <v>1128.6166666666666</v>
          </cell>
          <cell r="K55">
            <v>5161.55</v>
          </cell>
          <cell r="L55">
            <v>2981.2580645161293</v>
          </cell>
          <cell r="S55">
            <v>35497.474731182796</v>
          </cell>
          <cell r="W55">
            <v>39965</v>
          </cell>
          <cell r="X55">
            <v>605459.08333333337</v>
          </cell>
        </row>
        <row r="56">
          <cell r="C56">
            <v>39995</v>
          </cell>
          <cell r="D56">
            <v>15632.466666666667</v>
          </cell>
          <cell r="E56">
            <v>6313.9666666666662</v>
          </cell>
          <cell r="F56">
            <v>309.28333333333336</v>
          </cell>
          <cell r="G56">
            <v>3970.3333333333335</v>
          </cell>
          <cell r="J56">
            <v>1128.6166666666666</v>
          </cell>
          <cell r="K56">
            <v>5161.55</v>
          </cell>
          <cell r="L56">
            <v>2981.2580645161293</v>
          </cell>
          <cell r="S56">
            <v>35497.474731182796</v>
          </cell>
          <cell r="W56">
            <v>39995</v>
          </cell>
          <cell r="X56">
            <v>605459.08333333337</v>
          </cell>
        </row>
        <row r="57">
          <cell r="C57">
            <v>40026</v>
          </cell>
          <cell r="D57">
            <v>15632.466666666667</v>
          </cell>
          <cell r="E57">
            <v>6313.9666666666662</v>
          </cell>
          <cell r="F57">
            <v>309.28333333333336</v>
          </cell>
          <cell r="G57">
            <v>3970.3333333333335</v>
          </cell>
          <cell r="J57">
            <v>1128.6166666666666</v>
          </cell>
          <cell r="K57">
            <v>5161.55</v>
          </cell>
          <cell r="L57">
            <v>2981.2580645161293</v>
          </cell>
          <cell r="S57">
            <v>35497.474731182796</v>
          </cell>
          <cell r="W57">
            <v>40026</v>
          </cell>
          <cell r="X57">
            <v>605459.08333333337</v>
          </cell>
        </row>
        <row r="58">
          <cell r="C58">
            <v>40057</v>
          </cell>
          <cell r="D58">
            <v>15632.466666666667</v>
          </cell>
          <cell r="E58">
            <v>6313.9666666666662</v>
          </cell>
          <cell r="F58">
            <v>309.28333333333336</v>
          </cell>
          <cell r="G58">
            <v>3970.3333333333335</v>
          </cell>
          <cell r="J58">
            <v>1128.6166666666666</v>
          </cell>
          <cell r="K58">
            <v>5161.55</v>
          </cell>
          <cell r="L58">
            <v>2981.2580645161293</v>
          </cell>
          <cell r="S58">
            <v>35497.474731182796</v>
          </cell>
          <cell r="W58">
            <v>40057</v>
          </cell>
          <cell r="X58">
            <v>605459.08333333337</v>
          </cell>
        </row>
        <row r="59">
          <cell r="C59">
            <v>40087</v>
          </cell>
          <cell r="D59">
            <v>15632.466666666667</v>
          </cell>
          <cell r="E59">
            <v>6313.9666666666662</v>
          </cell>
          <cell r="F59">
            <v>309.28333333333336</v>
          </cell>
          <cell r="G59">
            <v>3970.3333333333335</v>
          </cell>
          <cell r="J59">
            <v>1128.6166666666666</v>
          </cell>
          <cell r="K59">
            <v>5161.55</v>
          </cell>
          <cell r="L59">
            <v>2981.2580645161293</v>
          </cell>
          <cell r="S59">
            <v>35497.474731182796</v>
          </cell>
          <cell r="W59">
            <v>40087</v>
          </cell>
          <cell r="X59">
            <v>605459.08333333337</v>
          </cell>
        </row>
        <row r="60">
          <cell r="C60">
            <v>40118</v>
          </cell>
          <cell r="D60">
            <v>15632.466666666667</v>
          </cell>
          <cell r="E60">
            <v>6313.9666666666662</v>
          </cell>
          <cell r="F60">
            <v>309.28333333333336</v>
          </cell>
          <cell r="G60">
            <v>3970.3333333333335</v>
          </cell>
          <cell r="J60">
            <v>1128.6166666666666</v>
          </cell>
          <cell r="K60">
            <v>5161.55</v>
          </cell>
          <cell r="L60">
            <v>2981.2580645161293</v>
          </cell>
          <cell r="S60">
            <v>35497.474731182796</v>
          </cell>
          <cell r="W60">
            <v>40118</v>
          </cell>
          <cell r="X60">
            <v>605459.08333333337</v>
          </cell>
        </row>
        <row r="61">
          <cell r="C61">
            <v>40148</v>
          </cell>
          <cell r="D61">
            <v>15632.466666666667</v>
          </cell>
          <cell r="E61">
            <v>6313.9666666666662</v>
          </cell>
          <cell r="F61">
            <v>309.28333333333336</v>
          </cell>
          <cell r="G61">
            <v>3970.3333333333335</v>
          </cell>
          <cell r="J61">
            <v>1128.6166666666666</v>
          </cell>
          <cell r="K61">
            <v>5161.55</v>
          </cell>
          <cell r="L61">
            <v>2981.2580645161293</v>
          </cell>
          <cell r="S61">
            <v>35497.474731182796</v>
          </cell>
          <cell r="W61">
            <v>40148</v>
          </cell>
          <cell r="X61">
            <v>605459.08333333337</v>
          </cell>
        </row>
        <row r="62">
          <cell r="U62" t="str">
            <v>Total</v>
          </cell>
          <cell r="V62">
            <v>7265509</v>
          </cell>
          <cell r="X62">
            <v>7265508.9999999991</v>
          </cell>
        </row>
        <row r="63">
          <cell r="C63">
            <v>40179</v>
          </cell>
          <cell r="D63">
            <v>15632.466666666667</v>
          </cell>
          <cell r="E63">
            <v>6313.9666666666662</v>
          </cell>
          <cell r="F63">
            <v>309.28333333333336</v>
          </cell>
          <cell r="G63">
            <v>3970.3333333333335</v>
          </cell>
          <cell r="J63">
            <v>1128.6166666666666</v>
          </cell>
          <cell r="K63">
            <v>5161.55</v>
          </cell>
          <cell r="L63">
            <v>2981.2580645161293</v>
          </cell>
          <cell r="S63">
            <v>35497.474731182796</v>
          </cell>
          <cell r="W63">
            <v>40179</v>
          </cell>
          <cell r="X63">
            <v>605459.08333333337</v>
          </cell>
        </row>
        <row r="64">
          <cell r="C64">
            <v>40210</v>
          </cell>
          <cell r="D64">
            <v>15632.466666666667</v>
          </cell>
          <cell r="E64">
            <v>6313.9666666666662</v>
          </cell>
          <cell r="F64">
            <v>309.28333333333336</v>
          </cell>
          <cell r="G64">
            <v>3970.3333333333335</v>
          </cell>
          <cell r="J64">
            <v>1128.6166666666666</v>
          </cell>
          <cell r="K64">
            <v>5161.55</v>
          </cell>
          <cell r="L64">
            <v>2981.2580645161293</v>
          </cell>
          <cell r="S64">
            <v>35497.474731182796</v>
          </cell>
          <cell r="W64">
            <v>40210</v>
          </cell>
          <cell r="X64">
            <v>605459.08333333337</v>
          </cell>
        </row>
        <row r="65">
          <cell r="C65">
            <v>40238</v>
          </cell>
          <cell r="D65">
            <v>15632.466666666667</v>
          </cell>
          <cell r="E65">
            <v>6313.9666666666662</v>
          </cell>
          <cell r="F65">
            <v>309.28333333333336</v>
          </cell>
          <cell r="G65">
            <v>3970.3333333333335</v>
          </cell>
          <cell r="J65">
            <v>1128.6166666666666</v>
          </cell>
          <cell r="K65">
            <v>5161.55</v>
          </cell>
          <cell r="L65">
            <v>2981.2580645161293</v>
          </cell>
          <cell r="S65">
            <v>35497.474731182796</v>
          </cell>
          <cell r="W65">
            <v>40238</v>
          </cell>
          <cell r="X65">
            <v>605459.08333333337</v>
          </cell>
        </row>
        <row r="66">
          <cell r="C66">
            <v>40269</v>
          </cell>
          <cell r="D66">
            <v>15632.466666666667</v>
          </cell>
          <cell r="E66">
            <v>6313.9666666666662</v>
          </cell>
          <cell r="F66">
            <v>309.28333333333336</v>
          </cell>
          <cell r="G66">
            <v>3970.3333333333335</v>
          </cell>
          <cell r="J66">
            <v>1128.6166666666666</v>
          </cell>
          <cell r="K66">
            <v>5161.55</v>
          </cell>
          <cell r="L66">
            <v>2981.2580645161293</v>
          </cell>
          <cell r="S66">
            <v>35497.474731182796</v>
          </cell>
          <cell r="W66">
            <v>40269</v>
          </cell>
          <cell r="X66">
            <v>605459.08333333337</v>
          </cell>
        </row>
        <row r="67">
          <cell r="C67">
            <v>40299</v>
          </cell>
          <cell r="D67">
            <v>15632.466666666667</v>
          </cell>
          <cell r="E67">
            <v>6313.9666666666662</v>
          </cell>
          <cell r="F67">
            <v>309.28333333333336</v>
          </cell>
          <cell r="G67">
            <v>3970.3333333333335</v>
          </cell>
          <cell r="J67">
            <v>1128.6166666666666</v>
          </cell>
          <cell r="K67">
            <v>5161.55</v>
          </cell>
          <cell r="L67">
            <v>2981.2580645161293</v>
          </cell>
          <cell r="S67">
            <v>35497.474731182796</v>
          </cell>
          <cell r="W67">
            <v>40299</v>
          </cell>
          <cell r="X67">
            <v>605459.08333333337</v>
          </cell>
        </row>
        <row r="68">
          <cell r="C68">
            <v>40330</v>
          </cell>
          <cell r="D68">
            <v>15632.466666666667</v>
          </cell>
          <cell r="E68">
            <v>6313.9666666666662</v>
          </cell>
          <cell r="F68">
            <v>309.28333333333336</v>
          </cell>
          <cell r="G68">
            <v>3970.3333333333335</v>
          </cell>
          <cell r="J68">
            <v>1128.6166666666666</v>
          </cell>
          <cell r="K68">
            <v>5161.55</v>
          </cell>
          <cell r="L68">
            <v>2981.2580645161293</v>
          </cell>
          <cell r="S68">
            <v>35497.474731182796</v>
          </cell>
          <cell r="W68">
            <v>40330</v>
          </cell>
          <cell r="X68">
            <v>605459.08333333337</v>
          </cell>
        </row>
        <row r="69">
          <cell r="C69">
            <v>40360</v>
          </cell>
          <cell r="D69">
            <v>15632.466666666667</v>
          </cell>
          <cell r="E69">
            <v>6313.9666666666662</v>
          </cell>
          <cell r="F69">
            <v>309.28333333333336</v>
          </cell>
          <cell r="G69">
            <v>3970.3333333333335</v>
          </cell>
          <cell r="J69">
            <v>1128.6166666666666</v>
          </cell>
          <cell r="K69">
            <v>5161.55</v>
          </cell>
          <cell r="L69">
            <v>2981.2580645161293</v>
          </cell>
          <cell r="S69">
            <v>35497.474731182796</v>
          </cell>
          <cell r="W69">
            <v>40360</v>
          </cell>
          <cell r="X69">
            <v>605459.08333333337</v>
          </cell>
        </row>
        <row r="70">
          <cell r="C70">
            <v>40391</v>
          </cell>
          <cell r="D70">
            <v>15632.466666666667</v>
          </cell>
          <cell r="E70">
            <v>6313.9666666666662</v>
          </cell>
          <cell r="F70">
            <v>309.28333333333336</v>
          </cell>
          <cell r="G70">
            <v>3970.3333333333335</v>
          </cell>
          <cell r="J70">
            <v>1128.6166666666666</v>
          </cell>
          <cell r="K70">
            <v>5161.55</v>
          </cell>
          <cell r="L70">
            <v>2981.2580645161293</v>
          </cell>
          <cell r="S70">
            <v>35497.474731182796</v>
          </cell>
          <cell r="W70">
            <v>40391</v>
          </cell>
          <cell r="X70">
            <v>605459.08333333337</v>
          </cell>
        </row>
        <row r="71">
          <cell r="C71">
            <v>40422</v>
          </cell>
          <cell r="D71">
            <v>15632.466666666667</v>
          </cell>
          <cell r="E71">
            <v>6313.9666666666662</v>
          </cell>
          <cell r="F71">
            <v>309.28333333333336</v>
          </cell>
          <cell r="G71">
            <v>3970.3333333333335</v>
          </cell>
          <cell r="J71">
            <v>1128.6166666666666</v>
          </cell>
          <cell r="K71">
            <v>5161.55</v>
          </cell>
          <cell r="L71">
            <v>2981.2580645161293</v>
          </cell>
          <cell r="S71">
            <v>35497.474731182796</v>
          </cell>
          <cell r="W71">
            <v>40422</v>
          </cell>
          <cell r="X71">
            <v>605459.08333333337</v>
          </cell>
        </row>
        <row r="72">
          <cell r="C72">
            <v>40452</v>
          </cell>
          <cell r="D72">
            <v>15632.466666666667</v>
          </cell>
          <cell r="E72">
            <v>6313.9666666666662</v>
          </cell>
          <cell r="F72">
            <v>309.28333333333336</v>
          </cell>
          <cell r="G72">
            <v>3970.3333333333335</v>
          </cell>
          <cell r="J72">
            <v>1128.6166666666666</v>
          </cell>
          <cell r="K72">
            <v>5161.55</v>
          </cell>
          <cell r="L72">
            <v>2981.2580645161293</v>
          </cell>
          <cell r="S72">
            <v>35497.474731182796</v>
          </cell>
          <cell r="W72">
            <v>40452</v>
          </cell>
          <cell r="X72">
            <v>605459.08333333337</v>
          </cell>
        </row>
        <row r="73">
          <cell r="C73">
            <v>40483</v>
          </cell>
          <cell r="D73">
            <v>15632.466666666667</v>
          </cell>
          <cell r="E73">
            <v>6313.9666666666662</v>
          </cell>
          <cell r="F73">
            <v>309.28333333333336</v>
          </cell>
          <cell r="G73">
            <v>3970.3333333333335</v>
          </cell>
          <cell r="J73">
            <v>1128.6166666666666</v>
          </cell>
          <cell r="K73">
            <v>5161.55</v>
          </cell>
          <cell r="L73">
            <v>2981.2580645161293</v>
          </cell>
          <cell r="S73">
            <v>35497.474731182796</v>
          </cell>
          <cell r="W73">
            <v>40483</v>
          </cell>
          <cell r="X73">
            <v>605459.08333333337</v>
          </cell>
        </row>
        <row r="74">
          <cell r="C74">
            <v>40513</v>
          </cell>
          <cell r="D74">
            <v>15632.466666666667</v>
          </cell>
          <cell r="E74">
            <v>6313.9666666666662</v>
          </cell>
          <cell r="F74">
            <v>309.28333333333336</v>
          </cell>
          <cell r="G74">
            <v>3970.3333333333335</v>
          </cell>
          <cell r="J74">
            <v>1128.6166666666666</v>
          </cell>
          <cell r="K74">
            <v>5161.55</v>
          </cell>
          <cell r="L74">
            <v>2981.2580645161293</v>
          </cell>
          <cell r="S74">
            <v>35497.474731182796</v>
          </cell>
          <cell r="W74">
            <v>40513</v>
          </cell>
          <cell r="X74">
            <v>605459.08333333337</v>
          </cell>
        </row>
        <row r="75">
          <cell r="U75" t="str">
            <v>Total</v>
          </cell>
          <cell r="V75">
            <v>7265509</v>
          </cell>
          <cell r="X75">
            <v>7265508.9999999991</v>
          </cell>
        </row>
        <row r="76">
          <cell r="C76">
            <v>40544</v>
          </cell>
          <cell r="K76">
            <v>5161.55</v>
          </cell>
          <cell r="L76">
            <v>2981.2580645161293</v>
          </cell>
          <cell r="S76">
            <v>8142.8080645161299</v>
          </cell>
        </row>
        <row r="77">
          <cell r="C77">
            <v>40575</v>
          </cell>
          <cell r="K77">
            <v>5161.55</v>
          </cell>
          <cell r="L77">
            <v>2981.2580645161293</v>
          </cell>
          <cell r="S77">
            <v>8142.8080645161299</v>
          </cell>
        </row>
        <row r="78">
          <cell r="C78">
            <v>40603</v>
          </cell>
          <cell r="I78">
            <v>375000</v>
          </cell>
          <cell r="K78">
            <v>5161.55</v>
          </cell>
          <cell r="S78">
            <v>380161.55</v>
          </cell>
        </row>
        <row r="79">
          <cell r="C79">
            <v>40634</v>
          </cell>
          <cell r="K79">
            <v>5161.55</v>
          </cell>
          <cell r="S79">
            <v>5161.55</v>
          </cell>
        </row>
        <row r="80">
          <cell r="C80">
            <v>40664</v>
          </cell>
          <cell r="S80">
            <v>0</v>
          </cell>
        </row>
        <row r="86">
          <cell r="C86" t="str">
            <v>Risk Total</v>
          </cell>
          <cell r="D86">
            <v>937948.00000000035</v>
          </cell>
          <cell r="E86">
            <v>378838.00000000023</v>
          </cell>
          <cell r="F86">
            <v>18556.999999999989</v>
          </cell>
          <cell r="G86">
            <v>238220.0000000002</v>
          </cell>
          <cell r="H86">
            <v>13500.000000000004</v>
          </cell>
          <cell r="I86">
            <v>375000</v>
          </cell>
          <cell r="J86">
            <v>67717.000000000029</v>
          </cell>
          <cell r="K86">
            <v>309692.99999999965</v>
          </cell>
          <cell r="L86">
            <v>184838.00000000003</v>
          </cell>
          <cell r="M86">
            <v>0</v>
          </cell>
          <cell r="O86">
            <v>0</v>
          </cell>
          <cell r="P86">
            <v>0</v>
          </cell>
          <cell r="Q86">
            <v>0</v>
          </cell>
          <cell r="R86">
            <v>0</v>
          </cell>
          <cell r="S86">
            <v>2524310.9999999963</v>
          </cell>
          <cell r="T86">
            <v>0</v>
          </cell>
        </row>
        <row r="87">
          <cell r="Q87" t="str">
            <v>Balance to RISK REGISTER</v>
          </cell>
          <cell r="S87">
            <v>-3.7252902984619141E-9</v>
          </cell>
        </row>
        <row r="88">
          <cell r="C88" t="str">
            <v>Change the formula</v>
          </cell>
          <cell r="D88">
            <v>15632.466666666667</v>
          </cell>
          <cell r="E88">
            <v>6313.9666666666662</v>
          </cell>
          <cell r="F88">
            <v>309.28333333333336</v>
          </cell>
          <cell r="G88">
            <v>3970.3333333333335</v>
          </cell>
          <cell r="H88">
            <v>642.85714285714289</v>
          </cell>
          <cell r="J88">
            <v>1128.6166666666666</v>
          </cell>
          <cell r="K88">
            <v>5161.55</v>
          </cell>
          <cell r="L88">
            <v>2981.2580645161293</v>
          </cell>
        </row>
        <row r="94">
          <cell r="C94" t="str">
            <v>Factored Risk</v>
          </cell>
        </row>
        <row r="96">
          <cell r="D96" t="str">
            <v>column</v>
          </cell>
        </row>
        <row r="97">
          <cell r="C97" t="str">
            <v>Waterfall Chart</v>
          </cell>
          <cell r="D97">
            <v>1</v>
          </cell>
          <cell r="E97">
            <v>2</v>
          </cell>
          <cell r="F97">
            <v>3</v>
          </cell>
          <cell r="G97">
            <v>4</v>
          </cell>
          <cell r="H97">
            <v>5</v>
          </cell>
          <cell r="I97">
            <v>6</v>
          </cell>
          <cell r="J97">
            <v>7</v>
          </cell>
          <cell r="K97">
            <v>8</v>
          </cell>
          <cell r="L97">
            <v>9</v>
          </cell>
          <cell r="M97">
            <v>10</v>
          </cell>
          <cell r="N97">
            <v>11</v>
          </cell>
          <cell r="O97">
            <v>12</v>
          </cell>
          <cell r="P97">
            <v>13</v>
          </cell>
          <cell r="Q97">
            <v>14</v>
          </cell>
          <cell r="R97">
            <v>15</v>
          </cell>
          <cell r="S97">
            <v>16</v>
          </cell>
          <cell r="T97">
            <v>17</v>
          </cell>
          <cell r="U97">
            <v>18</v>
          </cell>
          <cell r="V97">
            <v>19</v>
          </cell>
          <cell r="W97">
            <v>20</v>
          </cell>
          <cell r="X97">
            <v>21</v>
          </cell>
          <cell r="Y97">
            <v>22</v>
          </cell>
          <cell r="Z97">
            <v>23</v>
          </cell>
          <cell r="AA97">
            <v>24</v>
          </cell>
        </row>
        <row r="98">
          <cell r="D98">
            <v>38718</v>
          </cell>
          <cell r="E98">
            <v>38749</v>
          </cell>
          <cell r="F98">
            <v>38777</v>
          </cell>
          <cell r="G98">
            <v>38808</v>
          </cell>
          <cell r="H98">
            <v>38838</v>
          </cell>
          <cell r="I98">
            <v>38869</v>
          </cell>
          <cell r="J98">
            <v>38899</v>
          </cell>
          <cell r="K98">
            <v>38930</v>
          </cell>
          <cell r="L98">
            <v>38961</v>
          </cell>
          <cell r="M98">
            <v>38991</v>
          </cell>
          <cell r="N98">
            <v>39022</v>
          </cell>
          <cell r="O98">
            <v>39052</v>
          </cell>
          <cell r="P98">
            <v>39083</v>
          </cell>
          <cell r="Q98">
            <v>39114</v>
          </cell>
          <cell r="R98">
            <v>39142</v>
          </cell>
          <cell r="S98">
            <v>39173</v>
          </cell>
          <cell r="T98">
            <v>39203</v>
          </cell>
          <cell r="U98">
            <v>39234</v>
          </cell>
          <cell r="V98">
            <v>39264</v>
          </cell>
          <cell r="W98">
            <v>39295</v>
          </cell>
          <cell r="X98">
            <v>39326</v>
          </cell>
          <cell r="Y98">
            <v>39356</v>
          </cell>
          <cell r="Z98">
            <v>39387</v>
          </cell>
          <cell r="AA98">
            <v>39417</v>
          </cell>
        </row>
        <row r="99">
          <cell r="B99">
            <v>1</v>
          </cell>
          <cell r="C99" t="str">
            <v>Charging Rates</v>
          </cell>
          <cell r="D99">
            <v>937948.00000000035</v>
          </cell>
          <cell r="E99">
            <v>922315.53333333367</v>
          </cell>
          <cell r="F99">
            <v>906683.066666667</v>
          </cell>
          <cell r="G99">
            <v>891050.60000000033</v>
          </cell>
          <cell r="H99">
            <v>875418.13333333365</v>
          </cell>
          <cell r="I99">
            <v>859785.66666666698</v>
          </cell>
          <cell r="J99">
            <v>844153.2000000003</v>
          </cell>
          <cell r="K99">
            <v>828520.73333333363</v>
          </cell>
          <cell r="L99">
            <v>812888.26666666695</v>
          </cell>
          <cell r="M99">
            <v>797255.80000000028</v>
          </cell>
          <cell r="N99">
            <v>781623.3333333336</v>
          </cell>
          <cell r="O99">
            <v>765990.86666666693</v>
          </cell>
          <cell r="P99">
            <v>750358.40000000026</v>
          </cell>
          <cell r="Q99">
            <v>750358.40000000026</v>
          </cell>
          <cell r="R99">
            <v>734725.93333333358</v>
          </cell>
          <cell r="S99">
            <v>719093.46666666691</v>
          </cell>
          <cell r="T99">
            <v>703461.00000000023</v>
          </cell>
          <cell r="U99">
            <v>687828.53333333356</v>
          </cell>
          <cell r="V99">
            <v>672196.06666666688</v>
          </cell>
          <cell r="W99">
            <v>656563.60000000021</v>
          </cell>
          <cell r="X99">
            <v>640931.13333333354</v>
          </cell>
          <cell r="Y99">
            <v>625298.66666666686</v>
          </cell>
          <cell r="Z99">
            <v>609666.20000000019</v>
          </cell>
          <cell r="AA99">
            <v>594033.73333333351</v>
          </cell>
        </row>
        <row r="100">
          <cell r="B100">
            <v>1</v>
          </cell>
          <cell r="C100" t="str">
            <v>Current Performance</v>
          </cell>
          <cell r="D100">
            <v>378838.00000000023</v>
          </cell>
          <cell r="E100">
            <v>372524.03333333356</v>
          </cell>
          <cell r="F100">
            <v>366210.06666666688</v>
          </cell>
          <cell r="G100">
            <v>359896.10000000021</v>
          </cell>
          <cell r="H100">
            <v>353582.13333333354</v>
          </cell>
          <cell r="I100">
            <v>347268.16666666686</v>
          </cell>
          <cell r="J100">
            <v>340954.20000000019</v>
          </cell>
          <cell r="K100">
            <v>334640.23333333351</v>
          </cell>
          <cell r="L100">
            <v>328326.26666666684</v>
          </cell>
          <cell r="M100">
            <v>322012.30000000016</v>
          </cell>
          <cell r="N100">
            <v>315698.33333333349</v>
          </cell>
          <cell r="O100">
            <v>309384.36666666681</v>
          </cell>
          <cell r="P100">
            <v>303070.40000000014</v>
          </cell>
          <cell r="Q100">
            <v>303070.40000000014</v>
          </cell>
          <cell r="R100">
            <v>296756.43333333347</v>
          </cell>
          <cell r="S100">
            <v>290442.46666666679</v>
          </cell>
          <cell r="T100">
            <v>284128.50000000012</v>
          </cell>
          <cell r="U100">
            <v>277814.53333333344</v>
          </cell>
          <cell r="V100">
            <v>271500.56666666677</v>
          </cell>
          <cell r="W100">
            <v>265186.60000000009</v>
          </cell>
          <cell r="X100">
            <v>258872.63333333342</v>
          </cell>
          <cell r="Y100">
            <v>252558.66666666674</v>
          </cell>
          <cell r="Z100">
            <v>246244.70000000007</v>
          </cell>
          <cell r="AA100">
            <v>239930.7333333334</v>
          </cell>
        </row>
        <row r="101">
          <cell r="B101">
            <v>1</v>
          </cell>
          <cell r="C101" t="str">
            <v>Tooling Repair</v>
          </cell>
          <cell r="D101">
            <v>18556.999999999989</v>
          </cell>
          <cell r="E101">
            <v>18247.716666666656</v>
          </cell>
          <cell r="F101">
            <v>17938.433333333323</v>
          </cell>
          <cell r="G101">
            <v>17629.149999999991</v>
          </cell>
          <cell r="H101">
            <v>17319.866666666658</v>
          </cell>
          <cell r="I101">
            <v>17010.583333333325</v>
          </cell>
          <cell r="J101">
            <v>16701.299999999992</v>
          </cell>
          <cell r="K101">
            <v>16392.016666666659</v>
          </cell>
          <cell r="L101">
            <v>16082.733333333326</v>
          </cell>
          <cell r="M101">
            <v>15773.449999999993</v>
          </cell>
          <cell r="N101">
            <v>15464.166666666661</v>
          </cell>
          <cell r="O101">
            <v>15154.883333333328</v>
          </cell>
          <cell r="P101">
            <v>14845.599999999995</v>
          </cell>
          <cell r="Q101">
            <v>14845.599999999995</v>
          </cell>
          <cell r="R101">
            <v>14536.316666666662</v>
          </cell>
          <cell r="S101">
            <v>14227.033333333329</v>
          </cell>
          <cell r="T101">
            <v>13917.749999999996</v>
          </cell>
          <cell r="U101">
            <v>13608.466666666664</v>
          </cell>
          <cell r="V101">
            <v>13299.183333333331</v>
          </cell>
          <cell r="W101">
            <v>12989.899999999998</v>
          </cell>
          <cell r="X101">
            <v>12680.616666666665</v>
          </cell>
          <cell r="Y101">
            <v>12371.333333333332</v>
          </cell>
          <cell r="Z101">
            <v>12062.05</v>
          </cell>
          <cell r="AA101">
            <v>11752.766666666666</v>
          </cell>
        </row>
        <row r="102">
          <cell r="B102">
            <v>1</v>
          </cell>
          <cell r="C102" t="str">
            <v>4 Engineers</v>
          </cell>
          <cell r="D102">
            <v>238220.0000000002</v>
          </cell>
          <cell r="E102">
            <v>234249.66666666686</v>
          </cell>
          <cell r="F102">
            <v>230279.33333333352</v>
          </cell>
          <cell r="G102">
            <v>226309.00000000017</v>
          </cell>
          <cell r="H102">
            <v>222338.66666666683</v>
          </cell>
          <cell r="I102">
            <v>218368.33333333349</v>
          </cell>
          <cell r="J102">
            <v>214398.00000000015</v>
          </cell>
          <cell r="K102">
            <v>210427.6666666668</v>
          </cell>
          <cell r="L102">
            <v>206457.33333333346</v>
          </cell>
          <cell r="M102">
            <v>202487.00000000012</v>
          </cell>
          <cell r="N102">
            <v>198516.66666666677</v>
          </cell>
          <cell r="O102">
            <v>194546.33333333343</v>
          </cell>
          <cell r="P102">
            <v>190576.00000000009</v>
          </cell>
          <cell r="Q102">
            <v>190576.00000000009</v>
          </cell>
          <cell r="R102">
            <v>186605.66666666674</v>
          </cell>
          <cell r="S102">
            <v>182635.3333333334</v>
          </cell>
          <cell r="T102">
            <v>178665.00000000006</v>
          </cell>
          <cell r="U102">
            <v>174694.66666666672</v>
          </cell>
          <cell r="V102">
            <v>170724.33333333337</v>
          </cell>
          <cell r="W102">
            <v>166754.00000000003</v>
          </cell>
          <cell r="X102">
            <v>162783.66666666669</v>
          </cell>
          <cell r="Y102">
            <v>158813.33333333334</v>
          </cell>
          <cell r="Z102">
            <v>154843</v>
          </cell>
          <cell r="AA102">
            <v>150872.66666666666</v>
          </cell>
        </row>
        <row r="103">
          <cell r="B103">
            <v>1</v>
          </cell>
          <cell r="C103" t="str">
            <v>Palnt risk VT3A</v>
          </cell>
          <cell r="D103">
            <v>13500.000000000004</v>
          </cell>
          <cell r="E103">
            <v>12857.142857142861</v>
          </cell>
          <cell r="F103">
            <v>12214.285714285717</v>
          </cell>
          <cell r="G103">
            <v>11571.428571428574</v>
          </cell>
          <cell r="H103">
            <v>10928.571428571431</v>
          </cell>
          <cell r="I103">
            <v>10285.714285714288</v>
          </cell>
          <cell r="J103">
            <v>9642.8571428571449</v>
          </cell>
          <cell r="K103">
            <v>9000.0000000000018</v>
          </cell>
          <cell r="L103">
            <v>8357.1428571428587</v>
          </cell>
          <cell r="M103">
            <v>7714.2857142857165</v>
          </cell>
          <cell r="N103">
            <v>7071.4285714285734</v>
          </cell>
          <cell r="O103">
            <v>6428.5714285714303</v>
          </cell>
          <cell r="P103">
            <v>5785.7142857142871</v>
          </cell>
          <cell r="Q103">
            <v>5785.7142857142871</v>
          </cell>
          <cell r="R103">
            <v>5142.857142857144</v>
          </cell>
          <cell r="S103">
            <v>4500.0000000000009</v>
          </cell>
          <cell r="T103">
            <v>3857.1428571428578</v>
          </cell>
          <cell r="U103">
            <v>3214.2857142857147</v>
          </cell>
          <cell r="V103">
            <v>2571.4285714285716</v>
          </cell>
          <cell r="W103">
            <v>1928.5714285714287</v>
          </cell>
          <cell r="X103">
            <v>1285.7142857142858</v>
          </cell>
        </row>
        <row r="104">
          <cell r="B104">
            <v>1</v>
          </cell>
          <cell r="C104" t="str">
            <v>Liquidated damage</v>
          </cell>
          <cell r="D104">
            <v>67717.000000000029</v>
          </cell>
          <cell r="E104">
            <v>66588.38333333336</v>
          </cell>
          <cell r="F104">
            <v>65459.766666666699</v>
          </cell>
          <cell r="G104">
            <v>64331.150000000031</v>
          </cell>
          <cell r="H104">
            <v>63202.533333333362</v>
          </cell>
          <cell r="I104">
            <v>62073.916666666693</v>
          </cell>
          <cell r="J104">
            <v>60945.300000000025</v>
          </cell>
          <cell r="K104">
            <v>59816.683333333356</v>
          </cell>
          <cell r="L104">
            <v>58688.066666666688</v>
          </cell>
          <cell r="M104">
            <v>57559.450000000019</v>
          </cell>
          <cell r="N104">
            <v>56430.83333333335</v>
          </cell>
          <cell r="O104">
            <v>55302.216666666682</v>
          </cell>
          <cell r="P104">
            <v>54173.600000000013</v>
          </cell>
          <cell r="Q104">
            <v>54173.600000000013</v>
          </cell>
          <cell r="R104">
            <v>53044.983333333344</v>
          </cell>
          <cell r="S104">
            <v>51916.366666666676</v>
          </cell>
          <cell r="T104">
            <v>50787.750000000007</v>
          </cell>
          <cell r="U104">
            <v>49659.133333333339</v>
          </cell>
          <cell r="V104">
            <v>48530.51666666667</v>
          </cell>
          <cell r="W104">
            <v>47401.9</v>
          </cell>
          <cell r="X104">
            <v>46273.283333333333</v>
          </cell>
          <cell r="Y104">
            <v>45144.666666666664</v>
          </cell>
          <cell r="Z104">
            <v>44016.049999999996</v>
          </cell>
          <cell r="AA104">
            <v>42887.433333333327</v>
          </cell>
        </row>
        <row r="105">
          <cell r="B105">
            <v>1</v>
          </cell>
          <cell r="C105" t="str">
            <v>Warranty</v>
          </cell>
          <cell r="D105">
            <v>309692.99999999965</v>
          </cell>
          <cell r="E105">
            <v>309692.99999999965</v>
          </cell>
          <cell r="F105">
            <v>309692.99999999965</v>
          </cell>
          <cell r="G105">
            <v>309692.99999999965</v>
          </cell>
          <cell r="H105">
            <v>309692.99999999965</v>
          </cell>
          <cell r="I105">
            <v>304531.44999999966</v>
          </cell>
          <cell r="J105">
            <v>299369.89999999967</v>
          </cell>
          <cell r="K105">
            <v>294208.34999999969</v>
          </cell>
          <cell r="L105">
            <v>289046.7999999997</v>
          </cell>
          <cell r="M105">
            <v>283885.24999999971</v>
          </cell>
          <cell r="N105">
            <v>278723.69999999972</v>
          </cell>
          <cell r="O105">
            <v>273562.14999999973</v>
          </cell>
          <cell r="P105">
            <v>268400.59999999974</v>
          </cell>
          <cell r="Q105">
            <v>268400.59999999974</v>
          </cell>
          <cell r="R105">
            <v>263239.04999999976</v>
          </cell>
          <cell r="S105">
            <v>258077.49999999977</v>
          </cell>
          <cell r="T105">
            <v>252915.94999999978</v>
          </cell>
          <cell r="U105">
            <v>247754.39999999979</v>
          </cell>
          <cell r="V105">
            <v>242592.8499999998</v>
          </cell>
          <cell r="W105">
            <v>237431.29999999981</v>
          </cell>
          <cell r="X105">
            <v>232269.74999999983</v>
          </cell>
          <cell r="Y105">
            <v>227108.19999999984</v>
          </cell>
          <cell r="Z105">
            <v>221946.64999999985</v>
          </cell>
          <cell r="AA105">
            <v>216785.09999999986</v>
          </cell>
        </row>
        <row r="106">
          <cell r="B106">
            <v>1</v>
          </cell>
          <cell r="C106" t="str">
            <v>TRF of Title</v>
          </cell>
          <cell r="D106">
            <v>184838.00000000003</v>
          </cell>
          <cell r="E106">
            <v>181856.74193548391</v>
          </cell>
          <cell r="F106">
            <v>178875.48387096779</v>
          </cell>
          <cell r="G106">
            <v>175894.22580645166</v>
          </cell>
          <cell r="H106">
            <v>172912.96774193554</v>
          </cell>
          <cell r="I106">
            <v>169931.70967741942</v>
          </cell>
          <cell r="J106">
            <v>166950.4516129033</v>
          </cell>
          <cell r="K106">
            <v>163969.19354838718</v>
          </cell>
          <cell r="L106">
            <v>160987.93548387106</v>
          </cell>
          <cell r="M106">
            <v>158006.67741935494</v>
          </cell>
          <cell r="N106">
            <v>155025.41935483881</v>
          </cell>
          <cell r="O106">
            <v>152044.16129032269</v>
          </cell>
          <cell r="P106">
            <v>149062.90322580657</v>
          </cell>
          <cell r="Q106">
            <v>149062.90322580657</v>
          </cell>
          <cell r="R106">
            <v>146081.64516129045</v>
          </cell>
          <cell r="S106">
            <v>143100.38709677433</v>
          </cell>
          <cell r="T106">
            <v>140119.12903225821</v>
          </cell>
          <cell r="U106">
            <v>137137.87096774208</v>
          </cell>
          <cell r="V106">
            <v>134156.61290322596</v>
          </cell>
          <cell r="W106">
            <v>131175.35483870984</v>
          </cell>
          <cell r="X106">
            <v>128194.09677419371</v>
          </cell>
          <cell r="Y106">
            <v>125212.83870967757</v>
          </cell>
          <cell r="Z106">
            <v>122231.58064516143</v>
          </cell>
          <cell r="AA106">
            <v>119250.3225806453</v>
          </cell>
        </row>
        <row r="107">
          <cell r="B107">
            <v>1</v>
          </cell>
          <cell r="C107" t="str">
            <v>End of Line</v>
          </cell>
          <cell r="D107">
            <v>375000</v>
          </cell>
          <cell r="E107">
            <v>375000</v>
          </cell>
          <cell r="F107">
            <v>375000</v>
          </cell>
          <cell r="G107">
            <v>375000</v>
          </cell>
          <cell r="H107">
            <v>375000</v>
          </cell>
          <cell r="I107">
            <v>375000</v>
          </cell>
          <cell r="J107">
            <v>375000</v>
          </cell>
          <cell r="K107">
            <v>375000</v>
          </cell>
          <cell r="L107">
            <v>375000</v>
          </cell>
          <cell r="M107">
            <v>375000</v>
          </cell>
          <cell r="N107">
            <v>375000</v>
          </cell>
          <cell r="O107">
            <v>375000</v>
          </cell>
          <cell r="P107">
            <v>375000</v>
          </cell>
          <cell r="Q107">
            <v>375000</v>
          </cell>
          <cell r="R107">
            <v>375000</v>
          </cell>
          <cell r="S107">
            <v>375000</v>
          </cell>
          <cell r="T107">
            <v>375000</v>
          </cell>
          <cell r="U107">
            <v>375000</v>
          </cell>
          <cell r="V107">
            <v>375000</v>
          </cell>
          <cell r="W107">
            <v>375000</v>
          </cell>
          <cell r="X107">
            <v>375000</v>
          </cell>
          <cell r="Y107">
            <v>375000</v>
          </cell>
          <cell r="Z107">
            <v>375000</v>
          </cell>
          <cell r="AA107">
            <v>375000</v>
          </cell>
        </row>
        <row r="111">
          <cell r="C111" t="str">
            <v>Total</v>
          </cell>
          <cell r="D111">
            <v>2524311.0000000005</v>
          </cell>
          <cell r="E111">
            <v>2493332.2181259608</v>
          </cell>
          <cell r="F111">
            <v>2462353.4362519202</v>
          </cell>
          <cell r="G111">
            <v>2431374.6543778805</v>
          </cell>
          <cell r="H111">
            <v>2400395.8725038404</v>
          </cell>
          <cell r="I111">
            <v>2364255.5406298009</v>
          </cell>
          <cell r="J111">
            <v>2328115.2087557605</v>
          </cell>
          <cell r="K111">
            <v>2291974.8768817205</v>
          </cell>
          <cell r="L111">
            <v>2255834.545007681</v>
          </cell>
          <cell r="M111">
            <v>2219694.2131336411</v>
          </cell>
          <cell r="N111">
            <v>2183553.8812596006</v>
          </cell>
          <cell r="O111">
            <v>2147413.5493855611</v>
          </cell>
          <cell r="P111">
            <v>2111273.2175115212</v>
          </cell>
          <cell r="Q111">
            <v>2111273.2175115212</v>
          </cell>
          <cell r="R111">
            <v>2075132.8856374812</v>
          </cell>
          <cell r="S111">
            <v>2038992.5537634413</v>
          </cell>
          <cell r="T111">
            <v>2002852.2218894013</v>
          </cell>
          <cell r="U111">
            <v>1966711.8900153614</v>
          </cell>
          <cell r="V111">
            <v>1930571.5581413214</v>
          </cell>
          <cell r="W111">
            <v>1894431.2262672812</v>
          </cell>
          <cell r="X111">
            <v>1858290.8943932415</v>
          </cell>
          <cell r="Y111">
            <v>1821507.7053763443</v>
          </cell>
          <cell r="Z111">
            <v>1786010.2306451616</v>
          </cell>
          <cell r="AA111">
            <v>1750512.7559139789</v>
          </cell>
        </row>
        <row r="112">
          <cell r="C112" t="str">
            <v>O/s Risk  Profile</v>
          </cell>
        </row>
        <row r="142">
          <cell r="C142" t="str">
            <v>Gross Risk</v>
          </cell>
        </row>
        <row r="144">
          <cell r="D144" t="str">
            <v>column</v>
          </cell>
        </row>
        <row r="145">
          <cell r="C145" t="str">
            <v>Waterfall Chart</v>
          </cell>
          <cell r="D145" t="str">
            <v>Row</v>
          </cell>
        </row>
        <row r="146">
          <cell r="C146" t="str">
            <v>Month</v>
          </cell>
          <cell r="D146">
            <v>38718</v>
          </cell>
          <cell r="E146">
            <v>38749</v>
          </cell>
          <cell r="F146">
            <v>38777</v>
          </cell>
          <cell r="G146">
            <v>38808</v>
          </cell>
          <cell r="H146">
            <v>38838</v>
          </cell>
          <cell r="I146">
            <v>38869</v>
          </cell>
          <cell r="J146">
            <v>38899</v>
          </cell>
          <cell r="K146">
            <v>38930</v>
          </cell>
          <cell r="L146">
            <v>38961</v>
          </cell>
          <cell r="M146">
            <v>38991</v>
          </cell>
          <cell r="N146">
            <v>39022</v>
          </cell>
          <cell r="O146">
            <v>39052</v>
          </cell>
          <cell r="P146">
            <v>39083</v>
          </cell>
          <cell r="Q146">
            <v>39114</v>
          </cell>
          <cell r="R146">
            <v>39142</v>
          </cell>
          <cell r="S146">
            <v>39173</v>
          </cell>
          <cell r="T146">
            <v>39203</v>
          </cell>
          <cell r="U146">
            <v>39234</v>
          </cell>
          <cell r="V146">
            <v>39264</v>
          </cell>
          <cell r="W146">
            <v>39295</v>
          </cell>
          <cell r="X146">
            <v>39326</v>
          </cell>
          <cell r="Y146">
            <v>39356</v>
          </cell>
          <cell r="Z146">
            <v>39387</v>
          </cell>
          <cell r="AA146">
            <v>39417</v>
          </cell>
        </row>
        <row r="147">
          <cell r="B147">
            <v>2</v>
          </cell>
          <cell r="C147" t="str">
            <v>Charging Rates</v>
          </cell>
          <cell r="D147">
            <v>1875896.0000000007</v>
          </cell>
          <cell r="E147">
            <v>1844631.0666666673</v>
          </cell>
          <cell r="F147">
            <v>1813366.133333334</v>
          </cell>
          <cell r="G147">
            <v>1782101.2000000007</v>
          </cell>
          <cell r="H147">
            <v>1750836.2666666673</v>
          </cell>
          <cell r="I147">
            <v>1719571.333333334</v>
          </cell>
          <cell r="J147">
            <v>1688306.4000000006</v>
          </cell>
          <cell r="K147">
            <v>1657041.4666666673</v>
          </cell>
          <cell r="L147">
            <v>1625776.5333333339</v>
          </cell>
          <cell r="M147">
            <v>1594511.6000000006</v>
          </cell>
          <cell r="N147">
            <v>1563246.6666666672</v>
          </cell>
          <cell r="O147">
            <v>1531981.7333333339</v>
          </cell>
          <cell r="P147">
            <v>1500716.8000000005</v>
          </cell>
          <cell r="Q147">
            <v>1500716.8000000005</v>
          </cell>
          <cell r="R147">
            <v>1469451.8666666672</v>
          </cell>
          <cell r="S147">
            <v>1438186.9333333338</v>
          </cell>
          <cell r="T147">
            <v>1406922.0000000005</v>
          </cell>
          <cell r="U147">
            <v>1375657.0666666671</v>
          </cell>
          <cell r="V147">
            <v>1344392.1333333338</v>
          </cell>
          <cell r="W147">
            <v>1313127.2000000004</v>
          </cell>
          <cell r="X147">
            <v>1281862.2666666671</v>
          </cell>
          <cell r="Y147">
            <v>1250597.3333333337</v>
          </cell>
          <cell r="Z147">
            <v>1219332.4000000004</v>
          </cell>
          <cell r="AA147">
            <v>1188067.466666667</v>
          </cell>
        </row>
        <row r="148">
          <cell r="B148">
            <v>2</v>
          </cell>
          <cell r="C148" t="str">
            <v>Current Performance</v>
          </cell>
          <cell r="D148">
            <v>757676.00000000047</v>
          </cell>
          <cell r="E148">
            <v>745048.06666666712</v>
          </cell>
          <cell r="F148">
            <v>732420.13333333377</v>
          </cell>
          <cell r="G148">
            <v>719792.20000000042</v>
          </cell>
          <cell r="H148">
            <v>707164.26666666707</v>
          </cell>
          <cell r="I148">
            <v>694536.33333333372</v>
          </cell>
          <cell r="J148">
            <v>681908.40000000037</v>
          </cell>
          <cell r="K148">
            <v>669280.46666666702</v>
          </cell>
          <cell r="L148">
            <v>656652.53333333367</v>
          </cell>
          <cell r="M148">
            <v>644024.60000000033</v>
          </cell>
          <cell r="N148">
            <v>631396.66666666698</v>
          </cell>
          <cell r="O148">
            <v>618768.73333333363</v>
          </cell>
          <cell r="P148">
            <v>606140.80000000028</v>
          </cell>
          <cell r="Q148">
            <v>606140.80000000028</v>
          </cell>
          <cell r="R148">
            <v>593512.86666666693</v>
          </cell>
          <cell r="S148">
            <v>580884.93333333358</v>
          </cell>
          <cell r="T148">
            <v>568257.00000000023</v>
          </cell>
          <cell r="U148">
            <v>555629.06666666688</v>
          </cell>
          <cell r="V148">
            <v>543001.13333333354</v>
          </cell>
          <cell r="W148">
            <v>530373.20000000019</v>
          </cell>
          <cell r="X148">
            <v>517745.26666666684</v>
          </cell>
          <cell r="Y148">
            <v>505117.33333333349</v>
          </cell>
          <cell r="Z148">
            <v>492489.40000000014</v>
          </cell>
          <cell r="AA148">
            <v>479861.46666666679</v>
          </cell>
        </row>
        <row r="149">
          <cell r="B149">
            <v>2</v>
          </cell>
          <cell r="C149" t="str">
            <v>Tooling Repair</v>
          </cell>
          <cell r="D149">
            <v>37113.999999999978</v>
          </cell>
          <cell r="E149">
            <v>36495.433333333312</v>
          </cell>
          <cell r="F149">
            <v>35876.866666666647</v>
          </cell>
          <cell r="G149">
            <v>35258.299999999981</v>
          </cell>
          <cell r="H149">
            <v>34639.733333333315</v>
          </cell>
          <cell r="I149">
            <v>34021.16666666665</v>
          </cell>
          <cell r="J149">
            <v>33402.599999999984</v>
          </cell>
          <cell r="K149">
            <v>32784.033333333318</v>
          </cell>
          <cell r="L149">
            <v>32165.466666666653</v>
          </cell>
          <cell r="M149">
            <v>31546.899999999987</v>
          </cell>
          <cell r="N149">
            <v>30928.333333333321</v>
          </cell>
          <cell r="O149">
            <v>30309.766666666656</v>
          </cell>
          <cell r="P149">
            <v>29691.19999999999</v>
          </cell>
          <cell r="Q149">
            <v>29691.19999999999</v>
          </cell>
          <cell r="R149">
            <v>29072.633333333324</v>
          </cell>
          <cell r="S149">
            <v>28454.066666666658</v>
          </cell>
          <cell r="T149">
            <v>27835.499999999993</v>
          </cell>
          <cell r="U149">
            <v>27216.933333333327</v>
          </cell>
          <cell r="V149">
            <v>26598.366666666661</v>
          </cell>
          <cell r="W149">
            <v>25979.799999999996</v>
          </cell>
          <cell r="X149">
            <v>25361.23333333333</v>
          </cell>
          <cell r="Y149">
            <v>24742.666666666664</v>
          </cell>
          <cell r="Z149">
            <v>24124.1</v>
          </cell>
          <cell r="AA149">
            <v>23505.533333333333</v>
          </cell>
        </row>
        <row r="150">
          <cell r="B150">
            <v>2</v>
          </cell>
          <cell r="C150" t="str">
            <v>4 Engineers</v>
          </cell>
          <cell r="D150">
            <v>476440.00000000041</v>
          </cell>
          <cell r="E150">
            <v>468499.33333333372</v>
          </cell>
          <cell r="F150">
            <v>460558.66666666704</v>
          </cell>
          <cell r="G150">
            <v>452618.00000000035</v>
          </cell>
          <cell r="H150">
            <v>444677.33333333366</v>
          </cell>
          <cell r="I150">
            <v>436736.66666666698</v>
          </cell>
          <cell r="J150">
            <v>428796.00000000029</v>
          </cell>
          <cell r="K150">
            <v>420855.3333333336</v>
          </cell>
          <cell r="L150">
            <v>412914.66666666692</v>
          </cell>
          <cell r="M150">
            <v>404974.00000000023</v>
          </cell>
          <cell r="N150">
            <v>397033.33333333355</v>
          </cell>
          <cell r="O150">
            <v>389092.66666666686</v>
          </cell>
          <cell r="P150">
            <v>381152.00000000017</v>
          </cell>
          <cell r="Q150">
            <v>381152.00000000017</v>
          </cell>
          <cell r="R150">
            <v>373211.33333333349</v>
          </cell>
          <cell r="S150">
            <v>365270.6666666668</v>
          </cell>
          <cell r="T150">
            <v>357330.00000000012</v>
          </cell>
          <cell r="U150">
            <v>349389.33333333343</v>
          </cell>
          <cell r="V150">
            <v>341448.66666666674</v>
          </cell>
          <cell r="W150">
            <v>333508.00000000006</v>
          </cell>
          <cell r="X150">
            <v>325567.33333333337</v>
          </cell>
          <cell r="Y150">
            <v>317626.66666666669</v>
          </cell>
          <cell r="Z150">
            <v>309686</v>
          </cell>
          <cell r="AA150">
            <v>301745.33333333331</v>
          </cell>
        </row>
        <row r="151">
          <cell r="B151">
            <v>10</v>
          </cell>
          <cell r="C151" t="str">
            <v>Palnt risk VT3A</v>
          </cell>
          <cell r="D151">
            <v>135000.00000000003</v>
          </cell>
          <cell r="E151">
            <v>128571.42857142861</v>
          </cell>
          <cell r="F151">
            <v>122142.85714285717</v>
          </cell>
          <cell r="G151">
            <v>115714.28571428574</v>
          </cell>
          <cell r="H151">
            <v>109285.71428571432</v>
          </cell>
          <cell r="I151">
            <v>102857.14285714288</v>
          </cell>
          <cell r="J151">
            <v>96428.571428571449</v>
          </cell>
          <cell r="K151">
            <v>90000.000000000015</v>
          </cell>
          <cell r="L151">
            <v>83571.42857142858</v>
          </cell>
          <cell r="M151">
            <v>77142.857142857159</v>
          </cell>
          <cell r="N151">
            <v>70714.285714285739</v>
          </cell>
          <cell r="O151">
            <v>64285.714285714304</v>
          </cell>
          <cell r="P151">
            <v>57857.14285714287</v>
          </cell>
          <cell r="Q151">
            <v>57857.14285714287</v>
          </cell>
          <cell r="R151">
            <v>51428.571428571442</v>
          </cell>
          <cell r="S151">
            <v>45000.000000000007</v>
          </cell>
          <cell r="T151">
            <v>38571.42857142858</v>
          </cell>
          <cell r="U151">
            <v>32142.857142857145</v>
          </cell>
          <cell r="V151">
            <v>25714.285714285717</v>
          </cell>
          <cell r="W151">
            <v>19285.714285714286</v>
          </cell>
          <cell r="X151">
            <v>12857.142857142859</v>
          </cell>
          <cell r="Y151">
            <v>0</v>
          </cell>
          <cell r="Z151">
            <v>0</v>
          </cell>
          <cell r="AA151">
            <v>0</v>
          </cell>
        </row>
        <row r="152">
          <cell r="B152">
            <v>2</v>
          </cell>
          <cell r="C152" t="str">
            <v>Liquidated damage</v>
          </cell>
          <cell r="D152">
            <v>135434.00000000006</v>
          </cell>
          <cell r="E152">
            <v>133176.76666666672</v>
          </cell>
          <cell r="F152">
            <v>130919.5333333334</v>
          </cell>
          <cell r="G152">
            <v>128662.30000000006</v>
          </cell>
          <cell r="H152">
            <v>126405.06666666672</v>
          </cell>
          <cell r="I152">
            <v>124147.83333333339</v>
          </cell>
          <cell r="J152">
            <v>121890.60000000005</v>
          </cell>
          <cell r="K152">
            <v>119633.36666666671</v>
          </cell>
          <cell r="L152">
            <v>117376.13333333338</v>
          </cell>
          <cell r="M152">
            <v>115118.90000000004</v>
          </cell>
          <cell r="N152">
            <v>112861.6666666667</v>
          </cell>
          <cell r="O152">
            <v>110604.43333333336</v>
          </cell>
          <cell r="P152">
            <v>108347.20000000003</v>
          </cell>
          <cell r="Q152">
            <v>108347.20000000003</v>
          </cell>
          <cell r="R152">
            <v>106089.96666666669</v>
          </cell>
          <cell r="S152">
            <v>103832.73333333335</v>
          </cell>
          <cell r="T152">
            <v>101575.50000000001</v>
          </cell>
          <cell r="U152">
            <v>99318.266666666677</v>
          </cell>
          <cell r="V152">
            <v>97061.03333333334</v>
          </cell>
          <cell r="W152">
            <v>94803.8</v>
          </cell>
          <cell r="X152">
            <v>92546.566666666666</v>
          </cell>
          <cell r="Y152">
            <v>90289.333333333328</v>
          </cell>
          <cell r="Z152">
            <v>88032.099999999991</v>
          </cell>
          <cell r="AA152">
            <v>85774.866666666654</v>
          </cell>
        </row>
        <row r="153">
          <cell r="B153">
            <v>1</v>
          </cell>
          <cell r="C153" t="str">
            <v>Warranty</v>
          </cell>
          <cell r="D153">
            <v>309692.99999999965</v>
          </cell>
          <cell r="E153">
            <v>309692.99999999965</v>
          </cell>
          <cell r="F153">
            <v>309692.99999999965</v>
          </cell>
          <cell r="G153">
            <v>309692.99999999965</v>
          </cell>
          <cell r="H153">
            <v>309692.99999999965</v>
          </cell>
          <cell r="I153">
            <v>304531.44999999966</v>
          </cell>
          <cell r="J153">
            <v>299369.89999999967</v>
          </cell>
          <cell r="K153">
            <v>294208.34999999969</v>
          </cell>
          <cell r="L153">
            <v>289046.7999999997</v>
          </cell>
          <cell r="M153">
            <v>283885.24999999971</v>
          </cell>
          <cell r="N153">
            <v>278723.69999999972</v>
          </cell>
          <cell r="O153">
            <v>273562.14999999973</v>
          </cell>
          <cell r="P153">
            <v>268400.59999999974</v>
          </cell>
          <cell r="Q153">
            <v>268400.59999999974</v>
          </cell>
          <cell r="R153">
            <v>263239.04999999976</v>
          </cell>
          <cell r="S153">
            <v>258077.49999999977</v>
          </cell>
          <cell r="T153">
            <v>252915.94999999978</v>
          </cell>
          <cell r="U153">
            <v>247754.39999999979</v>
          </cell>
          <cell r="V153">
            <v>242592.8499999998</v>
          </cell>
          <cell r="W153">
            <v>237431.29999999981</v>
          </cell>
          <cell r="X153">
            <v>232269.74999999983</v>
          </cell>
          <cell r="Y153">
            <v>227108.19999999984</v>
          </cell>
          <cell r="Z153">
            <v>221946.64999999985</v>
          </cell>
          <cell r="AA153">
            <v>216785.09999999986</v>
          </cell>
        </row>
        <row r="154">
          <cell r="B154">
            <v>10</v>
          </cell>
          <cell r="C154" t="str">
            <v>TRF of Title</v>
          </cell>
          <cell r="D154">
            <v>1848380.0000000002</v>
          </cell>
          <cell r="E154">
            <v>1818567.419354839</v>
          </cell>
          <cell r="F154">
            <v>1788754.8387096778</v>
          </cell>
          <cell r="G154">
            <v>1758942.2580645166</v>
          </cell>
          <cell r="H154">
            <v>1729129.6774193554</v>
          </cell>
          <cell r="I154">
            <v>1699317.0967741942</v>
          </cell>
          <cell r="J154">
            <v>1669504.5161290329</v>
          </cell>
          <cell r="K154">
            <v>1639691.9354838717</v>
          </cell>
          <cell r="L154">
            <v>1609879.3548387105</v>
          </cell>
          <cell r="M154">
            <v>1580066.7741935493</v>
          </cell>
          <cell r="N154">
            <v>1550254.1935483881</v>
          </cell>
          <cell r="O154">
            <v>1520441.6129032269</v>
          </cell>
          <cell r="P154">
            <v>1490629.0322580657</v>
          </cell>
          <cell r="Q154">
            <v>1490629.0322580657</v>
          </cell>
          <cell r="R154">
            <v>1460816.4516129044</v>
          </cell>
          <cell r="S154">
            <v>1431003.8709677432</v>
          </cell>
          <cell r="T154">
            <v>1401191.290322582</v>
          </cell>
          <cell r="U154">
            <v>1371378.7096774208</v>
          </cell>
          <cell r="V154">
            <v>1341566.1290322596</v>
          </cell>
          <cell r="W154">
            <v>1311753.5483870984</v>
          </cell>
          <cell r="X154">
            <v>1281940.9677419371</v>
          </cell>
          <cell r="Y154">
            <v>1252128.3870967757</v>
          </cell>
          <cell r="Z154">
            <v>1222315.8064516142</v>
          </cell>
          <cell r="AA154">
            <v>1192503.225806453</v>
          </cell>
        </row>
        <row r="155">
          <cell r="B155">
            <v>1.3333333333333333</v>
          </cell>
          <cell r="C155" t="str">
            <v>End of Line</v>
          </cell>
          <cell r="D155">
            <v>500000</v>
          </cell>
          <cell r="E155">
            <v>500000</v>
          </cell>
          <cell r="F155">
            <v>500000</v>
          </cell>
          <cell r="G155">
            <v>500000</v>
          </cell>
          <cell r="H155">
            <v>500000</v>
          </cell>
          <cell r="I155">
            <v>500000</v>
          </cell>
          <cell r="J155">
            <v>500000</v>
          </cell>
          <cell r="K155">
            <v>500000</v>
          </cell>
          <cell r="L155">
            <v>500000</v>
          </cell>
          <cell r="M155">
            <v>500000</v>
          </cell>
          <cell r="N155">
            <v>500000</v>
          </cell>
          <cell r="O155">
            <v>500000</v>
          </cell>
          <cell r="P155">
            <v>500000</v>
          </cell>
          <cell r="Q155">
            <v>500000</v>
          </cell>
          <cell r="R155">
            <v>500000</v>
          </cell>
          <cell r="S155">
            <v>500000</v>
          </cell>
          <cell r="T155">
            <v>500000</v>
          </cell>
          <cell r="U155">
            <v>500000</v>
          </cell>
          <cell r="V155">
            <v>500000</v>
          </cell>
          <cell r="W155">
            <v>500000</v>
          </cell>
          <cell r="X155">
            <v>500000</v>
          </cell>
          <cell r="Y155">
            <v>500000</v>
          </cell>
          <cell r="Z155">
            <v>500000</v>
          </cell>
          <cell r="AA155">
            <v>500000</v>
          </cell>
        </row>
        <row r="158">
          <cell r="D158">
            <v>6075633.0000000009</v>
          </cell>
          <cell r="E158">
            <v>5984682.5145929353</v>
          </cell>
          <cell r="F158">
            <v>5893732.0291858688</v>
          </cell>
          <cell r="G158">
            <v>5802781.5437788041</v>
          </cell>
          <cell r="H158">
            <v>5711831.0583717367</v>
          </cell>
          <cell r="I158">
            <v>5615719.0229646713</v>
          </cell>
          <cell r="J158">
            <v>5519606.9875576049</v>
          </cell>
          <cell r="K158">
            <v>5423494.9521505395</v>
          </cell>
          <cell r="L158">
            <v>5327382.9167434731</v>
          </cell>
          <cell r="M158">
            <v>5231270.8813364077</v>
          </cell>
          <cell r="N158">
            <v>5135158.8459293414</v>
          </cell>
          <cell r="O158">
            <v>5039046.810522276</v>
          </cell>
          <cell r="P158">
            <v>4942934.7751152087</v>
          </cell>
          <cell r="Q158">
            <v>4942934.7751152087</v>
          </cell>
          <cell r="R158">
            <v>4846822.7397081433</v>
          </cell>
          <cell r="S158">
            <v>4750710.7043010769</v>
          </cell>
          <cell r="T158">
            <v>4654598.6688940115</v>
          </cell>
          <cell r="U158">
            <v>4558486.6334869452</v>
          </cell>
          <cell r="V158">
            <v>4462374.5980798788</v>
          </cell>
          <cell r="W158">
            <v>4366262.5626728125</v>
          </cell>
          <cell r="X158">
            <v>4270150.5272657471</v>
          </cell>
          <cell r="Y158">
            <v>4167609.9204301094</v>
          </cell>
          <cell r="Z158">
            <v>4077926.4564516144</v>
          </cell>
          <cell r="AA158">
            <v>3988242.9924731199</v>
          </cell>
        </row>
        <row r="159">
          <cell r="D159">
            <v>3.0000000009313226</v>
          </cell>
        </row>
        <row r="161">
          <cell r="D161">
            <v>38718</v>
          </cell>
          <cell r="E161">
            <v>38749</v>
          </cell>
          <cell r="F161">
            <v>38777</v>
          </cell>
          <cell r="G161">
            <v>38808</v>
          </cell>
          <cell r="H161">
            <v>38838</v>
          </cell>
          <cell r="I161">
            <v>38869</v>
          </cell>
          <cell r="J161">
            <v>38899</v>
          </cell>
          <cell r="K161">
            <v>38930</v>
          </cell>
          <cell r="L161">
            <v>38961</v>
          </cell>
          <cell r="M161">
            <v>38991</v>
          </cell>
          <cell r="N161">
            <v>39022</v>
          </cell>
          <cell r="O161">
            <v>39052</v>
          </cell>
          <cell r="P161">
            <v>39083</v>
          </cell>
          <cell r="Q161">
            <v>39114</v>
          </cell>
          <cell r="R161">
            <v>39142</v>
          </cell>
          <cell r="S161">
            <v>39173</v>
          </cell>
          <cell r="T161">
            <v>39203</v>
          </cell>
          <cell r="U161">
            <v>39234</v>
          </cell>
          <cell r="V161">
            <v>39264</v>
          </cell>
          <cell r="W161">
            <v>39295</v>
          </cell>
          <cell r="X161">
            <v>39326</v>
          </cell>
          <cell r="Y161">
            <v>39356</v>
          </cell>
          <cell r="Z161">
            <v>39387</v>
          </cell>
          <cell r="AA161">
            <v>39417</v>
          </cell>
        </row>
        <row r="162">
          <cell r="C162" t="str">
            <v>Gross Risk</v>
          </cell>
          <cell r="D162">
            <v>6075633.0000000009</v>
          </cell>
          <cell r="E162">
            <v>5984682.5145929353</v>
          </cell>
          <cell r="F162">
            <v>5893732.0291858688</v>
          </cell>
          <cell r="G162">
            <v>5802781.5437788041</v>
          </cell>
          <cell r="H162">
            <v>5711831.0583717367</v>
          </cell>
          <cell r="I162">
            <v>5615719.0229646713</v>
          </cell>
          <cell r="J162">
            <v>5519606.9875576049</v>
          </cell>
          <cell r="K162">
            <v>5423494.9521505395</v>
          </cell>
          <cell r="L162">
            <v>5327382.9167434731</v>
          </cell>
          <cell r="M162">
            <v>5231270.8813364077</v>
          </cell>
          <cell r="N162">
            <v>5135158.8459293414</v>
          </cell>
          <cell r="O162">
            <v>5039046.810522276</v>
          </cell>
          <cell r="P162">
            <v>4942934.7751152087</v>
          </cell>
          <cell r="Q162">
            <v>4942934.7751152087</v>
          </cell>
          <cell r="R162">
            <v>4846822.7397081433</v>
          </cell>
          <cell r="S162">
            <v>4750710.7043010769</v>
          </cell>
          <cell r="T162">
            <v>4654598.6688940115</v>
          </cell>
          <cell r="U162">
            <v>4558486.6334869452</v>
          </cell>
          <cell r="V162">
            <v>4462374.5980798788</v>
          </cell>
          <cell r="W162">
            <v>4366262.5626728125</v>
          </cell>
          <cell r="X162">
            <v>4270150.5272657471</v>
          </cell>
          <cell r="Y162">
            <v>4167609.9204301094</v>
          </cell>
          <cell r="Z162">
            <v>4077926.4564516144</v>
          </cell>
          <cell r="AA162">
            <v>3988242.9924731199</v>
          </cell>
        </row>
        <row r="163">
          <cell r="C163" t="str">
            <v>Net Risk</v>
          </cell>
          <cell r="D163">
            <v>2524311.0000000005</v>
          </cell>
          <cell r="E163">
            <v>2493332.2181259608</v>
          </cell>
          <cell r="F163">
            <v>2462353.4362519202</v>
          </cell>
          <cell r="G163">
            <v>2431374.6543778805</v>
          </cell>
          <cell r="H163">
            <v>2400395.8725038404</v>
          </cell>
          <cell r="I163">
            <v>2364255.5406298009</v>
          </cell>
          <cell r="J163">
            <v>2328115.2087557605</v>
          </cell>
          <cell r="K163">
            <v>2291974.8768817205</v>
          </cell>
          <cell r="L163">
            <v>2255834.545007681</v>
          </cell>
          <cell r="M163">
            <v>2219694.2131336411</v>
          </cell>
          <cell r="N163">
            <v>2183553.8812596006</v>
          </cell>
          <cell r="O163">
            <v>2147413.5493855611</v>
          </cell>
          <cell r="P163">
            <v>2111273.2175115212</v>
          </cell>
          <cell r="Q163">
            <v>2111273.2175115212</v>
          </cell>
          <cell r="R163">
            <v>2075132.8856374812</v>
          </cell>
          <cell r="S163">
            <v>2038992.5537634413</v>
          </cell>
          <cell r="T163">
            <v>2002852.2218894013</v>
          </cell>
          <cell r="U163">
            <v>1966711.8900153614</v>
          </cell>
          <cell r="V163">
            <v>1930571.5581413214</v>
          </cell>
          <cell r="W163">
            <v>1894431.2262672812</v>
          </cell>
          <cell r="X163">
            <v>1858290.8943932415</v>
          </cell>
          <cell r="Y163">
            <v>1821507.7053763443</v>
          </cell>
          <cell r="Z163">
            <v>1786010.2306451616</v>
          </cell>
          <cell r="AA163">
            <v>1750512.7559139789</v>
          </cell>
        </row>
        <row r="164">
          <cell r="C164" t="str">
            <v>Risk retention</v>
          </cell>
          <cell r="D164">
            <v>3551322.0000000005</v>
          </cell>
          <cell r="E164">
            <v>3491350.2964669745</v>
          </cell>
          <cell r="F164">
            <v>3431378.5929339486</v>
          </cell>
          <cell r="G164">
            <v>3371406.8894009236</v>
          </cell>
          <cell r="H164">
            <v>3311435.1858678963</v>
          </cell>
          <cell r="I164">
            <v>3251463.4823348704</v>
          </cell>
          <cell r="J164">
            <v>3191491.7788018445</v>
          </cell>
          <cell r="K164">
            <v>3131520.075268819</v>
          </cell>
          <cell r="L164">
            <v>3071548.3717357921</v>
          </cell>
          <cell r="M164">
            <v>3011576.6682027667</v>
          </cell>
          <cell r="N164">
            <v>2951604.9646697408</v>
          </cell>
          <cell r="O164">
            <v>2891633.2611367148</v>
          </cell>
          <cell r="P164">
            <v>2831661.5576036875</v>
          </cell>
          <cell r="Q164">
            <v>2831661.5576036875</v>
          </cell>
          <cell r="R164">
            <v>2771689.8540706621</v>
          </cell>
          <cell r="S164">
            <v>2711718.1505376357</v>
          </cell>
          <cell r="T164">
            <v>2651746.4470046102</v>
          </cell>
          <cell r="U164">
            <v>2591774.7434715838</v>
          </cell>
          <cell r="V164">
            <v>2531803.0399385574</v>
          </cell>
          <cell r="W164">
            <v>2471831.3364055315</v>
          </cell>
          <cell r="X164">
            <v>2411859.6328725056</v>
          </cell>
          <cell r="Y164">
            <v>2346102.2150537651</v>
          </cell>
          <cell r="Z164">
            <v>2291916.2258064528</v>
          </cell>
          <cell r="AA164">
            <v>2237730.236559141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data"/>
      <sheetName val="ChileanGaap"/>
      <sheetName val="Gastos"/>
      <sheetName val="Inversiones en Activo"/>
      <sheetName val="Inversiones en Empresas"/>
      <sheetName val="Otros_Prestamos"/>
      <sheetName val="Gastos_Personal"/>
      <sheetName val="Ingresos_Servicios"/>
      <sheetName val="USGaap_$"/>
      <sheetName val="USGaap_US$"/>
      <sheetName val="Venta"/>
      <sheetName val="PECO Capital Pivot DO NOT TOUCH"/>
      <sheetName val="PECO O&amp;M Pivot - DO NOT Touch"/>
      <sheetName val="2014 IS Actual"/>
      <sheetName val="Sheet1"/>
      <sheetName val="DROPDOWN Lists"/>
      <sheetName val="Input - Dropdown Lists"/>
      <sheetName val="Instructions"/>
      <sheetName val="Data Flow"/>
      <sheetName val="PECO Weather Normalization"/>
      <sheetName val="Annual"/>
      <sheetName val="Graph"/>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ow r="11">
          <cell r="I11" t="str">
            <v>Agouron Pharmaceuticals, Inc.</v>
          </cell>
        </row>
      </sheetData>
      <sheetData sheetId="2">
        <row r="5">
          <cell r="B5" t="str">
            <v>&amp;Model</v>
          </cell>
        </row>
      </sheetData>
      <sheetData sheetId="3">
        <row r="8">
          <cell r="A8">
            <v>1998</v>
          </cell>
        </row>
      </sheetData>
      <sheetData sheetId="4"/>
      <sheetData sheetId="5">
        <row r="1">
          <cell r="P1">
            <v>36599.437053703703</v>
          </cell>
        </row>
      </sheetData>
      <sheetData sheetId="6">
        <row r="15">
          <cell r="B15" t="str">
            <v>Qualifying Research</v>
          </cell>
        </row>
      </sheetData>
      <sheetData sheetId="7">
        <row r="2">
          <cell r="B2" t="str">
            <v>Agouron Pharmaceuticals, Inc.</v>
          </cell>
        </row>
      </sheetData>
      <sheetData sheetId="8"/>
      <sheetData sheetId="9"/>
      <sheetData sheetId="10">
        <row r="1">
          <cell r="Q1">
            <v>36599.437053703703</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ow r="8">
          <cell r="B8">
            <v>0</v>
          </cell>
        </row>
      </sheetData>
      <sheetData sheetId="13">
        <row r="193">
          <cell r="E193" t="e">
            <v>#REF!</v>
          </cell>
        </row>
      </sheetData>
      <sheetData sheetId="14"/>
      <sheetData sheetId="15"/>
      <sheetData sheetId="16">
        <row r="118">
          <cell r="D118">
            <v>1984</v>
          </cell>
        </row>
      </sheetData>
      <sheetData sheetId="17">
        <row r="8">
          <cell r="D8">
            <v>1</v>
          </cell>
        </row>
      </sheetData>
      <sheetData sheetId="18">
        <row r="95">
          <cell r="C95">
            <v>0</v>
          </cell>
        </row>
      </sheetData>
      <sheetData sheetId="19">
        <row r="95">
          <cell r="C95">
            <v>0</v>
          </cell>
        </row>
      </sheetData>
      <sheetData sheetId="20">
        <row r="95">
          <cell r="C95">
            <v>0</v>
          </cell>
        </row>
      </sheetData>
      <sheetData sheetId="21">
        <row r="95">
          <cell r="O95">
            <v>0</v>
          </cell>
        </row>
      </sheetData>
      <sheetData sheetId="22">
        <row r="95">
          <cell r="O95">
            <v>0</v>
          </cell>
        </row>
      </sheetData>
      <sheetData sheetId="23">
        <row r="94">
          <cell r="P94">
            <v>0</v>
          </cell>
        </row>
      </sheetData>
      <sheetData sheetId="24">
        <row r="95">
          <cell r="O95">
            <v>0</v>
          </cell>
        </row>
      </sheetData>
      <sheetData sheetId="25">
        <row r="94">
          <cell r="C94">
            <v>0</v>
          </cell>
        </row>
      </sheetData>
      <sheetData sheetId="26">
        <row r="95">
          <cell r="P95">
            <v>0</v>
          </cell>
        </row>
      </sheetData>
      <sheetData sheetId="27">
        <row r="103">
          <cell r="C103">
            <v>0</v>
          </cell>
        </row>
      </sheetData>
      <sheetData sheetId="28">
        <row r="103">
          <cell r="C103">
            <v>0</v>
          </cell>
        </row>
      </sheetData>
      <sheetData sheetId="29">
        <row r="103">
          <cell r="C103">
            <v>0</v>
          </cell>
        </row>
      </sheetData>
      <sheetData sheetId="30">
        <row r="103">
          <cell r="C103">
            <v>0</v>
          </cell>
        </row>
      </sheetData>
      <sheetData sheetId="31">
        <row r="103">
          <cell r="C103">
            <v>0</v>
          </cell>
        </row>
      </sheetData>
      <sheetData sheetId="32">
        <row r="103">
          <cell r="C103">
            <v>0</v>
          </cell>
        </row>
      </sheetData>
      <sheetData sheetId="33">
        <row r="103">
          <cell r="C103">
            <v>0</v>
          </cell>
        </row>
      </sheetData>
      <sheetData sheetId="34">
        <row r="103">
          <cell r="C103">
            <v>0</v>
          </cell>
        </row>
      </sheetData>
      <sheetData sheetId="35">
        <row r="103">
          <cell r="C103">
            <v>0</v>
          </cell>
        </row>
      </sheetData>
      <sheetData sheetId="36">
        <row r="103">
          <cell r="C103">
            <v>0</v>
          </cell>
        </row>
      </sheetData>
      <sheetData sheetId="37">
        <row r="103">
          <cell r="C103">
            <v>0</v>
          </cell>
        </row>
      </sheetData>
      <sheetData sheetId="38">
        <row r="103">
          <cell r="C103">
            <v>0</v>
          </cell>
        </row>
      </sheetData>
      <sheetData sheetId="39">
        <row r="103">
          <cell r="C103">
            <v>0</v>
          </cell>
        </row>
      </sheetData>
      <sheetData sheetId="40">
        <row r="103">
          <cell r="C103">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row>
        <row r="226">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row>
        <row r="227">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row>
        <row r="228">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row>
        <row r="278">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row>
        <row r="279">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120"/>
  <sheetViews>
    <sheetView showGridLines="0" tabSelected="1" zoomScale="60" zoomScaleNormal="60" workbookViewId="0"/>
  </sheetViews>
  <sheetFormatPr defaultColWidth="9.140625" defaultRowHeight="20.25"/>
  <cols>
    <col min="1" max="1" width="8.5703125" style="685" customWidth="1"/>
    <col min="2" max="2" width="3.42578125" style="659" customWidth="1"/>
    <col min="3" max="3" width="84.140625" style="659" customWidth="1"/>
    <col min="4" max="4" width="64.42578125" style="659" customWidth="1"/>
    <col min="5" max="5" width="43.42578125" style="686" customWidth="1"/>
    <col min="6" max="6" width="50.42578125" style="626" customWidth="1"/>
    <col min="7" max="7" width="23.140625" style="626" customWidth="1"/>
    <col min="8" max="8" width="30.140625" style="626" customWidth="1"/>
    <col min="9" max="9" width="9.140625" style="49" customWidth="1"/>
    <col min="10" max="10" width="9.140625" style="1342" customWidth="1"/>
    <col min="11" max="16384" width="9.140625" style="49"/>
  </cols>
  <sheetData>
    <row r="1" spans="1:10">
      <c r="G1" s="616"/>
      <c r="H1" s="616"/>
    </row>
    <row r="2" spans="1:10" ht="25.5" customHeight="1" thickBot="1">
      <c r="B2" s="687"/>
      <c r="C2" s="688"/>
      <c r="D2" s="1432"/>
      <c r="E2" s="1432"/>
      <c r="F2" s="1432"/>
      <c r="G2" s="616"/>
      <c r="H2" s="616"/>
    </row>
    <row r="3" spans="1:10" ht="30" customHeight="1">
      <c r="A3" s="689" t="s">
        <v>260</v>
      </c>
      <c r="B3" s="690"/>
      <c r="C3" s="690"/>
      <c r="D3" s="1433"/>
      <c r="E3" s="1433"/>
      <c r="F3" s="1434"/>
      <c r="G3" s="617"/>
      <c r="H3" s="616"/>
    </row>
    <row r="4" spans="1:10" ht="45" customHeight="1" thickBot="1">
      <c r="A4" s="691" t="s">
        <v>261</v>
      </c>
      <c r="B4" s="692"/>
      <c r="C4" s="692"/>
      <c r="D4" s="693"/>
      <c r="E4" s="693"/>
      <c r="F4" s="694"/>
      <c r="G4" s="617"/>
      <c r="H4" s="916"/>
    </row>
    <row r="5" spans="1:10" s="54" customFormat="1" ht="67.5" customHeight="1" thickBot="1">
      <c r="A5" s="695" t="s">
        <v>271</v>
      </c>
      <c r="B5" s="696"/>
      <c r="C5" s="696"/>
      <c r="D5" s="696"/>
      <c r="E5" s="697" t="s">
        <v>172</v>
      </c>
      <c r="F5" s="698" t="s">
        <v>400</v>
      </c>
      <c r="G5" s="699"/>
      <c r="H5" s="1279" t="s">
        <v>1352</v>
      </c>
      <c r="J5" s="1343"/>
    </row>
    <row r="6" spans="1:10" s="53" customFormat="1" ht="23.25" customHeight="1">
      <c r="A6" s="700" t="s">
        <v>472</v>
      </c>
      <c r="B6" s="701"/>
      <c r="C6" s="701"/>
      <c r="D6" s="701"/>
      <c r="E6" s="682"/>
      <c r="F6" s="618"/>
      <c r="G6" s="699"/>
      <c r="H6" s="618"/>
      <c r="J6" s="1344"/>
    </row>
    <row r="7" spans="1:10" s="50" customFormat="1">
      <c r="A7" s="702" t="s">
        <v>83</v>
      </c>
      <c r="B7" s="703"/>
      <c r="C7" s="704"/>
      <c r="D7" s="704"/>
      <c r="E7" s="705"/>
      <c r="F7" s="706"/>
      <c r="G7" s="706"/>
      <c r="H7" s="619"/>
      <c r="J7" s="1012"/>
    </row>
    <row r="8" spans="1:10" s="50" customFormat="1">
      <c r="A8" s="707"/>
      <c r="B8" s="708"/>
      <c r="C8" s="708"/>
      <c r="D8" s="708"/>
      <c r="E8" s="682"/>
      <c r="F8" s="617"/>
      <c r="G8" s="617"/>
      <c r="H8" s="620"/>
      <c r="J8" s="1012"/>
    </row>
    <row r="9" spans="1:10">
      <c r="A9" s="709"/>
      <c r="B9" s="710" t="s">
        <v>87</v>
      </c>
      <c r="E9" s="636"/>
      <c r="F9" s="622"/>
      <c r="G9" s="621"/>
      <c r="H9" s="621"/>
    </row>
    <row r="10" spans="1:10">
      <c r="A10" s="711">
        <v>1</v>
      </c>
      <c r="B10" s="711"/>
      <c r="C10" s="617" t="s">
        <v>50</v>
      </c>
      <c r="D10" s="712"/>
      <c r="E10" s="713" t="str">
        <f>"(Note "&amp;B$333&amp;")"</f>
        <v>(Note O)</v>
      </c>
      <c r="F10" s="622" t="s">
        <v>477</v>
      </c>
      <c r="G10" s="659"/>
      <c r="H10" s="622">
        <f>+'5 - Cost Support'!T47</f>
        <v>42000000</v>
      </c>
    </row>
    <row r="11" spans="1:10">
      <c r="A11" s="686"/>
      <c r="F11" s="616"/>
      <c r="H11" s="616"/>
    </row>
    <row r="12" spans="1:10">
      <c r="A12" s="711">
        <f>+A10+1</f>
        <v>2</v>
      </c>
      <c r="B12" s="711"/>
      <c r="C12" s="617" t="s">
        <v>51</v>
      </c>
      <c r="D12" s="617"/>
      <c r="E12" s="713" t="str">
        <f>"(Note "&amp;B$333&amp;")"</f>
        <v>(Note O)</v>
      </c>
      <c r="F12" s="617" t="s">
        <v>477</v>
      </c>
      <c r="G12" s="659"/>
      <c r="H12" s="622">
        <f>+'5 - Cost Support'!T45</f>
        <v>196909091</v>
      </c>
    </row>
    <row r="13" spans="1:10">
      <c r="A13" s="711">
        <f>+A12+1</f>
        <v>3</v>
      </c>
      <c r="B13" s="711"/>
      <c r="C13" s="617" t="s">
        <v>637</v>
      </c>
      <c r="D13" s="617"/>
      <c r="E13" s="713" t="str">
        <f>"(Note "&amp;B$333&amp;")"</f>
        <v>(Note O)</v>
      </c>
      <c r="F13" s="617" t="s">
        <v>477</v>
      </c>
      <c r="G13" s="659"/>
      <c r="H13" s="622">
        <f>+'5 - Cost Support'!T46</f>
        <v>6000000</v>
      </c>
    </row>
    <row r="14" spans="1:10">
      <c r="A14" s="711">
        <f>+A13+1</f>
        <v>4</v>
      </c>
      <c r="B14" s="711"/>
      <c r="C14" s="714" t="s">
        <v>242</v>
      </c>
      <c r="D14" s="623"/>
      <c r="E14" s="715"/>
      <c r="F14" s="632" t="str">
        <f>"(Line "&amp;A12&amp;" - Line "&amp;A13&amp;")"</f>
        <v>(Line 2 - Line 3)</v>
      </c>
      <c r="G14" s="716"/>
      <c r="H14" s="623">
        <f>H12-H13</f>
        <v>190909091</v>
      </c>
    </row>
    <row r="15" spans="1:10">
      <c r="A15" s="711"/>
      <c r="B15" s="711"/>
      <c r="C15" s="717"/>
      <c r="E15" s="636"/>
      <c r="F15" s="687"/>
      <c r="G15" s="659"/>
      <c r="H15" s="621"/>
    </row>
    <row r="16" spans="1:10" ht="21" thickBot="1">
      <c r="A16" s="711">
        <v>5</v>
      </c>
      <c r="B16" s="718" t="s">
        <v>144</v>
      </c>
      <c r="C16" s="718"/>
      <c r="D16" s="719"/>
      <c r="E16" s="720"/>
      <c r="F16" s="721" t="str">
        <f>"(Line "&amp;A10&amp;" / Line "&amp;A14&amp;")"</f>
        <v>(Line 1 / Line 4)</v>
      </c>
      <c r="G16" s="722"/>
      <c r="H16" s="624">
        <f>IF(ISERROR(H10/H14),0,H10/H14)</f>
        <v>0.21999999989523811</v>
      </c>
    </row>
    <row r="17" spans="1:8" ht="21" thickTop="1">
      <c r="A17" s="711"/>
      <c r="B17" s="711"/>
      <c r="C17" s="710"/>
      <c r="D17" s="687"/>
      <c r="E17" s="723"/>
      <c r="F17" s="687"/>
      <c r="G17" s="659"/>
      <c r="H17" s="625"/>
    </row>
    <row r="18" spans="1:8">
      <c r="A18" s="686"/>
      <c r="B18" s="710" t="s">
        <v>156</v>
      </c>
      <c r="D18" s="626"/>
      <c r="F18" s="616"/>
    </row>
    <row r="19" spans="1:8">
      <c r="A19" s="724">
        <f>+A16+1</f>
        <v>6</v>
      </c>
      <c r="B19" s="626"/>
      <c r="C19" s="617" t="s">
        <v>163</v>
      </c>
      <c r="E19" s="713" t="str">
        <f>"(Note "&amp;B$308&amp;")"</f>
        <v>(Note B)</v>
      </c>
      <c r="F19" s="617" t="s">
        <v>477</v>
      </c>
      <c r="H19" s="622">
        <f>+'5 - Cost Support'!T14</f>
        <v>28868046835.692307</v>
      </c>
    </row>
    <row r="20" spans="1:8">
      <c r="A20" s="724">
        <f>+A19+1</f>
        <v>7</v>
      </c>
      <c r="B20" s="626"/>
      <c r="C20" s="725" t="s">
        <v>250</v>
      </c>
      <c r="D20" s="726"/>
      <c r="E20" s="727"/>
      <c r="F20" s="627" t="str">
        <f>"(Line "&amp;A53&amp;")"</f>
        <v>(Line 27)</v>
      </c>
      <c r="G20" s="728"/>
      <c r="H20" s="627">
        <f>+H53</f>
        <v>254858498.30769232</v>
      </c>
    </row>
    <row r="21" spans="1:8">
      <c r="A21" s="724">
        <f>+A20+1</f>
        <v>8</v>
      </c>
      <c r="B21" s="626"/>
      <c r="C21" s="617" t="s">
        <v>252</v>
      </c>
      <c r="E21" s="729"/>
      <c r="F21" s="617" t="s">
        <v>203</v>
      </c>
      <c r="H21" s="622">
        <f>SUM(H19:H20)</f>
        <v>29122905334</v>
      </c>
    </row>
    <row r="22" spans="1:8">
      <c r="A22" s="724"/>
      <c r="B22" s="626"/>
      <c r="C22" s="617"/>
      <c r="E22" s="729"/>
      <c r="F22" s="617"/>
      <c r="H22" s="622"/>
    </row>
    <row r="23" spans="1:8">
      <c r="A23" s="724">
        <f>+A21+1</f>
        <v>9</v>
      </c>
      <c r="B23" s="626"/>
      <c r="C23" s="617" t="s">
        <v>48</v>
      </c>
      <c r="E23" s="713" t="str">
        <f>"(Note "&amp;B$308&amp;" &amp; "&amp;B$317&amp;")"</f>
        <v>(Note B &amp; J)</v>
      </c>
      <c r="F23" s="617" t="s">
        <v>477</v>
      </c>
      <c r="H23" s="622">
        <f>+'5 - Cost Support'!T16</f>
        <v>5386579431.1538458</v>
      </c>
    </row>
    <row r="24" spans="1:8">
      <c r="A24" s="724">
        <f>+A23+1</f>
        <v>10</v>
      </c>
      <c r="B24" s="626"/>
      <c r="C24" s="617" t="s">
        <v>222</v>
      </c>
      <c r="E24" s="713" t="str">
        <f>"(Note "&amp;B$308&amp;")"</f>
        <v>(Note B)</v>
      </c>
      <c r="F24" s="622" t="s">
        <v>477</v>
      </c>
      <c r="H24" s="622">
        <f>+'5 - Cost Support'!T17</f>
        <v>13840112</v>
      </c>
    </row>
    <row r="25" spans="1:8">
      <c r="A25" s="724">
        <f>+A24+1</f>
        <v>11</v>
      </c>
      <c r="B25" s="626"/>
      <c r="C25" s="617" t="s">
        <v>253</v>
      </c>
      <c r="E25" s="713" t="str">
        <f>"(Note "&amp;B$308&amp;" &amp; "&amp;B$317&amp;")"</f>
        <v>(Note B &amp; J)</v>
      </c>
      <c r="F25" s="622" t="s">
        <v>477</v>
      </c>
      <c r="H25" s="622">
        <f>+'5 - Cost Support'!T18</f>
        <v>61497704.538461536</v>
      </c>
    </row>
    <row r="26" spans="1:8">
      <c r="A26" s="724">
        <f>+A25+1</f>
        <v>12</v>
      </c>
      <c r="B26" s="626"/>
      <c r="C26" s="617" t="s">
        <v>254</v>
      </c>
      <c r="E26" s="713" t="str">
        <f>"(Note "&amp;B$308&amp;")"</f>
        <v>(Note B)</v>
      </c>
      <c r="F26" s="627" t="s">
        <v>477</v>
      </c>
      <c r="G26" s="728"/>
      <c r="H26" s="627">
        <f>+'5 - Cost Support'!T19</f>
        <v>86583203.461538464</v>
      </c>
    </row>
    <row r="27" spans="1:8">
      <c r="A27" s="724">
        <f>+A26+1</f>
        <v>13</v>
      </c>
      <c r="C27" s="730" t="s">
        <v>86</v>
      </c>
      <c r="D27" s="716"/>
      <c r="E27" s="731"/>
      <c r="F27" s="628" t="str">
        <f>"(Line "&amp;A23&amp;" + Line "&amp;A24&amp;" + Line "&amp;A25&amp;" + Line "&amp;A26&amp;")"</f>
        <v>(Line 9 + Line 10 + Line 11 + Line 12)</v>
      </c>
      <c r="G27" s="732"/>
      <c r="H27" s="628">
        <f>SUM(H23:H26)</f>
        <v>5548500451.1538458</v>
      </c>
    </row>
    <row r="28" spans="1:8" ht="17.25" customHeight="1">
      <c r="A28" s="686"/>
      <c r="C28" s="708"/>
      <c r="D28" s="733"/>
      <c r="E28" s="734"/>
      <c r="F28" s="628"/>
      <c r="G28" s="732"/>
      <c r="H28" s="629"/>
    </row>
    <row r="29" spans="1:8">
      <c r="A29" s="711">
        <f>+A27+1</f>
        <v>14</v>
      </c>
      <c r="B29" s="626"/>
      <c r="C29" s="617" t="s">
        <v>150</v>
      </c>
      <c r="D29" s="732"/>
      <c r="E29" s="734"/>
      <c r="F29" s="628" t="str">
        <f>"(Line "&amp;A21&amp;" - Line "&amp;A27&amp;")"</f>
        <v>(Line 8 - Line 13)</v>
      </c>
      <c r="G29" s="732"/>
      <c r="H29" s="630">
        <f>H21-H27</f>
        <v>23574404882.846153</v>
      </c>
    </row>
    <row r="30" spans="1:8">
      <c r="A30" s="686"/>
      <c r="B30" s="626"/>
      <c r="C30" s="616"/>
      <c r="D30" s="626"/>
      <c r="F30" s="616"/>
    </row>
    <row r="31" spans="1:8">
      <c r="A31" s="724">
        <f>+A29+1</f>
        <v>15</v>
      </c>
      <c r="B31" s="626"/>
      <c r="C31" s="616" t="s">
        <v>84</v>
      </c>
      <c r="D31" s="626"/>
      <c r="F31" s="627" t="str">
        <f>"(Line "&amp;A63&amp;")"</f>
        <v>(Line 36)</v>
      </c>
      <c r="H31" s="631">
        <f>H63</f>
        <v>16858880025.027264</v>
      </c>
    </row>
    <row r="32" spans="1:8" ht="21" thickBot="1">
      <c r="A32" s="711">
        <f>+A31+1</f>
        <v>16</v>
      </c>
      <c r="B32" s="735" t="s">
        <v>40</v>
      </c>
      <c r="C32" s="736"/>
      <c r="D32" s="737"/>
      <c r="E32" s="738"/>
      <c r="F32" s="721" t="str">
        <f>"(Line "&amp;A31&amp;" / Line "&amp;A21&amp;")"</f>
        <v>(Line 15 / Line 8)</v>
      </c>
      <c r="G32" s="737"/>
      <c r="H32" s="624">
        <f>IF(ISERROR(H31/H21),0,H31/H21)</f>
        <v>0.57888729959043939</v>
      </c>
    </row>
    <row r="33" spans="1:10" ht="21" thickTop="1">
      <c r="A33" s="686"/>
      <c r="C33" s="687"/>
      <c r="F33" s="616"/>
    </row>
    <row r="34" spans="1:10">
      <c r="A34" s="724">
        <f>+A32+1</f>
        <v>17</v>
      </c>
      <c r="B34" s="711"/>
      <c r="C34" s="739" t="s">
        <v>85</v>
      </c>
      <c r="D34" s="687"/>
      <c r="E34" s="723"/>
      <c r="F34" s="627" t="str">
        <f>"(Line "&amp;A81&amp;")"</f>
        <v>(Line 48)</v>
      </c>
      <c r="G34" s="659"/>
      <c r="H34" s="631">
        <f>H81</f>
        <v>14777488914.387836</v>
      </c>
    </row>
    <row r="35" spans="1:10" ht="21" thickBot="1">
      <c r="A35" s="711">
        <f>+A34+1</f>
        <v>18</v>
      </c>
      <c r="B35" s="735" t="s">
        <v>151</v>
      </c>
      <c r="C35" s="736"/>
      <c r="D35" s="737"/>
      <c r="E35" s="738"/>
      <c r="F35" s="721" t="str">
        <f>"(Line "&amp;A34&amp;" / Line "&amp;A29&amp;")"</f>
        <v>(Line 17 / Line 14)</v>
      </c>
      <c r="G35" s="737"/>
      <c r="H35" s="624">
        <f>IF(ISERROR(H34/H29),0,H34/H29)</f>
        <v>0.62684462186108603</v>
      </c>
    </row>
    <row r="36" spans="1:10" ht="21" thickTop="1">
      <c r="A36" s="711"/>
      <c r="B36" s="785"/>
      <c r="C36" s="699"/>
      <c r="D36" s="732"/>
      <c r="E36" s="734"/>
      <c r="F36" s="628"/>
      <c r="G36" s="732"/>
      <c r="H36" s="1150"/>
    </row>
    <row r="37" spans="1:10">
      <c r="A37" s="711"/>
      <c r="B37" s="710" t="s">
        <v>742</v>
      </c>
      <c r="C37" s="699"/>
      <c r="D37" s="732"/>
      <c r="E37" s="734"/>
      <c r="F37" s="628"/>
      <c r="G37" s="732"/>
      <c r="H37" s="1150"/>
      <c r="J37" s="1012"/>
    </row>
    <row r="38" spans="1:10">
      <c r="A38" s="711">
        <f>A35+1</f>
        <v>19</v>
      </c>
      <c r="B38" s="785"/>
      <c r="C38" s="617" t="s">
        <v>688</v>
      </c>
      <c r="D38" s="732"/>
      <c r="E38" s="713" t="str">
        <f>"(Note "&amp;B$333&amp;")"</f>
        <v>(Note O)</v>
      </c>
      <c r="F38" s="628" t="str">
        <f>"(Line "&amp;A126&amp;")"</f>
        <v>(Line 68)</v>
      </c>
      <c r="G38" s="732"/>
      <c r="H38" s="622">
        <f>H126</f>
        <v>138000000</v>
      </c>
      <c r="J38" s="1012"/>
    </row>
    <row r="39" spans="1:10">
      <c r="A39" s="711">
        <f>A38+1</f>
        <v>20</v>
      </c>
      <c r="B39" s="785"/>
      <c r="C39" s="725" t="s">
        <v>689</v>
      </c>
      <c r="D39" s="728"/>
      <c r="E39" s="727" t="str">
        <f>"(Note "&amp;B$333&amp;")"</f>
        <v>(Note O)</v>
      </c>
      <c r="F39" s="627" t="s">
        <v>477</v>
      </c>
      <c r="G39" s="728"/>
      <c r="H39" s="1152">
        <f>'5 - Cost Support'!T96</f>
        <v>721078463</v>
      </c>
    </row>
    <row r="40" spans="1:10">
      <c r="A40" s="711">
        <f>A39+1</f>
        <v>21</v>
      </c>
      <c r="B40" s="785"/>
      <c r="C40" s="617" t="s">
        <v>687</v>
      </c>
      <c r="D40" s="732"/>
      <c r="E40" s="734"/>
      <c r="F40" s="628" t="str">
        <f>"(Line "&amp;A38&amp;" + Line "&amp;A39&amp;")"</f>
        <v>(Line 19 + Line 20)</v>
      </c>
      <c r="G40" s="732"/>
      <c r="H40" s="628">
        <f>H38+H39</f>
        <v>859078463</v>
      </c>
    </row>
    <row r="41" spans="1:10">
      <c r="A41" s="711"/>
      <c r="B41" s="785"/>
      <c r="C41" s="699"/>
      <c r="D41" s="732"/>
      <c r="E41" s="734"/>
      <c r="F41" s="628"/>
      <c r="G41" s="732"/>
      <c r="H41" s="1150"/>
      <c r="J41" s="1012"/>
    </row>
    <row r="42" spans="1:10" ht="21" thickBot="1">
      <c r="A42" s="711">
        <f>A40+1</f>
        <v>22</v>
      </c>
      <c r="B42" s="736" t="s">
        <v>690</v>
      </c>
      <c r="C42" s="1151"/>
      <c r="D42" s="737"/>
      <c r="E42" s="738"/>
      <c r="F42" s="721" t="str">
        <f>"(Line "&amp;A38&amp;" / Line "&amp;A40&amp;")"</f>
        <v>(Line 19 / Line 21)</v>
      </c>
      <c r="G42" s="737"/>
      <c r="H42" s="624">
        <f>IF(ISERROR(H38/H40),0,H38/H40)</f>
        <v>0.16063724786917397</v>
      </c>
    </row>
    <row r="43" spans="1:10" ht="21" thickTop="1">
      <c r="A43" s="711"/>
      <c r="B43" s="785"/>
      <c r="C43" s="699"/>
      <c r="D43" s="732"/>
      <c r="E43" s="734"/>
      <c r="F43" s="628"/>
      <c r="G43" s="732"/>
      <c r="H43" s="1150"/>
    </row>
    <row r="44" spans="1:10" ht="21" thickBot="1">
      <c r="A44" s="711">
        <f>A42+1</f>
        <v>23</v>
      </c>
      <c r="B44" s="735" t="s">
        <v>741</v>
      </c>
      <c r="C44" s="736"/>
      <c r="D44" s="737"/>
      <c r="E44" s="738"/>
      <c r="F44" s="721" t="str">
        <f>"((Line "&amp;A16&amp;" + Line "&amp;A32&amp;" + Line "&amp;A42&amp;") / 3)"</f>
        <v>((Line 5 + Line 16 + Line 22) / 3)</v>
      </c>
      <c r="G44" s="737"/>
      <c r="H44" s="624">
        <f>IF(ISERROR((H16+H32+H42)/3),0,((H16+H32+H42)/3))</f>
        <v>0.31984151578495051</v>
      </c>
    </row>
    <row r="45" spans="1:10" ht="21" thickTop="1">
      <c r="A45" s="740"/>
      <c r="B45" s="711"/>
      <c r="C45" s="710"/>
      <c r="D45" s="687"/>
      <c r="E45" s="723"/>
      <c r="F45" s="659"/>
      <c r="G45" s="659"/>
      <c r="H45" s="625"/>
    </row>
    <row r="46" spans="1:10" s="50" customFormat="1">
      <c r="A46" s="702" t="s">
        <v>149</v>
      </c>
      <c r="B46" s="703"/>
      <c r="C46" s="704"/>
      <c r="D46" s="704"/>
      <c r="E46" s="705"/>
      <c r="F46" s="706"/>
      <c r="G46" s="706"/>
      <c r="H46" s="619"/>
      <c r="J46" s="1342"/>
    </row>
    <row r="47" spans="1:10" s="50" customFormat="1">
      <c r="A47" s="741"/>
      <c r="B47" s="742"/>
      <c r="C47" s="708"/>
      <c r="D47" s="708"/>
      <c r="E47" s="682"/>
      <c r="F47" s="617"/>
      <c r="G47" s="617"/>
      <c r="H47" s="620"/>
      <c r="J47" s="1342"/>
    </row>
    <row r="48" spans="1:10">
      <c r="A48" s="686"/>
      <c r="B48" s="710" t="s">
        <v>89</v>
      </c>
      <c r="C48" s="687"/>
      <c r="E48" s="723"/>
      <c r="F48" s="622"/>
      <c r="G48" s="709"/>
      <c r="H48" s="621"/>
    </row>
    <row r="49" spans="1:10">
      <c r="A49" s="724">
        <f>+A44+1</f>
        <v>24</v>
      </c>
      <c r="B49" s="724"/>
      <c r="C49" s="739" t="s">
        <v>148</v>
      </c>
      <c r="D49" s="687"/>
      <c r="E49" s="713" t="str">
        <f>"(Note "&amp;B$308&amp;")"</f>
        <v>(Note B)</v>
      </c>
      <c r="F49" s="622" t="s">
        <v>477</v>
      </c>
      <c r="G49" s="659"/>
      <c r="H49" s="622">
        <f>+'5 - Cost Support'!T24</f>
        <v>16721779092.615385</v>
      </c>
    </row>
    <row r="50" spans="1:10" s="50" customFormat="1">
      <c r="A50" s="724"/>
      <c r="B50" s="724"/>
      <c r="C50" s="739"/>
      <c r="D50" s="687"/>
      <c r="E50" s="743"/>
      <c r="F50" s="622"/>
      <c r="G50" s="687"/>
      <c r="H50" s="622"/>
      <c r="J50" s="1342"/>
    </row>
    <row r="51" spans="1:10">
      <c r="A51" s="724">
        <f>+A49+1</f>
        <v>25</v>
      </c>
      <c r="B51" s="724"/>
      <c r="C51" s="739" t="s">
        <v>281</v>
      </c>
      <c r="D51" s="687"/>
      <c r="E51" s="713" t="str">
        <f>"(Note "&amp;B$308&amp;")"</f>
        <v>(Note B)</v>
      </c>
      <c r="F51" s="622" t="s">
        <v>477</v>
      </c>
      <c r="G51" s="687"/>
      <c r="H51" s="622">
        <f>+'5 - Cost Support'!T27</f>
        <v>471543184.76923078</v>
      </c>
    </row>
    <row r="52" spans="1:10">
      <c r="A52" s="724">
        <f>A51+1</f>
        <v>26</v>
      </c>
      <c r="B52" s="724"/>
      <c r="C52" s="739" t="s">
        <v>226</v>
      </c>
      <c r="D52" s="687"/>
      <c r="E52" s="713" t="str">
        <f>"(Note "&amp;B$308&amp;")"</f>
        <v>(Note B)</v>
      </c>
      <c r="F52" s="707" t="s">
        <v>477</v>
      </c>
      <c r="G52" s="687"/>
      <c r="H52" s="622">
        <f>+'5 - Cost Support'!T28</f>
        <v>26487851.615384616</v>
      </c>
    </row>
    <row r="53" spans="1:10">
      <c r="A53" s="724">
        <f>A52+1</f>
        <v>27</v>
      </c>
      <c r="B53" s="724"/>
      <c r="C53" s="739" t="s">
        <v>255</v>
      </c>
      <c r="D53" s="687"/>
      <c r="E53" s="713" t="str">
        <f>"(Note "&amp;B$308&amp;")"</f>
        <v>(Note B)</v>
      </c>
      <c r="F53" s="744" t="s">
        <v>477</v>
      </c>
      <c r="G53" s="687"/>
      <c r="H53" s="622">
        <f>+'5 - Cost Support'!T29</f>
        <v>254858498.30769232</v>
      </c>
    </row>
    <row r="54" spans="1:10">
      <c r="A54" s="724">
        <f t="shared" ref="A54:A61" si="0">A53+1</f>
        <v>28</v>
      </c>
      <c r="B54" s="724"/>
      <c r="C54" s="714" t="s">
        <v>256</v>
      </c>
      <c r="D54" s="745"/>
      <c r="E54" s="746"/>
      <c r="F54" s="628" t="str">
        <f>"(Line "&amp;A51&amp;" + Line "&amp;A52&amp;" + Line "&amp;A53&amp;")"</f>
        <v>(Line 25 + Line 26 + Line 27)</v>
      </c>
      <c r="G54" s="745"/>
      <c r="H54" s="632">
        <f>SUM(H51:H53)</f>
        <v>752889534.69230771</v>
      </c>
      <c r="J54" s="1343"/>
    </row>
    <row r="55" spans="1:10">
      <c r="A55" s="724">
        <f t="shared" si="0"/>
        <v>29</v>
      </c>
      <c r="B55" s="724"/>
      <c r="C55" s="747" t="s">
        <v>635</v>
      </c>
      <c r="D55" s="708"/>
      <c r="E55" s="713" t="str">
        <f>"(Note "&amp;B$308&amp;")"</f>
        <v>(Note B)</v>
      </c>
      <c r="F55" s="628" t="s">
        <v>477</v>
      </c>
      <c r="G55" s="708"/>
      <c r="H55" s="628">
        <f>+'5 - Cost Support'!T30</f>
        <v>145668111.15384614</v>
      </c>
    </row>
    <row r="56" spans="1:10">
      <c r="A56" s="724">
        <f t="shared" si="0"/>
        <v>30</v>
      </c>
      <c r="B56" s="724"/>
      <c r="C56" s="748" t="s">
        <v>636</v>
      </c>
      <c r="D56" s="749"/>
      <c r="E56" s="727" t="str">
        <f>"(Note "&amp;B$308&amp;")"</f>
        <v>(Note B)</v>
      </c>
      <c r="F56" s="627" t="s">
        <v>477</v>
      </c>
      <c r="G56" s="749"/>
      <c r="H56" s="627">
        <f>+'5 - Cost Support'!T31</f>
        <v>59768757.769230768</v>
      </c>
    </row>
    <row r="57" spans="1:10">
      <c r="A57" s="724">
        <f t="shared" si="0"/>
        <v>31</v>
      </c>
      <c r="B57" s="724"/>
      <c r="C57" s="747" t="s">
        <v>371</v>
      </c>
      <c r="D57" s="708"/>
      <c r="E57" s="729"/>
      <c r="F57" s="628" t="str">
        <f>"(Line "&amp;A54&amp;" -  Line "&amp;A55&amp;" - Line "&amp;A56&amp;")"</f>
        <v>(Line 28 -  Line 29 - Line 30)</v>
      </c>
      <c r="G57" s="708"/>
      <c r="H57" s="628">
        <f>H54-H55-H56</f>
        <v>547452665.76923084</v>
      </c>
    </row>
    <row r="58" spans="1:10">
      <c r="A58" s="724">
        <f t="shared" si="0"/>
        <v>32</v>
      </c>
      <c r="B58" s="724"/>
      <c r="C58" s="750" t="s">
        <v>243</v>
      </c>
      <c r="D58" s="739"/>
      <c r="E58" s="723"/>
      <c r="F58" s="627" t="str">
        <f>"(Line "&amp;A$16&amp;")"</f>
        <v>(Line 5)</v>
      </c>
      <c r="G58" s="751"/>
      <c r="H58" s="633">
        <f>H16</f>
        <v>0.21999999989523811</v>
      </c>
    </row>
    <row r="59" spans="1:10">
      <c r="A59" s="724">
        <f t="shared" si="0"/>
        <v>33</v>
      </c>
      <c r="B59" s="616"/>
      <c r="C59" s="714" t="s">
        <v>372</v>
      </c>
      <c r="D59" s="730"/>
      <c r="E59" s="752"/>
      <c r="F59" s="628" t="str">
        <f>"(Line "&amp;A57&amp;" * Line "&amp;A58&amp;")"</f>
        <v>(Line 31 * Line 32)</v>
      </c>
      <c r="G59" s="730"/>
      <c r="H59" s="632">
        <f>H57*H58</f>
        <v>120439586.4118786</v>
      </c>
    </row>
    <row r="60" spans="1:10">
      <c r="A60" s="724">
        <f t="shared" si="0"/>
        <v>34</v>
      </c>
      <c r="B60" s="616"/>
      <c r="C60" s="748" t="s">
        <v>280</v>
      </c>
      <c r="D60" s="725"/>
      <c r="E60" s="727" t="str">
        <f>"(Note "&amp;B$308&amp;")"</f>
        <v>(Note B)</v>
      </c>
      <c r="F60" s="627" t="s">
        <v>477</v>
      </c>
      <c r="G60" s="725"/>
      <c r="H60" s="627">
        <f>+'5 - Cost Support'!T32</f>
        <v>16661346</v>
      </c>
    </row>
    <row r="61" spans="1:10">
      <c r="A61" s="724">
        <f t="shared" si="0"/>
        <v>35</v>
      </c>
      <c r="B61" s="616"/>
      <c r="C61" s="767" t="s">
        <v>373</v>
      </c>
      <c r="D61" s="617"/>
      <c r="E61" s="753"/>
      <c r="F61" s="628" t="str">
        <f>"(Line "&amp;A59&amp;" + Line "&amp;A60&amp;")"</f>
        <v>(Line 33 + Line 34)</v>
      </c>
      <c r="G61" s="617"/>
      <c r="H61" s="820">
        <f>H59+H60</f>
        <v>137100932.41187859</v>
      </c>
    </row>
    <row r="62" spans="1:10">
      <c r="A62" s="743"/>
      <c r="B62" s="626"/>
      <c r="C62" s="710"/>
      <c r="D62" s="616"/>
      <c r="E62" s="743"/>
      <c r="F62" s="616"/>
      <c r="H62" s="630"/>
    </row>
    <row r="63" spans="1:10" s="54" customFormat="1" ht="21" thickBot="1">
      <c r="A63" s="724">
        <f>+A61+1</f>
        <v>36</v>
      </c>
      <c r="B63" s="735" t="s">
        <v>483</v>
      </c>
      <c r="C63" s="736"/>
      <c r="D63" s="736"/>
      <c r="E63" s="754"/>
      <c r="F63" s="721" t="str">
        <f>"(Line "&amp;A49&amp;" + Line "&amp;A61&amp;")"</f>
        <v>(Line 24 + Line 35)</v>
      </c>
      <c r="G63" s="735"/>
      <c r="H63" s="634">
        <f>+H49+H61</f>
        <v>16858880025.027264</v>
      </c>
      <c r="J63" s="1342"/>
    </row>
    <row r="64" spans="1:10" ht="21" thickTop="1">
      <c r="A64" s="743"/>
      <c r="B64" s="626"/>
      <c r="C64" s="616"/>
      <c r="D64" s="616"/>
      <c r="E64" s="743"/>
    </row>
    <row r="65" spans="1:8">
      <c r="A65" s="724"/>
      <c r="B65" s="710" t="s">
        <v>81</v>
      </c>
      <c r="C65" s="710"/>
      <c r="D65" s="622"/>
      <c r="E65" s="713"/>
      <c r="F65" s="621"/>
      <c r="G65" s="755"/>
      <c r="H65" s="622"/>
    </row>
    <row r="66" spans="1:8">
      <c r="A66" s="743"/>
      <c r="B66" s="687"/>
      <c r="C66" s="687"/>
      <c r="D66" s="687"/>
      <c r="E66" s="743"/>
      <c r="F66" s="622"/>
      <c r="G66" s="621"/>
      <c r="H66" s="621"/>
    </row>
    <row r="67" spans="1:8">
      <c r="A67" s="724">
        <f>+A63+1</f>
        <v>37</v>
      </c>
      <c r="B67" s="724"/>
      <c r="C67" s="739" t="s">
        <v>162</v>
      </c>
      <c r="D67" s="687"/>
      <c r="E67" s="713" t="str">
        <f>"(Note "&amp;B$308&amp;" &amp; "&amp;B$317&amp;")"</f>
        <v>(Note B &amp; J)</v>
      </c>
      <c r="F67" s="622" t="s">
        <v>477</v>
      </c>
      <c r="G67" s="687"/>
      <c r="H67" s="622">
        <f>+'5 - Cost Support'!T35</f>
        <v>2009977150.9230769</v>
      </c>
    </row>
    <row r="68" spans="1:8">
      <c r="A68" s="724"/>
      <c r="B68" s="724"/>
      <c r="C68" s="747"/>
      <c r="D68" s="708"/>
      <c r="E68" s="713"/>
      <c r="F68" s="628"/>
      <c r="G68" s="708"/>
      <c r="H68" s="628"/>
    </row>
    <row r="69" spans="1:8">
      <c r="A69" s="724">
        <f>A67+1</f>
        <v>38</v>
      </c>
      <c r="B69" s="724"/>
      <c r="C69" s="747" t="s">
        <v>192</v>
      </c>
      <c r="D69" s="708"/>
      <c r="E69" s="713" t="str">
        <f>"(Note "&amp;B$308&amp;" &amp; "&amp;B$317&amp;")"</f>
        <v>(Note B &amp; J)</v>
      </c>
      <c r="F69" s="628" t="s">
        <v>477</v>
      </c>
      <c r="G69" s="708"/>
      <c r="H69" s="628">
        <f>+'5 - Cost Support'!T36</f>
        <v>180283093.84615386</v>
      </c>
    </row>
    <row r="70" spans="1:8">
      <c r="A70" s="724">
        <f>1+A69</f>
        <v>39</v>
      </c>
      <c r="B70" s="724"/>
      <c r="C70" s="617" t="s">
        <v>225</v>
      </c>
      <c r="D70" s="708"/>
      <c r="E70" s="713" t="str">
        <f>"(Note "&amp;B$308&amp;" &amp; "&amp;B$317&amp;")"</f>
        <v>(Note B &amp; J)</v>
      </c>
      <c r="F70" s="628" t="s">
        <v>477</v>
      </c>
      <c r="G70" s="708"/>
      <c r="H70" s="628">
        <f>+'5 - Cost Support'!T37</f>
        <v>148080907.92307693</v>
      </c>
    </row>
    <row r="71" spans="1:8">
      <c r="A71" s="724">
        <f>+A70+1</f>
        <v>40</v>
      </c>
      <c r="B71" s="724"/>
      <c r="C71" s="748" t="s">
        <v>634</v>
      </c>
      <c r="D71" s="749"/>
      <c r="E71" s="727" t="str">
        <f>"(Note "&amp;B$308&amp;" &amp; "&amp;B$317&amp;")"</f>
        <v>(Note B &amp; J)</v>
      </c>
      <c r="F71" s="627" t="s">
        <v>477</v>
      </c>
      <c r="G71" s="749"/>
      <c r="H71" s="627">
        <f>+'5 - Cost Support'!T38</f>
        <v>57714014.92307692</v>
      </c>
    </row>
    <row r="72" spans="1:8">
      <c r="A72" s="724">
        <f t="shared" ref="A72:A77" si="1">+A71+1</f>
        <v>41</v>
      </c>
      <c r="B72" s="724"/>
      <c r="C72" s="739" t="s">
        <v>282</v>
      </c>
      <c r="D72" s="687"/>
      <c r="E72" s="756"/>
      <c r="F72" s="628" t="str">
        <f>"(Line "&amp;A69&amp;" + Line "&amp;A70&amp;" - Line "&amp;A71&amp;")"</f>
        <v>(Line 38 + Line 39 - Line 40)</v>
      </c>
      <c r="G72" s="687"/>
      <c r="H72" s="622">
        <f>H69+H70-H71</f>
        <v>270649986.84615386</v>
      </c>
    </row>
    <row r="73" spans="1:8">
      <c r="A73" s="724">
        <f t="shared" si="1"/>
        <v>42</v>
      </c>
      <c r="B73" s="724"/>
      <c r="C73" s="748" t="str">
        <f>+C24</f>
        <v>Accumulated Intangible Amortization - Electric</v>
      </c>
      <c r="D73" s="749"/>
      <c r="E73" s="727" t="str">
        <f>"(Note "&amp;B$308&amp;")"</f>
        <v>(Note B)</v>
      </c>
      <c r="F73" s="627" t="str">
        <f>"(Line "&amp;A$24&amp;")"</f>
        <v>(Line 10)</v>
      </c>
      <c r="G73" s="749"/>
      <c r="H73" s="627">
        <f>H24</f>
        <v>13840112</v>
      </c>
    </row>
    <row r="74" spans="1:8">
      <c r="A74" s="724">
        <f t="shared" si="1"/>
        <v>43</v>
      </c>
      <c r="B74" s="724"/>
      <c r="C74" s="747" t="s">
        <v>369</v>
      </c>
      <c r="D74" s="708"/>
      <c r="E74" s="753"/>
      <c r="F74" s="628" t="str">
        <f>"(Line "&amp;A72&amp;" + "&amp;A73&amp;")"</f>
        <v>(Line 41 + 42)</v>
      </c>
      <c r="G74" s="628"/>
      <c r="H74" s="628">
        <f>SUM(H72:H73)</f>
        <v>284490098.84615386</v>
      </c>
    </row>
    <row r="75" spans="1:8">
      <c r="A75" s="724">
        <f t="shared" si="1"/>
        <v>44</v>
      </c>
      <c r="B75" s="724"/>
      <c r="C75" s="747" t="str">
        <f>+C58</f>
        <v>Wage &amp; Salary Allocator</v>
      </c>
      <c r="D75" s="708"/>
      <c r="E75" s="753"/>
      <c r="F75" s="627" t="str">
        <f>"(Line "&amp;A$16&amp;")"</f>
        <v>(Line 5)</v>
      </c>
      <c r="G75" s="628"/>
      <c r="H75" s="635">
        <f>H16</f>
        <v>0.21999999989523811</v>
      </c>
    </row>
    <row r="76" spans="1:8">
      <c r="A76" s="724">
        <f t="shared" si="1"/>
        <v>45</v>
      </c>
      <c r="B76" s="616"/>
      <c r="C76" s="714" t="s">
        <v>370</v>
      </c>
      <c r="D76" s="730"/>
      <c r="E76" s="746"/>
      <c r="F76" s="628" t="str">
        <f>"(Line "&amp;A74&amp;" * Line "&amp;A75&amp;")"</f>
        <v>(Line 43 * Line 44)</v>
      </c>
      <c r="G76" s="730"/>
      <c r="H76" s="632">
        <f>H74*H75</f>
        <v>62587821.716350131</v>
      </c>
    </row>
    <row r="77" spans="1:8">
      <c r="A77" s="724">
        <f t="shared" si="1"/>
        <v>46</v>
      </c>
      <c r="B77" s="616"/>
      <c r="C77" s="747" t="s">
        <v>209</v>
      </c>
      <c r="D77" s="617"/>
      <c r="E77" s="713" t="str">
        <f>"(Note "&amp;B$308&amp;" &amp; "&amp;B$317&amp;")"</f>
        <v>(Note B &amp; J)</v>
      </c>
      <c r="F77" s="628" t="s">
        <v>477</v>
      </c>
      <c r="G77" s="617"/>
      <c r="H77" s="628">
        <f>+'5 - Cost Support'!T39</f>
        <v>8826138</v>
      </c>
    </row>
    <row r="78" spans="1:8">
      <c r="A78" s="743"/>
      <c r="B78" s="626"/>
      <c r="C78" s="626"/>
      <c r="D78" s="626"/>
      <c r="F78" s="686"/>
      <c r="G78" s="686"/>
      <c r="H78" s="636"/>
    </row>
    <row r="79" spans="1:8" ht="21" thickBot="1">
      <c r="A79" s="724">
        <f>A77+1</f>
        <v>47</v>
      </c>
      <c r="B79" s="735" t="s">
        <v>86</v>
      </c>
      <c r="C79" s="735"/>
      <c r="D79" s="735"/>
      <c r="E79" s="757"/>
      <c r="F79" s="758" t="str">
        <f>"(Lines "&amp;A67&amp;" + "&amp;A76&amp;" + "&amp;A77&amp;")"</f>
        <v>(Lines 37 + 45 + 46)</v>
      </c>
      <c r="G79" s="759"/>
      <c r="H79" s="634">
        <f>H67+H76+H77</f>
        <v>2081391110.6394269</v>
      </c>
    </row>
    <row r="80" spans="1:8" ht="21" thickTop="1">
      <c r="A80" s="743"/>
      <c r="B80" s="626"/>
      <c r="C80" s="626"/>
      <c r="D80" s="626"/>
      <c r="F80" s="616"/>
      <c r="G80" s="659"/>
    </row>
    <row r="81" spans="1:10" ht="21" thickBot="1">
      <c r="A81" s="724">
        <f>+A79+1</f>
        <v>48</v>
      </c>
      <c r="B81" s="735" t="s">
        <v>239</v>
      </c>
      <c r="C81" s="735"/>
      <c r="D81" s="735"/>
      <c r="E81" s="757"/>
      <c r="F81" s="721" t="str">
        <f>"(Line "&amp;A63&amp;" - Line "&amp;A79&amp;")"</f>
        <v>(Line 36 - Line 47)</v>
      </c>
      <c r="G81" s="735"/>
      <c r="H81" s="634">
        <f>H63-H79</f>
        <v>14777488914.387836</v>
      </c>
    </row>
    <row r="82" spans="1:10" ht="21" thickTop="1">
      <c r="A82" s="686"/>
      <c r="B82" s="626"/>
      <c r="C82" s="626"/>
      <c r="D82" s="626"/>
      <c r="F82" s="616"/>
    </row>
    <row r="83" spans="1:10">
      <c r="A83" s="702" t="s">
        <v>88</v>
      </c>
      <c r="B83" s="704"/>
      <c r="C83" s="704"/>
      <c r="D83" s="704"/>
      <c r="E83" s="705"/>
      <c r="F83" s="706"/>
      <c r="G83" s="706"/>
      <c r="H83" s="637"/>
    </row>
    <row r="84" spans="1:10">
      <c r="A84" s="760"/>
      <c r="B84" s="761"/>
      <c r="C84" s="761"/>
      <c r="D84" s="761"/>
    </row>
    <row r="85" spans="1:10">
      <c r="A85" s="743"/>
      <c r="B85" s="762" t="s">
        <v>298</v>
      </c>
      <c r="D85" s="616"/>
      <c r="E85" s="763"/>
      <c r="H85" s="621"/>
    </row>
    <row r="86" spans="1:10">
      <c r="A86" s="743">
        <f>+A81+1</f>
        <v>49</v>
      </c>
      <c r="B86" s="762"/>
      <c r="C86" s="764" t="s">
        <v>322</v>
      </c>
      <c r="D86" s="765"/>
      <c r="E86" s="713" t="str">
        <f>"(Note "&amp;B$337&amp;")"</f>
        <v>(Note Q)</v>
      </c>
      <c r="F86" s="683" t="s">
        <v>476</v>
      </c>
      <c r="H86" s="628">
        <f>'ATT1-ADIT '!G22</f>
        <v>-2243559566.9493885</v>
      </c>
    </row>
    <row r="87" spans="1:10">
      <c r="A87" s="743"/>
      <c r="B87" s="762"/>
      <c r="C87" s="764"/>
      <c r="D87" s="765"/>
      <c r="E87" s="713"/>
      <c r="F87" s="683"/>
      <c r="H87" s="628"/>
      <c r="J87" s="226"/>
    </row>
    <row r="88" spans="1:10">
      <c r="A88" s="951"/>
      <c r="B88" s="762" t="s">
        <v>517</v>
      </c>
      <c r="C88" s="764"/>
      <c r="D88" s="952"/>
      <c r="E88" s="953"/>
      <c r="F88" s="954"/>
      <c r="G88" s="955"/>
      <c r="H88" s="956"/>
      <c r="J88" s="226"/>
    </row>
    <row r="89" spans="1:10">
      <c r="A89" s="743">
        <f>A86+1</f>
        <v>50</v>
      </c>
      <c r="B89" s="957"/>
      <c r="C89" s="687" t="s">
        <v>518</v>
      </c>
      <c r="D89" s="765" t="s">
        <v>615</v>
      </c>
      <c r="E89" s="713" t="str">
        <f>"(Note "&amp;B$347&amp;")"</f>
        <v>(Note V)</v>
      </c>
      <c r="F89" s="954"/>
      <c r="G89" s="955"/>
      <c r="H89" s="655">
        <v>0</v>
      </c>
    </row>
    <row r="90" spans="1:10">
      <c r="A90" s="743">
        <f>A89+1</f>
        <v>51</v>
      </c>
      <c r="B90" s="957"/>
      <c r="C90" s="749" t="s">
        <v>519</v>
      </c>
      <c r="D90" s="1091" t="s">
        <v>174</v>
      </c>
      <c r="E90" s="727" t="str">
        <f>"(Note "&amp;B$347&amp;")"</f>
        <v>(Note V)</v>
      </c>
      <c r="F90" s="958"/>
      <c r="G90" s="787"/>
      <c r="H90" s="959">
        <v>-671060844</v>
      </c>
    </row>
    <row r="91" spans="1:10">
      <c r="A91" s="743">
        <f>A90+1</f>
        <v>52</v>
      </c>
      <c r="B91" s="957"/>
      <c r="C91" s="764" t="s">
        <v>520</v>
      </c>
      <c r="D91" s="952"/>
      <c r="E91" s="953"/>
      <c r="F91" s="628" t="str">
        <f>"(Line "&amp;A89&amp;" + "&amp;A90&amp;")"</f>
        <v>(Line 50 + 51)</v>
      </c>
      <c r="G91" s="786"/>
      <c r="H91" s="820">
        <f>SUM(H89:H90)</f>
        <v>-671060844</v>
      </c>
    </row>
    <row r="92" spans="1:10">
      <c r="A92" s="743"/>
      <c r="B92" s="616"/>
      <c r="C92" s="762"/>
      <c r="D92" s="617"/>
      <c r="E92" s="729"/>
      <c r="F92" s="617"/>
      <c r="G92" s="732"/>
      <c r="H92" s="638"/>
    </row>
    <row r="93" spans="1:10">
      <c r="A93" s="724"/>
      <c r="B93" s="766" t="s">
        <v>480</v>
      </c>
      <c r="C93" s="616"/>
      <c r="D93" s="616"/>
      <c r="E93" s="616"/>
      <c r="F93" s="687"/>
      <c r="G93" s="616"/>
      <c r="H93" s="616"/>
    </row>
    <row r="94" spans="1:10">
      <c r="A94" s="724">
        <f>A91+1</f>
        <v>53</v>
      </c>
      <c r="B94" s="709"/>
      <c r="C94" s="747" t="s">
        <v>481</v>
      </c>
      <c r="D94" s="713"/>
      <c r="E94" s="713" t="str">
        <f>"(Note "&amp;B$308&amp;" &amp; "&amp;B$314&amp;")"</f>
        <v>(Note B &amp; H)</v>
      </c>
      <c r="F94" s="707" t="s">
        <v>1179</v>
      </c>
      <c r="G94" s="617"/>
      <c r="H94" s="628">
        <v>0</v>
      </c>
    </row>
    <row r="95" spans="1:10">
      <c r="A95" s="724"/>
      <c r="B95" s="709"/>
      <c r="C95" s="747"/>
      <c r="D95" s="713"/>
      <c r="E95" s="713"/>
      <c r="F95" s="707"/>
      <c r="G95" s="617"/>
      <c r="H95" s="628"/>
    </row>
    <row r="96" spans="1:10" s="226" customFormat="1">
      <c r="A96" s="724"/>
      <c r="B96" s="766" t="s">
        <v>340</v>
      </c>
      <c r="C96" s="616"/>
      <c r="D96" s="616"/>
      <c r="E96" s="616"/>
      <c r="F96" s="687"/>
      <c r="G96" s="616"/>
      <c r="H96" s="616"/>
      <c r="J96" s="1342"/>
    </row>
    <row r="97" spans="1:10" s="226" customFormat="1">
      <c r="A97" s="724">
        <f>A94+1</f>
        <v>54</v>
      </c>
      <c r="B97" s="709"/>
      <c r="C97" s="747" t="s">
        <v>341</v>
      </c>
      <c r="D97" s="713"/>
      <c r="E97" s="713" t="str">
        <f>"(Note "&amp;B$338&amp;")"</f>
        <v>(Note R)</v>
      </c>
      <c r="F97" s="707" t="s">
        <v>477</v>
      </c>
      <c r="G97" s="617"/>
      <c r="H97" s="628">
        <f>'5 - Cost Support'!H257+'5 - Cost Support'!I257+'5 - Cost Support'!J257</f>
        <v>0</v>
      </c>
      <c r="J97" s="1342"/>
    </row>
    <row r="98" spans="1:10">
      <c r="A98" s="724"/>
      <c r="B98" s="724"/>
      <c r="C98" s="747"/>
      <c r="D98" s="713"/>
      <c r="E98" s="707"/>
      <c r="F98" s="733"/>
      <c r="G98" s="628"/>
      <c r="H98" s="616"/>
    </row>
    <row r="99" spans="1:10">
      <c r="A99" s="724">
        <f>A97+1</f>
        <v>55</v>
      </c>
      <c r="B99" s="767" t="s">
        <v>487</v>
      </c>
      <c r="D99" s="768"/>
      <c r="E99" s="713" t="str">
        <f>"(Note "&amp;B$309&amp;" &amp; "&amp;B$337&amp;")"</f>
        <v>(Note C &amp; Q)</v>
      </c>
      <c r="F99" s="628" t="str">
        <f>F60</f>
        <v>Attachment 5</v>
      </c>
      <c r="G99" s="708"/>
      <c r="H99" s="628">
        <f>+'5 - Cost Support'!T56</f>
        <v>33740338</v>
      </c>
    </row>
    <row r="100" spans="1:10">
      <c r="A100" s="724"/>
      <c r="B100" s="724"/>
      <c r="C100" s="747"/>
      <c r="D100" s="713"/>
      <c r="E100" s="707"/>
      <c r="F100" s="733"/>
      <c r="G100" s="628"/>
      <c r="H100" s="616"/>
    </row>
    <row r="101" spans="1:10">
      <c r="A101" s="724"/>
      <c r="B101" s="769" t="s">
        <v>82</v>
      </c>
      <c r="C101" s="750"/>
      <c r="D101" s="687"/>
      <c r="E101" s="743"/>
      <c r="F101" s="770"/>
      <c r="G101" s="771"/>
      <c r="H101" s="616"/>
    </row>
    <row r="102" spans="1:10">
      <c r="A102" s="724">
        <f>+A99+1</f>
        <v>56</v>
      </c>
      <c r="B102" s="772"/>
      <c r="C102" s="773" t="s">
        <v>3</v>
      </c>
      <c r="D102" s="713"/>
      <c r="E102" s="713" t="str">
        <f>"(Note "&amp;B$307&amp;" &amp; "&amp;B$337&amp;")"</f>
        <v>(Note A &amp; Q)</v>
      </c>
      <c r="F102" s="773" t="s">
        <v>477</v>
      </c>
      <c r="G102" s="648"/>
      <c r="H102" s="639">
        <f>+'5 - Cost Support'!T64</f>
        <v>279101.67986709444</v>
      </c>
    </row>
    <row r="103" spans="1:10">
      <c r="A103" s="711"/>
      <c r="B103" s="774"/>
      <c r="C103" s="750"/>
      <c r="E103" s="711"/>
      <c r="F103" s="648"/>
      <c r="G103" s="771"/>
      <c r="H103" s="640"/>
    </row>
    <row r="104" spans="1:10">
      <c r="A104" s="724"/>
      <c r="B104" s="769" t="s">
        <v>80</v>
      </c>
      <c r="C104" s="616"/>
      <c r="D104" s="616"/>
      <c r="E104" s="775"/>
      <c r="F104" s="648"/>
      <c r="G104" s="771"/>
      <c r="H104" s="640"/>
    </row>
    <row r="105" spans="1:10">
      <c r="A105" s="743">
        <f>A102+1</f>
        <v>57</v>
      </c>
      <c r="B105" s="616"/>
      <c r="C105" s="616" t="s">
        <v>198</v>
      </c>
      <c r="D105" s="687"/>
      <c r="E105" s="713" t="str">
        <f>"(Note "&amp;B$337&amp;")"</f>
        <v>(Note Q)</v>
      </c>
      <c r="F105" s="750" t="s">
        <v>477</v>
      </c>
      <c r="H105" s="622">
        <f>+'5 - Cost Support'!T74</f>
        <v>0</v>
      </c>
      <c r="J105" s="1343"/>
    </row>
    <row r="106" spans="1:10">
      <c r="A106" s="724">
        <f>+A105+1</f>
        <v>58</v>
      </c>
      <c r="B106" s="774"/>
      <c r="C106" s="776" t="s">
        <v>243</v>
      </c>
      <c r="D106" s="744"/>
      <c r="E106" s="777"/>
      <c r="F106" s="627" t="str">
        <f>"(Line "&amp;A$16&amp;")"</f>
        <v>(Line 5)</v>
      </c>
      <c r="G106" s="778"/>
      <c r="H106" s="640">
        <f>H16</f>
        <v>0.21999999989523811</v>
      </c>
      <c r="J106" s="1343"/>
    </row>
    <row r="107" spans="1:10">
      <c r="A107" s="724">
        <f>+A106+1</f>
        <v>59</v>
      </c>
      <c r="B107" s="774"/>
      <c r="C107" s="750" t="s">
        <v>247</v>
      </c>
      <c r="D107" s="687"/>
      <c r="E107" s="743"/>
      <c r="F107" s="628" t="str">
        <f>"(Line "&amp;A105&amp;" * Line "&amp;A106&amp;")"</f>
        <v>(Line 57 * Line 58)</v>
      </c>
      <c r="G107" s="771"/>
      <c r="H107" s="641">
        <f>H105*H106</f>
        <v>0</v>
      </c>
      <c r="J107" s="1343"/>
    </row>
    <row r="108" spans="1:10">
      <c r="A108" s="724">
        <f>A107+1</f>
        <v>60</v>
      </c>
      <c r="B108" s="774"/>
      <c r="C108" s="750" t="s">
        <v>61</v>
      </c>
      <c r="D108" s="687"/>
      <c r="E108" s="713" t="str">
        <f>"(Note "&amp;B$337&amp;")"</f>
        <v>(Note Q)</v>
      </c>
      <c r="F108" s="776" t="s">
        <v>477</v>
      </c>
      <c r="G108" s="771"/>
      <c r="H108" s="642">
        <f>+'5 - Cost Support'!T75</f>
        <v>73847001.5</v>
      </c>
    </row>
    <row r="109" spans="1:10">
      <c r="A109" s="724">
        <f>A108+1</f>
        <v>61</v>
      </c>
      <c r="B109" s="774"/>
      <c r="C109" s="782" t="s">
        <v>79</v>
      </c>
      <c r="D109" s="745"/>
      <c r="E109" s="779"/>
      <c r="F109" s="628" t="str">
        <f>"(Line "&amp;A107&amp;" + Line "&amp;A108&amp;")"</f>
        <v>(Line 59 + Line 60)</v>
      </c>
      <c r="G109" s="780"/>
      <c r="H109" s="672">
        <f>H107+H108</f>
        <v>73847001.5</v>
      </c>
    </row>
    <row r="110" spans="1:10" ht="22.5" customHeight="1">
      <c r="A110" s="724"/>
      <c r="B110" s="774"/>
      <c r="C110" s="750"/>
      <c r="D110" s="687"/>
      <c r="E110" s="711"/>
      <c r="F110" s="648"/>
      <c r="G110" s="771"/>
    </row>
    <row r="111" spans="1:10">
      <c r="A111" s="724"/>
      <c r="B111" s="769" t="s">
        <v>625</v>
      </c>
      <c r="C111" s="616"/>
      <c r="D111" s="687"/>
      <c r="F111" s="648"/>
      <c r="G111" s="771"/>
    </row>
    <row r="112" spans="1:10">
      <c r="A112" s="724">
        <f>+A109+1</f>
        <v>62</v>
      </c>
      <c r="B112" s="774"/>
      <c r="C112" s="750" t="s">
        <v>625</v>
      </c>
      <c r="D112" s="683"/>
      <c r="E112" s="713" t="str">
        <f>"(Note "&amp;B$307&amp;" &amp; "&amp;B$337&amp;")"</f>
        <v>(Note A &amp; Q)</v>
      </c>
      <c r="F112" s="628" t="s">
        <v>477</v>
      </c>
      <c r="G112" s="771"/>
      <c r="H112" s="639">
        <f>'5 - Cost Support'!L274</f>
        <v>-13977671.963200511</v>
      </c>
    </row>
    <row r="113" spans="1:10" s="54" customFormat="1">
      <c r="A113" s="724"/>
      <c r="B113" s="751"/>
      <c r="C113" s="773"/>
      <c r="D113" s="783"/>
      <c r="E113" s="784"/>
      <c r="F113" s="628"/>
      <c r="G113" s="785"/>
      <c r="H113" s="643"/>
      <c r="J113" s="1342"/>
    </row>
    <row r="114" spans="1:10" s="54" customFormat="1">
      <c r="A114" s="786"/>
      <c r="B114" s="762" t="s">
        <v>391</v>
      </c>
      <c r="C114" s="785"/>
      <c r="D114" s="788"/>
      <c r="E114" s="785"/>
      <c r="F114" s="628"/>
      <c r="G114" s="785"/>
      <c r="H114" s="643"/>
      <c r="J114" s="1012"/>
    </row>
    <row r="115" spans="1:10">
      <c r="A115" s="724">
        <f>A112+1</f>
        <v>63</v>
      </c>
      <c r="B115" s="626"/>
      <c r="C115" s="626" t="s">
        <v>392</v>
      </c>
      <c r="D115" s="762"/>
      <c r="E115" s="713" t="str">
        <f>"(Note "&amp;B$330&amp;" &amp; "&amp;B$337&amp;")"</f>
        <v>(Note N &amp; Q)</v>
      </c>
      <c r="F115" s="773" t="s">
        <v>477</v>
      </c>
      <c r="G115" s="628"/>
      <c r="H115" s="673">
        <f>+'5 - Cost Support'!T83</f>
        <v>0</v>
      </c>
      <c r="J115" s="1012"/>
    </row>
    <row r="116" spans="1:10">
      <c r="A116" s="686"/>
      <c r="B116" s="626"/>
      <c r="C116" s="626"/>
      <c r="D116" s="626"/>
      <c r="F116" s="616"/>
      <c r="H116" s="631"/>
    </row>
    <row r="117" spans="1:10" ht="21" thickBot="1">
      <c r="A117" s="686">
        <f>A115+1</f>
        <v>64</v>
      </c>
      <c r="B117" s="735" t="s">
        <v>241</v>
      </c>
      <c r="C117" s="735"/>
      <c r="D117" s="735"/>
      <c r="E117" s="757"/>
      <c r="F117" s="737" t="str">
        <f>"(Lines "&amp;A86&amp;" + "&amp;A91&amp;" + "&amp;A94&amp;" + "&amp;A97&amp;" + "&amp;A99&amp;" + "&amp;A102&amp;" + "&amp;A109&amp;" + "&amp;A112&amp;" - "&amp;A115&amp;")"</f>
        <v>(Lines 49 + 52 + 53 + 54 + 55 + 56 + 61 + 62 - 63)</v>
      </c>
      <c r="G117" s="789"/>
      <c r="H117" s="634">
        <f>H86+H91+H94+H97+H99+H102+H109+H112-H115</f>
        <v>-2820731641.7327218</v>
      </c>
    </row>
    <row r="118" spans="1:10" ht="21" thickTop="1">
      <c r="A118" s="686"/>
      <c r="B118" s="626"/>
      <c r="C118" s="626"/>
      <c r="D118" s="626"/>
      <c r="F118" s="616"/>
      <c r="H118" s="631"/>
    </row>
    <row r="119" spans="1:10" ht="21" thickBot="1">
      <c r="A119" s="841">
        <f>+A117+1</f>
        <v>65</v>
      </c>
      <c r="B119" s="790" t="s">
        <v>152</v>
      </c>
      <c r="C119" s="790"/>
      <c r="D119" s="790"/>
      <c r="E119" s="791"/>
      <c r="F119" s="792" t="str">
        <f>"(Line "&amp;A81&amp;" + Line "&amp;A117&amp;")"</f>
        <v>(Line 48 + Line 64)</v>
      </c>
      <c r="G119" s="790"/>
      <c r="H119" s="645">
        <f>H81+H117</f>
        <v>11956757272.655115</v>
      </c>
    </row>
    <row r="120" spans="1:10">
      <c r="B120" s="626"/>
      <c r="C120" s="626"/>
      <c r="D120" s="626"/>
    </row>
    <row r="121" spans="1:10" s="50" customFormat="1">
      <c r="A121" s="793" t="s">
        <v>264</v>
      </c>
      <c r="B121" s="794"/>
      <c r="C121" s="795"/>
      <c r="D121" s="796"/>
      <c r="E121" s="797"/>
      <c r="F121" s="637"/>
      <c r="G121" s="637"/>
      <c r="H121" s="619"/>
      <c r="J121" s="1342"/>
    </row>
    <row r="122" spans="1:10" s="50" customFormat="1">
      <c r="A122" s="687"/>
      <c r="B122" s="687"/>
      <c r="C122" s="687"/>
      <c r="D122" s="687"/>
      <c r="E122" s="709"/>
      <c r="F122" s="616"/>
      <c r="G122" s="616"/>
      <c r="H122" s="620"/>
      <c r="J122" s="1342"/>
    </row>
    <row r="123" spans="1:10">
      <c r="A123" s="711"/>
      <c r="B123" s="710" t="s">
        <v>143</v>
      </c>
      <c r="D123" s="621"/>
      <c r="E123" s="636"/>
      <c r="G123" s="621"/>
      <c r="H123" s="621"/>
    </row>
    <row r="124" spans="1:10">
      <c r="A124" s="724">
        <f>+A119+1</f>
        <v>66</v>
      </c>
      <c r="B124" s="724"/>
      <c r="C124" s="739" t="s">
        <v>143</v>
      </c>
      <c r="D124" s="687"/>
      <c r="E124" s="713" t="str">
        <f>"(Note "&amp;B$333&amp;")"</f>
        <v>(Note O)</v>
      </c>
      <c r="F124" s="798" t="s">
        <v>477</v>
      </c>
      <c r="G124" s="709"/>
      <c r="H124" s="622">
        <f>+'5 - Cost Support'!T89</f>
        <v>138000000</v>
      </c>
    </row>
    <row r="125" spans="1:10">
      <c r="A125" s="724">
        <f>+A124+1</f>
        <v>67</v>
      </c>
      <c r="B125" s="711"/>
      <c r="C125" s="739" t="s">
        <v>627</v>
      </c>
      <c r="D125" s="622"/>
      <c r="E125" s="713" t="str">
        <f>"(Note "&amp;B$333&amp;")"</f>
        <v>(Note O)</v>
      </c>
      <c r="F125" s="627" t="s">
        <v>477</v>
      </c>
      <c r="G125" s="687"/>
      <c r="H125" s="628">
        <f>+'5 - Cost Support'!T90</f>
        <v>0</v>
      </c>
    </row>
    <row r="126" spans="1:10">
      <c r="A126" s="724">
        <f>1+A125</f>
        <v>68</v>
      </c>
      <c r="B126" s="687"/>
      <c r="C126" s="799" t="s">
        <v>143</v>
      </c>
      <c r="D126" s="745"/>
      <c r="E126" s="746"/>
      <c r="F126" s="628" t="str">
        <f>"(Lines "&amp;A124&amp;" - "&amp;A125&amp;")"</f>
        <v>(Lines 66 - 67)</v>
      </c>
      <c r="G126" s="730"/>
      <c r="H126" s="646">
        <f>H124-H125</f>
        <v>138000000</v>
      </c>
    </row>
    <row r="127" spans="1:10">
      <c r="A127" s="724"/>
      <c r="B127" s="724"/>
      <c r="C127" s="710"/>
      <c r="D127" s="687"/>
      <c r="E127" s="723"/>
      <c r="F127" s="687"/>
      <c r="G127" s="687"/>
      <c r="H127" s="647"/>
    </row>
    <row r="128" spans="1:10">
      <c r="A128" s="724"/>
      <c r="B128" s="710" t="s">
        <v>374</v>
      </c>
      <c r="C128" s="687"/>
      <c r="D128" s="687"/>
      <c r="E128" s="723"/>
      <c r="F128" s="687"/>
      <c r="G128" s="687"/>
      <c r="H128" s="647"/>
    </row>
    <row r="129" spans="1:8">
      <c r="A129" s="724">
        <f>A126+1</f>
        <v>69</v>
      </c>
      <c r="B129" s="724"/>
      <c r="C129" s="739" t="s">
        <v>146</v>
      </c>
      <c r="D129" s="687"/>
      <c r="E129" s="713" t="str">
        <f>"(Note "&amp;B$333&amp;")"</f>
        <v>(Note O)</v>
      </c>
      <c r="F129" s="622" t="s">
        <v>477</v>
      </c>
      <c r="G129" s="687"/>
      <c r="H129" s="622">
        <f>+'5 - Cost Support'!S110</f>
        <v>133119330</v>
      </c>
    </row>
    <row r="130" spans="1:8">
      <c r="A130" s="724">
        <f t="shared" ref="A130:A138" si="2">+A129+1</f>
        <v>70</v>
      </c>
      <c r="B130" s="724"/>
      <c r="C130" s="739" t="s">
        <v>632</v>
      </c>
      <c r="D130" s="687"/>
      <c r="E130" s="713" t="str">
        <f>"(Note "&amp;B$317&amp;")"</f>
        <v>(Note J)</v>
      </c>
      <c r="F130" s="622" t="s">
        <v>477</v>
      </c>
      <c r="G130" s="687"/>
      <c r="H130" s="622">
        <f>+'5 - Cost Support'!S112</f>
        <v>-23255035</v>
      </c>
    </row>
    <row r="131" spans="1:8">
      <c r="A131" s="724">
        <f t="shared" si="2"/>
        <v>71</v>
      </c>
      <c r="B131" s="724"/>
      <c r="C131" s="739" t="s">
        <v>633</v>
      </c>
      <c r="D131" s="687"/>
      <c r="E131" s="713" t="str">
        <f>"(Note "&amp;B$333&amp;")"</f>
        <v>(Note O)</v>
      </c>
      <c r="F131" s="622" t="s">
        <v>477</v>
      </c>
      <c r="G131" s="687"/>
      <c r="H131" s="622">
        <f>+'5 - Cost Support'!S113</f>
        <v>-23255035</v>
      </c>
    </row>
    <row r="132" spans="1:8">
      <c r="A132" s="724">
        <f t="shared" si="2"/>
        <v>72</v>
      </c>
      <c r="B132" s="724"/>
      <c r="C132" s="739" t="s">
        <v>628</v>
      </c>
      <c r="D132" s="622"/>
      <c r="E132" s="713" t="str">
        <f>"(Note "&amp;B$333&amp;")"</f>
        <v>(Note O)</v>
      </c>
      <c r="F132" s="739" t="s">
        <v>477</v>
      </c>
      <c r="G132" s="687"/>
      <c r="H132" s="622">
        <f>+'5 - Cost Support'!T104</f>
        <v>3431637</v>
      </c>
    </row>
    <row r="133" spans="1:8">
      <c r="A133" s="724">
        <f t="shared" si="2"/>
        <v>73</v>
      </c>
      <c r="B133" s="724"/>
      <c r="C133" s="739" t="s">
        <v>629</v>
      </c>
      <c r="D133" s="622"/>
      <c r="E133" s="713" t="str">
        <f>"(Note "&amp;B$311&amp;" &amp; "&amp;B$333&amp;")"</f>
        <v>(Note E &amp; O)</v>
      </c>
      <c r="F133" s="739" t="s">
        <v>477</v>
      </c>
      <c r="G133" s="687"/>
      <c r="H133" s="622">
        <f>+'5 - Cost Support'!S122</f>
        <v>11313000</v>
      </c>
    </row>
    <row r="134" spans="1:8">
      <c r="A134" s="724">
        <f t="shared" si="2"/>
        <v>74</v>
      </c>
      <c r="B134" s="724"/>
      <c r="C134" s="739" t="s">
        <v>630</v>
      </c>
      <c r="D134" s="622"/>
      <c r="E134" s="713" t="str">
        <f>"(Note "&amp;B$333&amp;")"</f>
        <v>(Note O)</v>
      </c>
      <c r="F134" s="739" t="s">
        <v>477</v>
      </c>
      <c r="G134" s="687"/>
      <c r="H134" s="622">
        <f>+'5 - Cost Support'!S143</f>
        <v>3598808</v>
      </c>
    </row>
    <row r="135" spans="1:8">
      <c r="A135" s="724">
        <f t="shared" si="2"/>
        <v>75</v>
      </c>
      <c r="B135" s="724"/>
      <c r="C135" s="739" t="s">
        <v>631</v>
      </c>
      <c r="D135" s="616"/>
      <c r="E135" s="713" t="str">
        <f>"(Note "&amp;B$310&amp;" &amp; "&amp;B$333&amp;")"</f>
        <v>(Note D &amp; O)</v>
      </c>
      <c r="F135" s="748" t="s">
        <v>477</v>
      </c>
      <c r="G135" s="687"/>
      <c r="H135" s="622">
        <f>+'5 - Cost Support'!T134</f>
        <v>0</v>
      </c>
    </row>
    <row r="136" spans="1:8">
      <c r="A136" s="724">
        <f t="shared" si="2"/>
        <v>76</v>
      </c>
      <c r="B136" s="724"/>
      <c r="C136" s="799" t="s">
        <v>375</v>
      </c>
      <c r="D136" s="745"/>
      <c r="E136" s="752"/>
      <c r="F136" s="628" t="str">
        <f>"Sum (Lines "&amp;A129&amp;" to "&amp;A130&amp;") -  Sum (Lines "&amp;A131&amp;" to "&amp;A135&amp;")"</f>
        <v>Sum (Lines 69 to 70) -  Sum (Lines 71 to 75)</v>
      </c>
      <c r="G136" s="745"/>
      <c r="H136" s="632">
        <f>SUM(H129:H130)-SUM(H131:H135)</f>
        <v>114775885</v>
      </c>
    </row>
    <row r="137" spans="1:8">
      <c r="A137" s="724">
        <f t="shared" si="2"/>
        <v>77</v>
      </c>
      <c r="B137" s="724"/>
      <c r="C137" s="776" t="str">
        <f>B44</f>
        <v>Multi-Factor A&amp;G Expense Allocator</v>
      </c>
      <c r="D137" s="683"/>
      <c r="E137" s="743"/>
      <c r="F137" s="749" t="str">
        <f>"(Line "&amp;A$44&amp;")"</f>
        <v>(Line 23)</v>
      </c>
      <c r="G137" s="648"/>
      <c r="H137" s="640">
        <f>H44</f>
        <v>0.31984151578495051</v>
      </c>
    </row>
    <row r="138" spans="1:8">
      <c r="A138" s="724">
        <f t="shared" si="2"/>
        <v>78</v>
      </c>
      <c r="B138" s="724"/>
      <c r="C138" s="799" t="s">
        <v>376</v>
      </c>
      <c r="D138" s="745"/>
      <c r="E138" s="752"/>
      <c r="F138" s="628" t="str">
        <f>"(Line "&amp;A136&amp;" * Line "&amp;A137&amp;")"</f>
        <v>(Line 76 * Line 77)</v>
      </c>
      <c r="G138" s="745"/>
      <c r="H138" s="646">
        <f>H136*H137</f>
        <v>36710093.033959165</v>
      </c>
    </row>
    <row r="139" spans="1:8">
      <c r="A139" s="724"/>
      <c r="B139" s="724"/>
      <c r="C139" s="767"/>
      <c r="D139" s="708"/>
      <c r="E139" s="753"/>
      <c r="F139" s="708"/>
      <c r="G139" s="708"/>
      <c r="H139" s="628"/>
    </row>
    <row r="140" spans="1:8">
      <c r="A140" s="724"/>
      <c r="B140" s="710" t="s">
        <v>62</v>
      </c>
      <c r="C140" s="616"/>
      <c r="D140" s="708"/>
      <c r="E140" s="753"/>
      <c r="F140" s="708"/>
      <c r="G140" s="708"/>
      <c r="H140" s="628"/>
    </row>
    <row r="141" spans="1:8">
      <c r="A141" s="724">
        <f>+A138+1</f>
        <v>79</v>
      </c>
      <c r="B141" s="774"/>
      <c r="C141" s="750" t="s">
        <v>181</v>
      </c>
      <c r="D141" s="800"/>
      <c r="E141" s="713" t="str">
        <f>"(Note "&amp;B$313&amp;" &amp; "&amp;B$333&amp;")"</f>
        <v>(Note G &amp; O)</v>
      </c>
      <c r="F141" s="622" t="s">
        <v>477</v>
      </c>
      <c r="G141" s="616"/>
      <c r="H141" s="622">
        <f>+'5 - Cost Support'!S126</f>
        <v>600000</v>
      </c>
    </row>
    <row r="142" spans="1:8">
      <c r="A142" s="724">
        <f>+A141+1</f>
        <v>80</v>
      </c>
      <c r="B142" s="774"/>
      <c r="C142" s="776" t="s">
        <v>182</v>
      </c>
      <c r="D142" s="801"/>
      <c r="E142" s="727" t="str">
        <f>"(Note "&amp;B$327&amp;" &amp; "&amp;B$333&amp;")"</f>
        <v>(Note K &amp; O)</v>
      </c>
      <c r="F142" s="627" t="s">
        <v>477</v>
      </c>
      <c r="G142" s="725"/>
      <c r="H142" s="627">
        <f>'5 - Cost Support'!T151</f>
        <v>0</v>
      </c>
    </row>
    <row r="143" spans="1:8">
      <c r="A143" s="724">
        <f>+A142+1</f>
        <v>81</v>
      </c>
      <c r="B143" s="774"/>
      <c r="C143" s="750" t="s">
        <v>248</v>
      </c>
      <c r="D143" s="687"/>
      <c r="E143" s="775"/>
      <c r="F143" s="628" t="str">
        <f>"(Line "&amp;A141&amp;" + Line "&amp;A142&amp;")"</f>
        <v>(Line 79 + Line 80)</v>
      </c>
      <c r="G143" s="616"/>
      <c r="H143" s="639">
        <f>SUM(H141:H142)</f>
        <v>600000</v>
      </c>
    </row>
    <row r="144" spans="1:8">
      <c r="A144" s="724"/>
      <c r="B144" s="774"/>
      <c r="C144" s="750"/>
      <c r="D144" s="687"/>
      <c r="E144" s="775"/>
      <c r="F144" s="750"/>
      <c r="G144" s="616"/>
      <c r="H144" s="648"/>
    </row>
    <row r="145" spans="1:8">
      <c r="A145" s="724">
        <f>+A143+1</f>
        <v>82</v>
      </c>
      <c r="B145" s="774"/>
      <c r="C145" s="750" t="s">
        <v>183</v>
      </c>
      <c r="D145" s="687"/>
      <c r="E145" s="743"/>
      <c r="F145" s="750" t="str">
        <f>"(Line "&amp;A132&amp;")"</f>
        <v>(Line 72)</v>
      </c>
      <c r="G145" s="616"/>
      <c r="H145" s="639">
        <f>H132</f>
        <v>3431637</v>
      </c>
    </row>
    <row r="146" spans="1:8">
      <c r="A146" s="724">
        <f>+A145+1</f>
        <v>83</v>
      </c>
      <c r="B146" s="774"/>
      <c r="C146" s="750" t="s">
        <v>182</v>
      </c>
      <c r="D146" s="687"/>
      <c r="E146" s="713" t="str">
        <f>"(Note "&amp;B$312&amp;" &amp; "&amp;B$333&amp;")"</f>
        <v>(Note F &amp; O)</v>
      </c>
      <c r="F146" s="627" t="s">
        <v>477</v>
      </c>
      <c r="G146" s="616"/>
      <c r="H146" s="642">
        <f>'5 - Cost Support'!T143</f>
        <v>0</v>
      </c>
    </row>
    <row r="147" spans="1:8">
      <c r="A147" s="724">
        <f>+A146+1</f>
        <v>84</v>
      </c>
      <c r="B147" s="774"/>
      <c r="C147" s="781" t="s">
        <v>249</v>
      </c>
      <c r="D147" s="745"/>
      <c r="E147" s="746"/>
      <c r="F147" s="628" t="str">
        <f>"(Line "&amp;A145&amp;" + Line "&amp;A146&amp;")"</f>
        <v>(Line 82 + Line 83)</v>
      </c>
      <c r="G147" s="644"/>
      <c r="H147" s="638">
        <f>SUM(H145:H146)</f>
        <v>3431637</v>
      </c>
    </row>
    <row r="148" spans="1:8">
      <c r="A148" s="724">
        <f>+A147+1</f>
        <v>85</v>
      </c>
      <c r="B148" s="724"/>
      <c r="C148" s="773" t="s">
        <v>151</v>
      </c>
      <c r="D148" s="683"/>
      <c r="E148" s="724"/>
      <c r="F148" s="627" t="str">
        <f>"(Line "&amp;A$35&amp;")"</f>
        <v>(Line 18)</v>
      </c>
      <c r="G148" s="648"/>
      <c r="H148" s="640">
        <f>H35</f>
        <v>0.62684462186108603</v>
      </c>
    </row>
    <row r="149" spans="1:8">
      <c r="A149" s="724">
        <f>+A148+1</f>
        <v>86</v>
      </c>
      <c r="B149" s="724"/>
      <c r="C149" s="799" t="s">
        <v>64</v>
      </c>
      <c r="D149" s="745"/>
      <c r="E149" s="752"/>
      <c r="F149" s="628" t="str">
        <f>"(Line "&amp;A147&amp;" * Line "&amp;A148&amp;")"</f>
        <v>(Line 84 * Line 85)</v>
      </c>
      <c r="G149" s="632"/>
      <c r="H149" s="649">
        <f>H147*H148</f>
        <v>2151103.1976295118</v>
      </c>
    </row>
    <row r="150" spans="1:8">
      <c r="A150" s="724"/>
      <c r="B150" s="724"/>
      <c r="C150" s="710"/>
      <c r="D150" s="687"/>
      <c r="E150" s="723"/>
      <c r="F150" s="687"/>
      <c r="G150" s="687"/>
      <c r="H150" s="628"/>
    </row>
    <row r="151" spans="1:8" ht="21" thickBot="1">
      <c r="A151" s="724">
        <f>+A149+1</f>
        <v>87</v>
      </c>
      <c r="B151" s="724"/>
      <c r="C151" s="802" t="s">
        <v>486</v>
      </c>
      <c r="D151" s="803"/>
      <c r="E151" s="804"/>
      <c r="F151" s="650" t="str">
        <f>"(Lines "&amp;A126&amp;" + "&amp;A138&amp;" + "&amp;A143&amp;" + "&amp;A149&amp;")"</f>
        <v>(Lines 68 + 78 + 81 + 86)</v>
      </c>
      <c r="G151" s="803"/>
      <c r="H151" s="650">
        <f>H126+H138+H143+H149</f>
        <v>177461196.23158866</v>
      </c>
    </row>
    <row r="152" spans="1:8">
      <c r="A152" s="740"/>
      <c r="B152" s="711"/>
      <c r="C152" s="710"/>
      <c r="D152" s="687"/>
      <c r="E152" s="636"/>
      <c r="F152" s="659"/>
      <c r="G152" s="659"/>
      <c r="H152" s="625"/>
    </row>
    <row r="153" spans="1:8">
      <c r="A153" s="793" t="s">
        <v>137</v>
      </c>
      <c r="B153" s="794"/>
      <c r="C153" s="795"/>
      <c r="D153" s="796"/>
      <c r="E153" s="797"/>
      <c r="F153" s="637"/>
      <c r="G153" s="637"/>
      <c r="H153" s="619"/>
    </row>
    <row r="154" spans="1:8">
      <c r="A154" s="710"/>
      <c r="B154" s="711"/>
      <c r="C154" s="710"/>
      <c r="D154" s="687"/>
      <c r="E154" s="636"/>
      <c r="F154" s="659"/>
      <c r="G154" s="659"/>
      <c r="H154" s="625"/>
    </row>
    <row r="155" spans="1:8">
      <c r="A155" s="686"/>
      <c r="B155" s="769" t="s">
        <v>47</v>
      </c>
      <c r="C155" s="616"/>
      <c r="F155" s="763"/>
      <c r="G155" s="805"/>
      <c r="H155" s="651"/>
    </row>
    <row r="156" spans="1:8">
      <c r="A156" s="724">
        <f>+A151+1</f>
        <v>88</v>
      </c>
      <c r="B156" s="774"/>
      <c r="C156" s="750" t="s">
        <v>418</v>
      </c>
      <c r="D156" s="687"/>
      <c r="E156" s="713" t="str">
        <f>"(Note "&amp;B$317&amp;" &amp; "&amp;B$333&amp;")"</f>
        <v>(Note J &amp; O)</v>
      </c>
      <c r="F156" s="750" t="s">
        <v>477</v>
      </c>
      <c r="G156" s="616"/>
      <c r="H156" s="638">
        <f>'5 - Cost Support'!T160</f>
        <v>347483815</v>
      </c>
    </row>
    <row r="157" spans="1:8">
      <c r="A157" s="724">
        <f>A156+1</f>
        <v>89</v>
      </c>
      <c r="B157" s="774"/>
      <c r="C157" s="750" t="s">
        <v>342</v>
      </c>
      <c r="D157" s="687"/>
      <c r="E157" s="713" t="str">
        <f>"(Note "&amp;B$338&amp;")"</f>
        <v>(Note R)</v>
      </c>
      <c r="F157" s="750" t="s">
        <v>477</v>
      </c>
      <c r="G157" s="616"/>
      <c r="H157" s="638">
        <f>'5 - Cost Support'!H253+'5 - Cost Support'!I253+'5 - Cost Support'!J253</f>
        <v>0</v>
      </c>
    </row>
    <row r="158" spans="1:8">
      <c r="A158" s="724">
        <f>A157+1</f>
        <v>90</v>
      </c>
      <c r="B158" s="774"/>
      <c r="C158" s="773" t="s">
        <v>419</v>
      </c>
      <c r="D158" s="708"/>
      <c r="E158" s="713" t="str">
        <f>"(Note "&amp;B$317&amp;" &amp; "&amp;B$333&amp;")"</f>
        <v>(Note J &amp; O)</v>
      </c>
      <c r="F158" s="773" t="s">
        <v>477</v>
      </c>
      <c r="G158" s="617"/>
      <c r="H158" s="638">
        <f>'5 - Cost Support'!T161</f>
        <v>43079990</v>
      </c>
    </row>
    <row r="159" spans="1:8">
      <c r="A159" s="724">
        <f>A158+1</f>
        <v>91</v>
      </c>
      <c r="B159" s="774"/>
      <c r="C159" s="748" t="s">
        <v>638</v>
      </c>
      <c r="D159" s="749"/>
      <c r="E159" s="727" t="str">
        <f>"(Note "&amp;B$317&amp;" &amp; "&amp;B$333&amp;")"</f>
        <v>(Note J &amp; O)</v>
      </c>
      <c r="F159" s="627" t="str">
        <f>F141</f>
        <v>Attachment 5</v>
      </c>
      <c r="G159" s="749"/>
      <c r="H159" s="627">
        <f>'5 - Cost Support'!T162</f>
        <v>20888272</v>
      </c>
    </row>
    <row r="160" spans="1:8">
      <c r="A160" s="724">
        <f>A159+1</f>
        <v>92</v>
      </c>
      <c r="B160" s="774"/>
      <c r="C160" s="739" t="s">
        <v>276</v>
      </c>
      <c r="D160" s="687"/>
      <c r="E160" s="743"/>
      <c r="F160" s="628" t="str">
        <f>"(Line "&amp;A158&amp;" - Line "&amp;A159&amp;")"</f>
        <v>(Line 90 - Line 91)</v>
      </c>
      <c r="G160" s="687"/>
      <c r="H160" s="638">
        <f>H158-H159</f>
        <v>22191718</v>
      </c>
    </row>
    <row r="161" spans="1:10">
      <c r="A161" s="724">
        <f>A160+1</f>
        <v>93</v>
      </c>
      <c r="B161" s="774"/>
      <c r="C161" s="776" t="s">
        <v>91</v>
      </c>
      <c r="D161" s="749"/>
      <c r="E161" s="727" t="str">
        <f>"(Note "&amp;B$307&amp;" &amp; "&amp;B$333&amp;")"</f>
        <v>(Note A &amp; O)</v>
      </c>
      <c r="F161" s="776" t="s">
        <v>477</v>
      </c>
      <c r="G161" s="725"/>
      <c r="H161" s="627">
        <f>'5 - Cost Support'!T163</f>
        <v>16242270</v>
      </c>
    </row>
    <row r="162" spans="1:10">
      <c r="A162" s="724">
        <f>+A161+1</f>
        <v>94</v>
      </c>
      <c r="B162" s="774"/>
      <c r="C162" s="773" t="s">
        <v>157</v>
      </c>
      <c r="D162" s="708"/>
      <c r="E162" s="806"/>
      <c r="F162" s="628" t="str">
        <f>"(Line "&amp;A160&amp;" + Line "&amp;A161&amp;")"</f>
        <v>(Line 92 + Line 93)</v>
      </c>
      <c r="G162" s="616"/>
      <c r="H162" s="638">
        <f>SUM(H160:H161)</f>
        <v>38433988</v>
      </c>
      <c r="J162" s="1343"/>
    </row>
    <row r="163" spans="1:10">
      <c r="A163" s="724">
        <f>+A162+1</f>
        <v>95</v>
      </c>
      <c r="B163" s="774"/>
      <c r="C163" s="776" t="s">
        <v>243</v>
      </c>
      <c r="D163" s="744"/>
      <c r="E163" s="807"/>
      <c r="F163" s="749" t="str">
        <f>"(Line "&amp;A$16&amp;")"</f>
        <v>(Line 5)</v>
      </c>
      <c r="G163" s="808"/>
      <c r="H163" s="652">
        <f>H16</f>
        <v>0.21999999989523811</v>
      </c>
    </row>
    <row r="164" spans="1:10">
      <c r="A164" s="724">
        <f>+A163+1</f>
        <v>96</v>
      </c>
      <c r="B164" s="774"/>
      <c r="C164" s="750" t="s">
        <v>416</v>
      </c>
      <c r="D164" s="687"/>
      <c r="E164" s="724"/>
      <c r="F164" s="628" t="str">
        <f>"(Line "&amp;A162&amp;" * Line "&amp;A163&amp;")"</f>
        <v>(Line 94 * Line 95)</v>
      </c>
      <c r="G164" s="648"/>
      <c r="H164" s="638">
        <f>H162*H163</f>
        <v>8455477.3559735827</v>
      </c>
    </row>
    <row r="165" spans="1:10">
      <c r="A165" s="724">
        <f>A164+1</f>
        <v>97</v>
      </c>
      <c r="B165" s="774"/>
      <c r="C165" s="776" t="s">
        <v>420</v>
      </c>
      <c r="D165" s="749"/>
      <c r="E165" s="727" t="str">
        <f>"(Note "&amp;B$317&amp;" &amp; "&amp;B$333&amp;")"</f>
        <v>(Note J &amp; O)</v>
      </c>
      <c r="F165" s="627" t="s">
        <v>477</v>
      </c>
      <c r="G165" s="808"/>
      <c r="H165" s="627">
        <f>'5 - Cost Support'!T164</f>
        <v>1666923</v>
      </c>
    </row>
    <row r="166" spans="1:10">
      <c r="A166" s="724">
        <f>A165+1</f>
        <v>98</v>
      </c>
      <c r="B166" s="774"/>
      <c r="C166" s="769" t="s">
        <v>417</v>
      </c>
      <c r="D166" s="687"/>
      <c r="E166" s="724"/>
      <c r="F166" s="628" t="str">
        <f>"(Line "&amp;A164&amp;" + Line "&amp;A165&amp;")"</f>
        <v>(Line 96 + Line 97)</v>
      </c>
      <c r="G166" s="648"/>
      <c r="H166" s="649">
        <f>H164+H165</f>
        <v>10122400.355973583</v>
      </c>
    </row>
    <row r="167" spans="1:10">
      <c r="A167" s="724"/>
      <c r="B167" s="774"/>
      <c r="C167" s="750"/>
      <c r="D167" s="687"/>
      <c r="E167" s="724"/>
      <c r="F167" s="628"/>
      <c r="G167" s="648"/>
      <c r="H167" s="653"/>
    </row>
    <row r="168" spans="1:10">
      <c r="A168" s="809"/>
      <c r="B168" s="810"/>
      <c r="C168" s="750"/>
      <c r="D168" s="687"/>
      <c r="E168" s="724"/>
      <c r="F168" s="750"/>
      <c r="G168" s="771"/>
      <c r="H168" s="654"/>
    </row>
    <row r="169" spans="1:10" s="54" customFormat="1" ht="21" thickBot="1">
      <c r="A169" s="711">
        <f>A166+1</f>
        <v>99</v>
      </c>
      <c r="B169" s="811" t="s">
        <v>140</v>
      </c>
      <c r="C169" s="811"/>
      <c r="D169" s="812"/>
      <c r="E169" s="813"/>
      <c r="F169" s="811" t="str">
        <f>"(Lines "&amp;A156&amp;" + "&amp;A157&amp;" + "&amp;A166&amp;")"</f>
        <v>(Lines 88 + 89 + 98)</v>
      </c>
      <c r="G169" s="811"/>
      <c r="H169" s="650">
        <f>H156+H166+H157</f>
        <v>357606215.3559736</v>
      </c>
      <c r="J169" s="1342"/>
    </row>
    <row r="171" spans="1:10">
      <c r="A171" s="793" t="s">
        <v>266</v>
      </c>
      <c r="B171" s="794"/>
      <c r="C171" s="795"/>
      <c r="D171" s="796"/>
      <c r="E171" s="814"/>
      <c r="F171" s="637"/>
      <c r="G171" s="637"/>
      <c r="H171" s="619"/>
    </row>
    <row r="172" spans="1:10">
      <c r="A172" s="760"/>
      <c r="B172" s="711"/>
      <c r="C172" s="710"/>
      <c r="D172" s="687"/>
      <c r="E172" s="636"/>
      <c r="F172" s="659"/>
      <c r="G172" s="659"/>
      <c r="H172" s="625"/>
    </row>
    <row r="173" spans="1:10">
      <c r="A173" s="724">
        <f>+A169+1</f>
        <v>100</v>
      </c>
      <c r="B173" s="750" t="s">
        <v>267</v>
      </c>
      <c r="C173" s="772"/>
      <c r="E173" s="713" t="str">
        <f>"(Note "&amp;B$333&amp;")"</f>
        <v>(Note O)</v>
      </c>
      <c r="F173" s="616" t="s">
        <v>484</v>
      </c>
      <c r="G173" s="616"/>
      <c r="H173" s="622">
        <f>+'ATT 2 - Other Taxes'!G36</f>
        <v>16740262.918413658</v>
      </c>
    </row>
    <row r="174" spans="1:10">
      <c r="A174" s="743"/>
      <c r="B174" s="687"/>
      <c r="E174" s="711"/>
      <c r="F174" s="750"/>
      <c r="G174" s="616"/>
    </row>
    <row r="175" spans="1:10" ht="21" thickBot="1">
      <c r="A175" s="724">
        <f>+A173+1</f>
        <v>101</v>
      </c>
      <c r="B175" s="802" t="s">
        <v>268</v>
      </c>
      <c r="C175" s="802"/>
      <c r="D175" s="812"/>
      <c r="E175" s="791"/>
      <c r="F175" s="792" t="str">
        <f>"(Line "&amp;A173&amp;")"</f>
        <v>(Line 100)</v>
      </c>
      <c r="G175" s="790"/>
      <c r="H175" s="645">
        <f>H173</f>
        <v>16740262.918413658</v>
      </c>
    </row>
    <row r="176" spans="1:10">
      <c r="A176" s="686"/>
      <c r="F176" s="616"/>
    </row>
    <row r="177" spans="1:8">
      <c r="A177" s="793" t="s">
        <v>269</v>
      </c>
      <c r="B177" s="794"/>
      <c r="C177" s="795"/>
      <c r="D177" s="796"/>
      <c r="E177" s="797"/>
      <c r="F177" s="637"/>
      <c r="G177" s="637"/>
      <c r="H177" s="619"/>
    </row>
    <row r="178" spans="1:8">
      <c r="A178" s="740"/>
      <c r="B178" s="711"/>
      <c r="C178" s="710"/>
      <c r="D178" s="687"/>
      <c r="E178" s="636"/>
      <c r="F178" s="659"/>
      <c r="G178" s="659"/>
      <c r="H178" s="625"/>
    </row>
    <row r="179" spans="1:8">
      <c r="A179" s="724">
        <f>+A175+1</f>
        <v>102</v>
      </c>
      <c r="B179" s="815" t="s">
        <v>45</v>
      </c>
      <c r="D179" s="733"/>
      <c r="E179" s="713"/>
      <c r="F179" s="628" t="s">
        <v>102</v>
      </c>
      <c r="G179" s="630"/>
      <c r="H179" s="655">
        <f>405203360+8200798+6115236</f>
        <v>419519394</v>
      </c>
    </row>
    <row r="180" spans="1:8">
      <c r="A180" s="711"/>
      <c r="B180" s="711"/>
      <c r="C180" s="621"/>
      <c r="E180" s="734"/>
      <c r="F180" s="687"/>
      <c r="G180" s="621"/>
      <c r="H180" s="622"/>
    </row>
    <row r="181" spans="1:8">
      <c r="A181" s="711">
        <f>+A179+1</f>
        <v>103</v>
      </c>
      <c r="B181" s="816" t="s">
        <v>134</v>
      </c>
      <c r="E181" s="753" t="s">
        <v>154</v>
      </c>
      <c r="F181" s="622" t="s">
        <v>206</v>
      </c>
      <c r="G181" s="621"/>
      <c r="H181" s="655">
        <v>0</v>
      </c>
    </row>
    <row r="182" spans="1:8">
      <c r="A182" s="711"/>
      <c r="B182" s="711"/>
      <c r="C182" s="717"/>
      <c r="E182" s="817"/>
      <c r="F182" s="622"/>
      <c r="G182" s="621"/>
      <c r="H182" s="621"/>
    </row>
    <row r="183" spans="1:8">
      <c r="A183" s="711"/>
      <c r="B183" s="818" t="s">
        <v>36</v>
      </c>
      <c r="E183" s="817"/>
      <c r="F183" s="622"/>
      <c r="G183" s="621"/>
      <c r="H183" s="621"/>
    </row>
    <row r="184" spans="1:8">
      <c r="A184" s="711">
        <f>+A181+1</f>
        <v>104</v>
      </c>
      <c r="B184" s="711"/>
      <c r="C184" s="621" t="s">
        <v>159</v>
      </c>
      <c r="D184" s="621"/>
      <c r="E184" s="713" t="str">
        <f>"(Note "&amp;B$334&amp;")"</f>
        <v>(Note P)</v>
      </c>
      <c r="F184" s="622" t="s">
        <v>477</v>
      </c>
      <c r="G184" s="621"/>
      <c r="H184" s="622">
        <f>+'5 - Cost Support'!T179</f>
        <v>13880470588</v>
      </c>
    </row>
    <row r="185" spans="1:8">
      <c r="A185" s="724">
        <f>A184+1</f>
        <v>105</v>
      </c>
      <c r="B185" s="724"/>
      <c r="C185" s="622" t="s">
        <v>237</v>
      </c>
      <c r="D185" s="622"/>
      <c r="E185" s="713" t="str">
        <f>"(Note "&amp;B$334&amp;")"</f>
        <v>(Note P)</v>
      </c>
      <c r="F185" s="622" t="s">
        <v>477</v>
      </c>
      <c r="G185" s="621"/>
      <c r="H185" s="622">
        <f>+'5 - Cost Support'!T180</f>
        <v>1584664.5</v>
      </c>
    </row>
    <row r="186" spans="1:8">
      <c r="A186" s="724">
        <f>A185+1</f>
        <v>106</v>
      </c>
      <c r="B186" s="724"/>
      <c r="C186" s="622" t="s">
        <v>93</v>
      </c>
      <c r="D186" s="622"/>
      <c r="E186" s="713"/>
      <c r="F186" s="628" t="str">
        <f>"(Line "&amp;A196&amp;")"</f>
        <v>(Line 114)</v>
      </c>
      <c r="G186" s="621"/>
      <c r="H186" s="622">
        <f>+H196</f>
        <v>0</v>
      </c>
    </row>
    <row r="187" spans="1:8">
      <c r="A187" s="724">
        <f>+A186+1</f>
        <v>107</v>
      </c>
      <c r="B187" s="724"/>
      <c r="C187" s="627" t="s">
        <v>92</v>
      </c>
      <c r="D187" s="627"/>
      <c r="E187" s="727" t="str">
        <f>"(Note "&amp;B$334&amp;")"</f>
        <v>(Note P)</v>
      </c>
      <c r="F187" s="627" t="s">
        <v>477</v>
      </c>
      <c r="G187" s="819"/>
      <c r="H187" s="627">
        <f>+'5 - Cost Support'!T181</f>
        <v>-103110</v>
      </c>
    </row>
    <row r="188" spans="1:8">
      <c r="A188" s="724">
        <f>+A187+1</f>
        <v>108</v>
      </c>
      <c r="B188" s="724"/>
      <c r="C188" s="820" t="s">
        <v>36</v>
      </c>
      <c r="D188" s="628"/>
      <c r="E188" s="729"/>
      <c r="F188" s="687" t="str">
        <f>"(Line "&amp;A184&amp;" - "&amp;A185&amp;" - "&amp;A186&amp;" - "&amp;A187&amp;")"</f>
        <v>(Line 104 - 105 - 106 - 107)</v>
      </c>
      <c r="G188" s="821"/>
      <c r="H188" s="621">
        <f>H184-H185-H186-H187</f>
        <v>13878989033.5</v>
      </c>
    </row>
    <row r="189" spans="1:8">
      <c r="A189" s="724"/>
      <c r="B189" s="724"/>
      <c r="C189" s="739"/>
      <c r="D189" s="687"/>
      <c r="E189" s="753"/>
      <c r="F189" s="622"/>
      <c r="G189" s="659"/>
      <c r="H189" s="621"/>
    </row>
    <row r="190" spans="1:8">
      <c r="A190" s="711"/>
      <c r="B190" s="818" t="s">
        <v>94</v>
      </c>
      <c r="E190" s="817"/>
      <c r="F190" s="622"/>
      <c r="G190" s="659"/>
      <c r="H190" s="621"/>
    </row>
    <row r="191" spans="1:8">
      <c r="A191" s="711">
        <f>+A188+1</f>
        <v>109</v>
      </c>
      <c r="B191" s="711"/>
      <c r="C191" s="717" t="s">
        <v>46</v>
      </c>
      <c r="E191" s="713" t="str">
        <f>"(Note "&amp;B$334&amp;")"</f>
        <v>(Note P)</v>
      </c>
      <c r="F191" s="622" t="s">
        <v>477</v>
      </c>
      <c r="G191" s="659"/>
      <c r="H191" s="622">
        <f>+'5 - Cost Support'!T182</f>
        <v>11444690700</v>
      </c>
    </row>
    <row r="192" spans="1:8">
      <c r="A192" s="724">
        <f t="shared" ref="A192:A198" si="3">+A191+1</f>
        <v>110</v>
      </c>
      <c r="B192" s="711"/>
      <c r="C192" s="717" t="s">
        <v>639</v>
      </c>
      <c r="E192" s="713" t="str">
        <f>"(Note "&amp;B$334&amp;")"</f>
        <v>(Note P)</v>
      </c>
      <c r="F192" s="622" t="s">
        <v>477</v>
      </c>
      <c r="G192" s="659"/>
      <c r="H192" s="622">
        <f>+'5 - Cost Support'!T183</f>
        <v>33008673</v>
      </c>
    </row>
    <row r="193" spans="1:10">
      <c r="A193" s="724">
        <f t="shared" si="3"/>
        <v>111</v>
      </c>
      <c r="B193" s="711"/>
      <c r="C193" s="717" t="s">
        <v>640</v>
      </c>
      <c r="E193" s="713" t="str">
        <f>"(Note "&amp;B$334&amp;")"</f>
        <v>(Note P)</v>
      </c>
      <c r="F193" s="622" t="s">
        <v>477</v>
      </c>
      <c r="G193" s="659"/>
      <c r="H193" s="622">
        <f>+'5 - Cost Support'!T184</f>
        <v>0</v>
      </c>
    </row>
    <row r="194" spans="1:10">
      <c r="A194" s="724">
        <f t="shared" si="3"/>
        <v>112</v>
      </c>
      <c r="B194" s="724"/>
      <c r="C194" s="748" t="s">
        <v>641</v>
      </c>
      <c r="D194" s="822"/>
      <c r="E194" s="727" t="str">
        <f>"(Note "&amp;B$334&amp;")"</f>
        <v>(Note P)</v>
      </c>
      <c r="F194" s="748" t="s">
        <v>477</v>
      </c>
      <c r="G194" s="749"/>
      <c r="H194" s="627">
        <f>'5 - Cost Support'!T185</f>
        <v>3689549</v>
      </c>
    </row>
    <row r="195" spans="1:10">
      <c r="A195" s="724">
        <f t="shared" si="3"/>
        <v>113</v>
      </c>
      <c r="B195" s="724"/>
      <c r="C195" s="747" t="s">
        <v>42</v>
      </c>
      <c r="D195" s="708"/>
      <c r="E195" s="729"/>
      <c r="F195" s="687" t="str">
        <f>"(Line "&amp;A191&amp;" - "&amp;A192&amp;" + "&amp;A193&amp;" - "&amp;A194&amp;" )"</f>
        <v>(Line 109 - 110 + 111 - 112 )</v>
      </c>
      <c r="G195" s="708"/>
      <c r="H195" s="628">
        <f>H191-H192+H193-H194</f>
        <v>11407992478</v>
      </c>
    </row>
    <row r="196" spans="1:10">
      <c r="A196" s="724">
        <f t="shared" si="3"/>
        <v>114</v>
      </c>
      <c r="B196" s="711"/>
      <c r="C196" s="717" t="s">
        <v>57</v>
      </c>
      <c r="E196" s="713" t="str">
        <f>"(Note "&amp;B$334&amp;")"</f>
        <v>(Note P)</v>
      </c>
      <c r="F196" s="622" t="s">
        <v>477</v>
      </c>
      <c r="G196" s="659"/>
      <c r="H196" s="622">
        <f>+'5 - Cost Support'!T186</f>
        <v>0</v>
      </c>
    </row>
    <row r="197" spans="1:10">
      <c r="A197" s="724">
        <f t="shared" si="3"/>
        <v>115</v>
      </c>
      <c r="B197" s="711"/>
      <c r="C197" s="717" t="s">
        <v>36</v>
      </c>
      <c r="F197" s="627" t="str">
        <f>"(Line "&amp;A188&amp;")"</f>
        <v>(Line 108)</v>
      </c>
      <c r="G197" s="659"/>
      <c r="H197" s="630">
        <f>H188</f>
        <v>13878989033.5</v>
      </c>
    </row>
    <row r="198" spans="1:10">
      <c r="A198" s="724">
        <f t="shared" si="3"/>
        <v>116</v>
      </c>
      <c r="B198" s="711"/>
      <c r="C198" s="799" t="s">
        <v>41</v>
      </c>
      <c r="D198" s="716"/>
      <c r="E198" s="731"/>
      <c r="F198" s="628" t="str">
        <f>"(Sum Lines "&amp;A195&amp;" to "&amp;A197&amp;")"</f>
        <v>(Sum Lines 113 to 115)</v>
      </c>
      <c r="G198" s="623"/>
      <c r="H198" s="623">
        <f>SUM(H195:H197)</f>
        <v>25286981511.5</v>
      </c>
    </row>
    <row r="199" spans="1:10">
      <c r="A199" s="711"/>
      <c r="B199" s="711"/>
      <c r="C199" s="717"/>
      <c r="F199" s="616"/>
      <c r="G199" s="621"/>
      <c r="H199" s="636"/>
    </row>
    <row r="200" spans="1:10">
      <c r="A200" s="724">
        <f>+A198+1</f>
        <v>117</v>
      </c>
      <c r="B200" s="711"/>
      <c r="C200" s="823" t="s">
        <v>186</v>
      </c>
      <c r="D200" s="747" t="s">
        <v>42</v>
      </c>
      <c r="E200" s="713"/>
      <c r="F200" s="628" t="str">
        <f>"(Line "&amp;A191&amp;" / (Line "&amp;A191&amp;" + "&amp;A196&amp;" + "&amp;A197&amp;"))"</f>
        <v>(Line 109 / (Line 109 + 114 + 115))</v>
      </c>
      <c r="G200" s="621"/>
      <c r="H200" s="656">
        <f>IF(ISERROR(H191/(H191+H196+H197)),0,H191/(H191+H196+H197))</f>
        <v>0.45193632285832985</v>
      </c>
    </row>
    <row r="201" spans="1:10">
      <c r="A201" s="724">
        <f>+A200+1</f>
        <v>118</v>
      </c>
      <c r="B201" s="711"/>
      <c r="C201" s="823" t="s">
        <v>193</v>
      </c>
      <c r="D201" s="717" t="s">
        <v>57</v>
      </c>
      <c r="E201" s="713"/>
      <c r="F201" s="628" t="str">
        <f>"(Line "&amp;A196&amp;" / (Line "&amp;A191&amp;" + "&amp;A196&amp;" + "&amp;A197&amp;"))"</f>
        <v>(Line 114 / (Line 109 + 114 + 115))</v>
      </c>
      <c r="G201" s="621"/>
      <c r="H201" s="657">
        <f>IF(ISERROR(H196/(H191+H196+H197)),0,H196/(H191+H196+H197))</f>
        <v>0</v>
      </c>
    </row>
    <row r="202" spans="1:10">
      <c r="A202" s="724">
        <f>+A201+1</f>
        <v>119</v>
      </c>
      <c r="B202" s="711"/>
      <c r="C202" s="823" t="s">
        <v>187</v>
      </c>
      <c r="D202" s="717" t="s">
        <v>36</v>
      </c>
      <c r="E202" s="713"/>
      <c r="F202" s="628" t="str">
        <f>"(Line "&amp;A197&amp;" / (Line "&amp;A191&amp;" + "&amp;A196&amp;" + "&amp;A197&amp;"))"</f>
        <v>(Line 115 / (Line 109 + 114 + 115))</v>
      </c>
      <c r="G202" s="621"/>
      <c r="H202" s="656">
        <f>IF(ISERROR(H197/(H191+H196+H197)),0,H197/(H191+H196+H197))</f>
        <v>0.54806367714167015</v>
      </c>
    </row>
    <row r="203" spans="1:10">
      <c r="A203" s="724"/>
      <c r="B203" s="711"/>
      <c r="C203" s="824"/>
      <c r="F203" s="622"/>
      <c r="G203" s="621"/>
      <c r="H203" s="636"/>
    </row>
    <row r="204" spans="1:10">
      <c r="A204" s="724">
        <f>+A202+1</f>
        <v>120</v>
      </c>
      <c r="B204" s="711"/>
      <c r="C204" s="824" t="s">
        <v>188</v>
      </c>
      <c r="D204" s="747" t="s">
        <v>42</v>
      </c>
      <c r="F204" s="628" t="str">
        <f>"(Line "&amp;A179&amp;" / Line "&amp;A195&amp;")"</f>
        <v>(Line 102 / Line 113)</v>
      </c>
      <c r="G204" s="621"/>
      <c r="H204" s="658">
        <f>IF(ISERROR(H179/H195),0,H179/H195)</f>
        <v>3.677416467525129E-2</v>
      </c>
      <c r="J204" s="1343"/>
    </row>
    <row r="205" spans="1:10">
      <c r="A205" s="724">
        <f>+A204+1</f>
        <v>121</v>
      </c>
      <c r="B205" s="711"/>
      <c r="C205" s="824" t="s">
        <v>194</v>
      </c>
      <c r="D205" s="717" t="s">
        <v>57</v>
      </c>
      <c r="F205" s="628" t="str">
        <f>"(Line "&amp;A181&amp;" / Line "&amp;A196&amp;")"</f>
        <v>(Line 103 / Line 114)</v>
      </c>
      <c r="G205" s="621"/>
      <c r="H205" s="658">
        <f>IF(ISERROR(H181/H196),0,H181/H196)</f>
        <v>0</v>
      </c>
      <c r="J205" s="1343"/>
    </row>
    <row r="206" spans="1:10">
      <c r="A206" s="724">
        <f>+A205+1</f>
        <v>122</v>
      </c>
      <c r="B206" s="711"/>
      <c r="C206" s="824" t="s">
        <v>189</v>
      </c>
      <c r="D206" s="717" t="s">
        <v>36</v>
      </c>
      <c r="E206" s="713" t="str">
        <f>"(Note "&amp;B$317&amp;")"</f>
        <v>(Note J)</v>
      </c>
      <c r="F206" s="622" t="s">
        <v>175</v>
      </c>
      <c r="G206" s="621"/>
      <c r="H206" s="1292">
        <f>0.099+0.005</f>
        <v>0.10400000000000001</v>
      </c>
    </row>
    <row r="207" spans="1:10">
      <c r="A207" s="724"/>
      <c r="B207" s="711"/>
      <c r="C207" s="824"/>
      <c r="F207" s="622"/>
      <c r="G207" s="621"/>
      <c r="H207" s="659"/>
    </row>
    <row r="208" spans="1:10">
      <c r="A208" s="724">
        <f>+A206+1</f>
        <v>123</v>
      </c>
      <c r="B208" s="711"/>
      <c r="C208" s="823" t="s">
        <v>190</v>
      </c>
      <c r="D208" s="747" t="s">
        <v>43</v>
      </c>
      <c r="F208" s="628" t="str">
        <f>"(Line "&amp;A200&amp;" * Line "&amp;A204&amp;")"</f>
        <v>(Line 117 * Line 120)</v>
      </c>
      <c r="G208" s="825"/>
      <c r="H208" s="660">
        <f>H200*H204</f>
        <v>1.6619580759519754E-2</v>
      </c>
    </row>
    <row r="209" spans="1:10">
      <c r="A209" s="724">
        <f>+A208+1</f>
        <v>124</v>
      </c>
      <c r="B209" s="711"/>
      <c r="C209" s="823" t="s">
        <v>294</v>
      </c>
      <c r="D209" s="717" t="s">
        <v>57</v>
      </c>
      <c r="F209" s="628" t="str">
        <f>"(Line "&amp;A201&amp;" * Line "&amp;A205&amp;")"</f>
        <v>(Line 118 * Line 121)</v>
      </c>
      <c r="G209" s="805"/>
      <c r="H209" s="660">
        <f>H201*H205</f>
        <v>0</v>
      </c>
    </row>
    <row r="210" spans="1:10">
      <c r="A210" s="724">
        <f>+A209+1</f>
        <v>125</v>
      </c>
      <c r="B210" s="826"/>
      <c r="C210" s="827" t="s">
        <v>191</v>
      </c>
      <c r="D210" s="828" t="s">
        <v>36</v>
      </c>
      <c r="E210" s="829"/>
      <c r="F210" s="627" t="str">
        <f>"(Line "&amp;A202&amp;" * Line "&amp;A206&amp;")"</f>
        <v>(Line 119 * Line 122)</v>
      </c>
      <c r="G210" s="830"/>
      <c r="H210" s="661">
        <f>H202*H206</f>
        <v>5.6998622422733701E-2</v>
      </c>
    </row>
    <row r="211" spans="1:10" s="54" customFormat="1">
      <c r="A211" s="711">
        <f>+A210+1</f>
        <v>126</v>
      </c>
      <c r="B211" s="831" t="s">
        <v>197</v>
      </c>
      <c r="C211" s="831"/>
      <c r="D211" s="832"/>
      <c r="E211" s="784"/>
      <c r="F211" s="628" t="str">
        <f>"(Sum Lines "&amp;A208&amp;" to "&amp;A210&amp;")"</f>
        <v>(Sum Lines 123 to 125)</v>
      </c>
      <c r="G211" s="833"/>
      <c r="H211" s="662">
        <f>SUM(H208:H210)</f>
        <v>7.3618203182253455E-2</v>
      </c>
      <c r="J211" s="1342"/>
    </row>
    <row r="212" spans="1:10" s="54" customFormat="1">
      <c r="A212" s="834"/>
      <c r="B212" s="834"/>
      <c r="C212" s="831"/>
      <c r="D212" s="832"/>
      <c r="E212" s="784"/>
      <c r="F212" s="820"/>
      <c r="G212" s="833"/>
      <c r="H212" s="662"/>
      <c r="J212" s="1342"/>
    </row>
    <row r="213" spans="1:10">
      <c r="A213" s="711">
        <f>+A211+1</f>
        <v>127</v>
      </c>
      <c r="B213" s="1285" t="s">
        <v>132</v>
      </c>
      <c r="C213" s="1286"/>
      <c r="D213" s="1287"/>
      <c r="E213" s="862"/>
      <c r="F213" s="863" t="str">
        <f>"(Line "&amp;A119&amp;" * Line "&amp;A211&amp;")"</f>
        <v>(Line 65 * Line 126)</v>
      </c>
      <c r="G213" s="1288"/>
      <c r="H213" s="1289">
        <f>H119*H211</f>
        <v>880234986.29921091</v>
      </c>
    </row>
    <row r="214" spans="1:10">
      <c r="A214" s="711"/>
      <c r="B214" s="711"/>
      <c r="C214" s="717"/>
      <c r="F214" s="621"/>
      <c r="G214" s="621"/>
      <c r="H214" s="660"/>
    </row>
    <row r="215" spans="1:10">
      <c r="A215" s="793" t="s">
        <v>439</v>
      </c>
      <c r="B215" s="794"/>
      <c r="C215" s="795"/>
      <c r="D215" s="796"/>
      <c r="E215" s="814"/>
      <c r="F215" s="637"/>
      <c r="G215" s="637"/>
      <c r="H215" s="619"/>
      <c r="J215" s="226"/>
    </row>
    <row r="216" spans="1:10">
      <c r="A216" s="750"/>
      <c r="B216" s="711"/>
      <c r="C216" s="710"/>
      <c r="D216" s="687"/>
      <c r="E216" s="636"/>
      <c r="F216" s="659"/>
      <c r="G216" s="659"/>
      <c r="H216" s="625"/>
    </row>
    <row r="217" spans="1:10">
      <c r="A217" s="711" t="s">
        <v>52</v>
      </c>
      <c r="B217" s="835" t="s">
        <v>133</v>
      </c>
      <c r="E217" s="636"/>
      <c r="F217" s="621"/>
      <c r="G217" s="836"/>
      <c r="H217" s="659"/>
    </row>
    <row r="218" spans="1:10">
      <c r="A218" s="711">
        <f>+A213+1</f>
        <v>128</v>
      </c>
      <c r="B218" s="711"/>
      <c r="C218" s="659" t="s">
        <v>131</v>
      </c>
      <c r="E218" s="713" t="str">
        <f>"(Note "&amp;B$315&amp;")"</f>
        <v>(Note I)</v>
      </c>
      <c r="F218" s="659"/>
      <c r="G218" s="837"/>
      <c r="H218" s="663">
        <v>0.21</v>
      </c>
    </row>
    <row r="219" spans="1:10">
      <c r="A219" s="711">
        <f>+A218+1</f>
        <v>129</v>
      </c>
      <c r="B219" s="711"/>
      <c r="C219" s="837" t="s">
        <v>130</v>
      </c>
      <c r="D219" s="838"/>
      <c r="E219" s="713" t="str">
        <f>"(Note "&amp;B$315&amp;")"</f>
        <v>(Note I)</v>
      </c>
      <c r="F219" s="659" t="s">
        <v>477</v>
      </c>
      <c r="G219" s="837"/>
      <c r="H219" s="665">
        <f>+'5 - Cost Support'!S194</f>
        <v>0.09</v>
      </c>
    </row>
    <row r="220" spans="1:10">
      <c r="A220" s="711">
        <f>+A219+1</f>
        <v>130</v>
      </c>
      <c r="B220" s="711"/>
      <c r="C220" s="837" t="s">
        <v>170</v>
      </c>
      <c r="D220" s="837" t="s">
        <v>171</v>
      </c>
      <c r="E220" s="713"/>
      <c r="F220" s="659" t="s">
        <v>390</v>
      </c>
      <c r="G220" s="837"/>
      <c r="H220" s="663">
        <v>0</v>
      </c>
      <c r="J220" s="1345"/>
    </row>
    <row r="221" spans="1:10">
      <c r="A221" s="724">
        <f>+A220+1</f>
        <v>131</v>
      </c>
      <c r="B221" s="724"/>
      <c r="C221" s="837" t="s">
        <v>176</v>
      </c>
      <c r="D221" s="839" t="s">
        <v>184</v>
      </c>
      <c r="E221" s="743"/>
      <c r="F221" s="687"/>
      <c r="G221" s="837"/>
      <c r="H221" s="664">
        <f>1-(((1-H219)*(1-H218))/(1-H219*H218*H220))</f>
        <v>0.28109999999999991</v>
      </c>
    </row>
    <row r="222" spans="1:10" s="226" customFormat="1">
      <c r="A222" s="743">
        <f>A221+1</f>
        <v>132</v>
      </c>
      <c r="B222" s="616"/>
      <c r="C222" s="837" t="s">
        <v>160</v>
      </c>
      <c r="D222" s="616"/>
      <c r="E222" s="616"/>
      <c r="F222" s="616"/>
      <c r="G222" s="616"/>
      <c r="H222" s="665">
        <f>H221/(1-H221)</f>
        <v>0.39101404924189714</v>
      </c>
      <c r="J222" s="1342"/>
    </row>
    <row r="223" spans="1:10">
      <c r="A223" s="711"/>
      <c r="B223" s="711"/>
      <c r="E223" s="755"/>
      <c r="F223" s="659"/>
      <c r="G223" s="836"/>
      <c r="H223" s="664"/>
    </row>
    <row r="224" spans="1:10">
      <c r="A224" s="711"/>
      <c r="B224" s="835" t="s">
        <v>95</v>
      </c>
      <c r="C224" s="717"/>
      <c r="E224" s="713"/>
      <c r="F224" s="659"/>
      <c r="G224" s="836"/>
      <c r="H224" s="666"/>
    </row>
    <row r="225" spans="1:10">
      <c r="A225" s="711">
        <f>A222+1</f>
        <v>133</v>
      </c>
      <c r="B225" s="711"/>
      <c r="C225" s="739" t="s">
        <v>161</v>
      </c>
      <c r="D225" s="723"/>
      <c r="E225" s="713" t="str">
        <f>"(Note "&amp;B$333&amp;")"</f>
        <v>(Note O)</v>
      </c>
      <c r="F225" s="659" t="s">
        <v>477</v>
      </c>
      <c r="G225" s="836"/>
      <c r="H225" s="622">
        <f>'5 - Cost Support'!S201</f>
        <v>-480705</v>
      </c>
    </row>
    <row r="226" spans="1:10">
      <c r="A226" s="724">
        <f>+A225+1</f>
        <v>134</v>
      </c>
      <c r="B226" s="724"/>
      <c r="C226" s="739" t="s">
        <v>169</v>
      </c>
      <c r="D226" s="687"/>
      <c r="E226" s="724"/>
      <c r="F226" s="659" t="str">
        <f>"1 / (1 - Line "&amp;A221&amp;")"</f>
        <v>1 / (1 - Line 131)</v>
      </c>
      <c r="G226" s="840"/>
      <c r="H226" s="665">
        <f>1/(1-H221)</f>
        <v>1.3910140492418972</v>
      </c>
    </row>
    <row r="227" spans="1:10" s="52" customFormat="1">
      <c r="A227" s="711">
        <f>+A226+1</f>
        <v>135</v>
      </c>
      <c r="B227" s="841"/>
      <c r="C227" s="776" t="s">
        <v>90</v>
      </c>
      <c r="D227" s="744"/>
      <c r="E227" s="826"/>
      <c r="F227" s="627" t="str">
        <f>"(Line "&amp;A$35&amp;")"</f>
        <v>(Line 18)</v>
      </c>
      <c r="G227" s="842"/>
      <c r="H227" s="665">
        <f>H35</f>
        <v>0.62684462186108603</v>
      </c>
      <c r="J227" s="1342"/>
    </row>
    <row r="228" spans="1:10">
      <c r="A228" s="711">
        <f>+A227+1</f>
        <v>136</v>
      </c>
      <c r="B228" s="711"/>
      <c r="C228" s="843" t="s">
        <v>117</v>
      </c>
      <c r="D228" s="745"/>
      <c r="E228" s="713"/>
      <c r="F228" s="628" t="str">
        <f>"(Line "&amp;A225&amp;" * Line "&amp;A226&amp;" * Line "&amp;A227&amp;")"</f>
        <v>(Line 133 * Line 134 * Line 135)</v>
      </c>
      <c r="G228" s="780"/>
      <c r="H228" s="667">
        <f>(H225*(H226)*H227)</f>
        <v>-419150.5688576065</v>
      </c>
    </row>
    <row r="229" spans="1:10">
      <c r="A229" s="711"/>
      <c r="B229" s="711"/>
      <c r="C229" s="844"/>
      <c r="D229" s="708"/>
      <c r="E229" s="713"/>
      <c r="F229" s="628"/>
      <c r="G229" s="842"/>
      <c r="H229" s="643"/>
    </row>
    <row r="230" spans="1:10">
      <c r="A230" s="711"/>
      <c r="B230" s="835" t="s">
        <v>664</v>
      </c>
      <c r="C230" s="844"/>
      <c r="D230" s="708"/>
      <c r="E230" s="713"/>
      <c r="F230" s="628"/>
      <c r="G230" s="842"/>
      <c r="H230" s="643"/>
    </row>
    <row r="231" spans="1:10">
      <c r="A231" s="711">
        <f>+A228+1</f>
        <v>137</v>
      </c>
      <c r="B231" s="835"/>
      <c r="C231" s="823" t="s">
        <v>664</v>
      </c>
      <c r="D231" s="723"/>
      <c r="E231" s="713" t="str">
        <f>"(Note "&amp;B$333&amp;")"</f>
        <v>(Note O)</v>
      </c>
      <c r="F231" s="628" t="s">
        <v>477</v>
      </c>
      <c r="G231" s="842"/>
      <c r="H231" s="669">
        <f>'5 - Cost Support'!S212</f>
        <v>0</v>
      </c>
    </row>
    <row r="232" spans="1:10">
      <c r="A232" s="711">
        <f>+A231+1</f>
        <v>138</v>
      </c>
      <c r="B232" s="835"/>
      <c r="C232" s="776" t="s">
        <v>169</v>
      </c>
      <c r="D232" s="744"/>
      <c r="E232" s="826"/>
      <c r="F232" s="627" t="str">
        <f>"1 / (1 - Line "&amp;A221&amp;")"</f>
        <v>1 / (1 - Line 131)</v>
      </c>
      <c r="G232" s="778"/>
      <c r="H232" s="963">
        <f>1/(1-H221)</f>
        <v>1.3910140492418972</v>
      </c>
    </row>
    <row r="233" spans="1:10">
      <c r="A233" s="711">
        <f>+A232+1</f>
        <v>139</v>
      </c>
      <c r="B233" s="835"/>
      <c r="C233" s="844" t="s">
        <v>665</v>
      </c>
      <c r="D233" s="708"/>
      <c r="E233" s="713"/>
      <c r="F233" s="628" t="str">
        <f>"(Line "&amp;A231&amp;" * Line "&amp;A232&amp;")"</f>
        <v>(Line 137 * Line 138)</v>
      </c>
      <c r="G233" s="842"/>
      <c r="H233" s="643">
        <f>H231*H232</f>
        <v>0</v>
      </c>
    </row>
    <row r="234" spans="1:10">
      <c r="A234" s="711"/>
      <c r="B234" s="711"/>
      <c r="C234" s="844"/>
      <c r="D234" s="708"/>
      <c r="E234" s="713"/>
      <c r="F234" s="628"/>
      <c r="G234" s="842"/>
      <c r="H234" s="643"/>
    </row>
    <row r="235" spans="1:10">
      <c r="A235" s="711"/>
      <c r="B235" s="870" t="s">
        <v>521</v>
      </c>
      <c r="C235" s="844"/>
      <c r="D235" s="708"/>
      <c r="E235" s="806"/>
      <c r="F235" s="628"/>
      <c r="G235" s="669"/>
      <c r="H235" s="669"/>
    </row>
    <row r="236" spans="1:10">
      <c r="A236" s="711">
        <f>A233+1</f>
        <v>140</v>
      </c>
      <c r="B236" s="711"/>
      <c r="C236" s="823" t="s">
        <v>549</v>
      </c>
      <c r="D236" s="708"/>
      <c r="E236" s="713" t="str">
        <f>"(Note "&amp;B$339&amp;" &amp; "&amp;B$347&amp;")"</f>
        <v>(Note S &amp; V)</v>
      </c>
      <c r="F236" s="628"/>
      <c r="G236" s="669"/>
      <c r="H236" s="961">
        <v>0</v>
      </c>
    </row>
    <row r="237" spans="1:10">
      <c r="A237" s="711">
        <f>A236+1</f>
        <v>141</v>
      </c>
      <c r="B237" s="711"/>
      <c r="C237" s="827" t="s">
        <v>550</v>
      </c>
      <c r="D237" s="960" t="s">
        <v>174</v>
      </c>
      <c r="E237" s="727" t="str">
        <f>"(Note "&amp;B$342&amp;" &amp; "&amp;B$347&amp;")"</f>
        <v>(Note T &amp; V)</v>
      </c>
      <c r="F237" s="627"/>
      <c r="G237" s="830"/>
      <c r="H237" s="962">
        <v>-1511062</v>
      </c>
    </row>
    <row r="238" spans="1:10">
      <c r="A238" s="711">
        <f>A237+1</f>
        <v>142</v>
      </c>
      <c r="B238" s="711"/>
      <c r="C238" s="823" t="s">
        <v>157</v>
      </c>
      <c r="D238" s="708"/>
      <c r="E238" s="806"/>
      <c r="F238" s="628" t="str">
        <f>"(Line "&amp;A236&amp;" + Line "&amp;A237&amp;")"</f>
        <v>(Line 140 + Line 141)</v>
      </c>
      <c r="G238" s="669"/>
      <c r="H238" s="669">
        <f>SUM(H236:H237)</f>
        <v>-1511062</v>
      </c>
    </row>
    <row r="239" spans="1:10">
      <c r="A239" s="711">
        <f>A238+1</f>
        <v>143</v>
      </c>
      <c r="B239" s="711"/>
      <c r="C239" s="748" t="s">
        <v>169</v>
      </c>
      <c r="D239" s="749"/>
      <c r="E239" s="777"/>
      <c r="F239" s="726" t="str">
        <f>"1 / (1 - Line "&amp;A221&amp;")"</f>
        <v>1 / (1 - Line 131)</v>
      </c>
      <c r="G239" s="830"/>
      <c r="H239" s="963">
        <f>1/(1-H221)</f>
        <v>1.3910140492418972</v>
      </c>
    </row>
    <row r="240" spans="1:10">
      <c r="A240" s="711">
        <f>A239+1</f>
        <v>144</v>
      </c>
      <c r="B240" s="711"/>
      <c r="C240" s="844" t="s">
        <v>522</v>
      </c>
      <c r="D240" s="708"/>
      <c r="E240" s="806"/>
      <c r="F240" s="628" t="str">
        <f>"(Line "&amp;A238&amp;" * Line "&amp;A239&amp;")"</f>
        <v>(Line 142 * Line 143)</v>
      </c>
      <c r="G240" s="669"/>
      <c r="H240" s="643">
        <f>H238*H239</f>
        <v>-2101908.4712755596</v>
      </c>
    </row>
    <row r="241" spans="1:8">
      <c r="A241" s="711"/>
      <c r="B241" s="711"/>
      <c r="C241" s="823"/>
      <c r="D241" s="708"/>
      <c r="E241" s="806"/>
      <c r="F241" s="628"/>
      <c r="G241" s="669"/>
      <c r="H241" s="669"/>
    </row>
    <row r="242" spans="1:8">
      <c r="A242" s="711"/>
      <c r="B242" s="870" t="s">
        <v>523</v>
      </c>
      <c r="C242" s="844"/>
      <c r="D242" s="708"/>
      <c r="E242" s="806"/>
      <c r="F242" s="628"/>
      <c r="G242" s="669"/>
      <c r="H242" s="669"/>
    </row>
    <row r="243" spans="1:8">
      <c r="A243" s="711">
        <f>A240+1</f>
        <v>145</v>
      </c>
      <c r="B243" s="711"/>
      <c r="C243" s="823" t="s">
        <v>524</v>
      </c>
      <c r="D243" s="708"/>
      <c r="E243" s="713" t="str">
        <f>"(Note "&amp;B$345&amp;")"</f>
        <v>(Note U)</v>
      </c>
      <c r="F243" s="628"/>
      <c r="G243" s="669"/>
      <c r="H243" s="961">
        <v>2201160</v>
      </c>
    </row>
    <row r="244" spans="1:8">
      <c r="A244" s="711">
        <f>A243+1</f>
        <v>146</v>
      </c>
      <c r="B244" s="711"/>
      <c r="C244" s="748" t="s">
        <v>169</v>
      </c>
      <c r="D244" s="749"/>
      <c r="E244" s="777"/>
      <c r="F244" s="726" t="str">
        <f>"1 / (1 - Line "&amp;A221&amp;")"</f>
        <v>1 / (1 - Line 131)</v>
      </c>
      <c r="G244" s="830"/>
      <c r="H244" s="963">
        <f>1/(1-H221)</f>
        <v>1.3910140492418972</v>
      </c>
    </row>
    <row r="245" spans="1:8">
      <c r="A245" s="711">
        <f>A244+1</f>
        <v>147</v>
      </c>
      <c r="B245" s="711"/>
      <c r="C245" s="844" t="s">
        <v>525</v>
      </c>
      <c r="D245" s="708"/>
      <c r="E245" s="806"/>
      <c r="F245" s="628" t="str">
        <f>"(Line "&amp;A243&amp;" * Line "&amp;A244&amp;")"</f>
        <v>(Line 145 * Line 146)</v>
      </c>
      <c r="G245" s="669"/>
      <c r="H245" s="643">
        <f>H243*H244</f>
        <v>3061844.4846292944</v>
      </c>
    </row>
    <row r="246" spans="1:8">
      <c r="A246" s="711"/>
      <c r="B246" s="711"/>
      <c r="C246" s="844"/>
      <c r="D246" s="708"/>
      <c r="E246" s="845"/>
      <c r="F246" s="846"/>
      <c r="G246" s="842"/>
      <c r="H246" s="668"/>
    </row>
    <row r="247" spans="1:8">
      <c r="A247" s="724">
        <f>A245+1</f>
        <v>148</v>
      </c>
      <c r="B247" s="699" t="s">
        <v>153</v>
      </c>
      <c r="C247" s="617"/>
      <c r="D247" s="708" t="s">
        <v>275</v>
      </c>
      <c r="E247" s="753"/>
      <c r="F247" s="628" t="str">
        <f>"[Line "&amp;A222&amp;" * Line "&amp;A213&amp;" * (1- (Line "&amp;A208&amp;" / Line "&amp;A211&amp;"))]"</f>
        <v>[Line 132 * Line 127 * (1- (Line 123 / Line 126))]</v>
      </c>
      <c r="G247" s="708"/>
      <c r="H247" s="643">
        <f>IF(ISERROR(((H222*H213*(1-(H208/H211))))),0,((H222*H213*(1-(H208/H211)))))</f>
        <v>266483383.85605651</v>
      </c>
    </row>
    <row r="248" spans="1:8">
      <c r="A248" s="711"/>
      <c r="B248" s="711"/>
      <c r="C248" s="823"/>
      <c r="D248" s="708"/>
      <c r="E248" s="806"/>
      <c r="F248" s="847"/>
      <c r="G248" s="842"/>
      <c r="H248" s="669"/>
    </row>
    <row r="249" spans="1:8" ht="21" thickBot="1">
      <c r="A249" s="711">
        <f>+A247+1</f>
        <v>149</v>
      </c>
      <c r="B249" s="848" t="s">
        <v>32</v>
      </c>
      <c r="C249" s="848"/>
      <c r="D249" s="849"/>
      <c r="E249" s="757"/>
      <c r="F249" s="850" t="str">
        <f>"(Lines "&amp;A228&amp;" + "&amp;A233&amp;" + "&amp;A240&amp;" + "&amp;A245&amp;" + "&amp;A247&amp;")"</f>
        <v>(Lines 136 + 139 + 144 + 147 + 148)</v>
      </c>
      <c r="G249" s="851"/>
      <c r="H249" s="1106">
        <f>H228+H233+H240+H245+H247</f>
        <v>267024169.30055264</v>
      </c>
    </row>
    <row r="250" spans="1:8" ht="21" thickTop="1">
      <c r="A250" s="711"/>
      <c r="B250" s="711"/>
      <c r="C250" s="852"/>
      <c r="F250" s="639"/>
      <c r="G250" s="853"/>
      <c r="H250" s="660"/>
    </row>
    <row r="251" spans="1:8">
      <c r="A251" s="793" t="s">
        <v>265</v>
      </c>
      <c r="B251" s="794"/>
      <c r="C251" s="795"/>
      <c r="D251" s="796"/>
      <c r="E251" s="797"/>
      <c r="F251" s="637"/>
      <c r="G251" s="637"/>
      <c r="H251" s="619"/>
    </row>
    <row r="252" spans="1:8">
      <c r="A252" s="686"/>
      <c r="B252" s="626"/>
      <c r="C252" s="626"/>
      <c r="D252" s="626"/>
    </row>
    <row r="253" spans="1:8">
      <c r="A253" s="686"/>
      <c r="B253" s="786" t="s">
        <v>33</v>
      </c>
      <c r="C253" s="617"/>
      <c r="D253" s="732"/>
    </row>
    <row r="254" spans="1:8">
      <c r="A254" s="686">
        <f>+A249+1</f>
        <v>150</v>
      </c>
      <c r="B254" s="626"/>
      <c r="C254" s="617" t="s">
        <v>34</v>
      </c>
      <c r="D254" s="732"/>
      <c r="F254" s="628" t="str">
        <f>"(Line "&amp;A81&amp;")"</f>
        <v>(Line 48)</v>
      </c>
      <c r="H254" s="631">
        <f>H81</f>
        <v>14777488914.387836</v>
      </c>
    </row>
    <row r="255" spans="1:8">
      <c r="A255" s="711">
        <f>+A254+1</f>
        <v>151</v>
      </c>
      <c r="B255" s="626"/>
      <c r="C255" s="617" t="s">
        <v>241</v>
      </c>
      <c r="D255" s="732"/>
      <c r="F255" s="627" t="str">
        <f>"(Line "&amp;A117&amp;")"</f>
        <v>(Line 64)</v>
      </c>
      <c r="H255" s="631">
        <f>H117</f>
        <v>-2820731641.7327218</v>
      </c>
    </row>
    <row r="256" spans="1:8">
      <c r="A256" s="711">
        <f>+A255+1</f>
        <v>152</v>
      </c>
      <c r="B256" s="711"/>
      <c r="C256" s="782" t="s">
        <v>152</v>
      </c>
      <c r="D256" s="854"/>
      <c r="E256" s="855"/>
      <c r="F256" s="628" t="str">
        <f>"(Line "&amp;A119&amp;")"</f>
        <v>(Line 65)</v>
      </c>
      <c r="G256" s="856"/>
      <c r="H256" s="670">
        <f>SUM(H254:H255)</f>
        <v>11956757272.655115</v>
      </c>
    </row>
    <row r="257" spans="1:10">
      <c r="A257" s="711"/>
      <c r="B257" s="711"/>
      <c r="C257" s="747"/>
      <c r="D257" s="708"/>
      <c r="E257" s="636"/>
      <c r="F257" s="687"/>
      <c r="G257" s="659"/>
      <c r="H257" s="631"/>
    </row>
    <row r="258" spans="1:10">
      <c r="A258" s="711">
        <f>+A256+1</f>
        <v>153</v>
      </c>
      <c r="C258" s="747" t="s">
        <v>145</v>
      </c>
      <c r="D258" s="733"/>
      <c r="F258" s="628" t="str">
        <f>"(Line "&amp;A151&amp;")"</f>
        <v>(Line 87)</v>
      </c>
      <c r="H258" s="631">
        <f>H151</f>
        <v>177461196.23158866</v>
      </c>
    </row>
    <row r="259" spans="1:10">
      <c r="A259" s="711">
        <f>+A258+1</f>
        <v>154</v>
      </c>
      <c r="C259" s="773" t="s">
        <v>140</v>
      </c>
      <c r="D259" s="733"/>
      <c r="F259" s="628" t="str">
        <f>"(Line "&amp;A169&amp;")"</f>
        <v>(Line 99)</v>
      </c>
      <c r="H259" s="631">
        <f>H169</f>
        <v>357606215.3559736</v>
      </c>
    </row>
    <row r="260" spans="1:10">
      <c r="A260" s="711">
        <f>+A259+1</f>
        <v>155</v>
      </c>
      <c r="B260" s="711"/>
      <c r="C260" s="747" t="s">
        <v>35</v>
      </c>
      <c r="D260" s="708"/>
      <c r="E260" s="636"/>
      <c r="F260" s="628" t="str">
        <f>"(Line "&amp;A175&amp;")"</f>
        <v>(Line 101)</v>
      </c>
      <c r="G260" s="659"/>
      <c r="H260" s="631">
        <f>H175</f>
        <v>16740262.918413658</v>
      </c>
    </row>
    <row r="261" spans="1:10">
      <c r="A261" s="711">
        <f>+A260+1</f>
        <v>156</v>
      </c>
      <c r="B261" s="711"/>
      <c r="C261" s="857" t="s">
        <v>164</v>
      </c>
      <c r="D261" s="708"/>
      <c r="E261" s="636"/>
      <c r="F261" s="628" t="str">
        <f>"(Line "&amp;A213&amp;")"</f>
        <v>(Line 127)</v>
      </c>
      <c r="G261" s="659"/>
      <c r="H261" s="631">
        <f>H213</f>
        <v>880234986.29921091</v>
      </c>
    </row>
    <row r="262" spans="1:10">
      <c r="A262" s="711">
        <f>+A261+1</f>
        <v>157</v>
      </c>
      <c r="B262" s="711"/>
      <c r="C262" s="857" t="s">
        <v>165</v>
      </c>
      <c r="D262" s="708"/>
      <c r="E262" s="636"/>
      <c r="F262" s="628" t="str">
        <f>"(Line "&amp;A249&amp;")"</f>
        <v>(Line 149)</v>
      </c>
      <c r="G262" s="659"/>
      <c r="H262" s="631">
        <f>H249</f>
        <v>267024169.30055264</v>
      </c>
    </row>
    <row r="263" spans="1:10">
      <c r="A263" s="711"/>
      <c r="B263" s="711"/>
      <c r="C263" s="857"/>
      <c r="D263" s="708"/>
      <c r="E263" s="636"/>
      <c r="F263" s="687"/>
      <c r="G263" s="659"/>
      <c r="H263" s="631"/>
    </row>
    <row r="264" spans="1:10">
      <c r="A264" s="858">
        <f>+A262+1</f>
        <v>158</v>
      </c>
      <c r="B264" s="859"/>
      <c r="C264" s="860" t="s">
        <v>168</v>
      </c>
      <c r="D264" s="861"/>
      <c r="E264" s="862"/>
      <c r="F264" s="863" t="str">
        <f>"(Sum Lines "&amp;A258&amp;" to "&amp;A262&amp;")"</f>
        <v>(Sum Lines 153 to 157)</v>
      </c>
      <c r="G264" s="864"/>
      <c r="H264" s="671">
        <f>SUM(H258:H262)</f>
        <v>1699066830.1057394</v>
      </c>
    </row>
    <row r="265" spans="1:10">
      <c r="A265" s="865"/>
      <c r="B265" s="841"/>
      <c r="C265" s="767"/>
      <c r="D265" s="701"/>
      <c r="E265" s="866"/>
      <c r="F265" s="815"/>
      <c r="G265" s="733"/>
      <c r="H265" s="672"/>
    </row>
    <row r="266" spans="1:10">
      <c r="A266" s="865"/>
      <c r="B266" s="844" t="s">
        <v>74</v>
      </c>
      <c r="C266" s="767"/>
      <c r="D266" s="701"/>
      <c r="E266" s="866"/>
      <c r="F266" s="815"/>
      <c r="G266" s="733"/>
      <c r="H266" s="672"/>
      <c r="J266" s="1343"/>
    </row>
    <row r="267" spans="1:10">
      <c r="A267" s="806">
        <f>+A264+1</f>
        <v>159</v>
      </c>
      <c r="B267" s="806"/>
      <c r="C267" s="747" t="str">
        <f>+C49</f>
        <v>Transmission Plant In Service</v>
      </c>
      <c r="D267" s="701"/>
      <c r="E267" s="866"/>
      <c r="F267" s="628" t="str">
        <f>"(Line "&amp;A49&amp;")"</f>
        <v>(Line 24)</v>
      </c>
      <c r="G267" s="733"/>
      <c r="H267" s="673">
        <f>H49</f>
        <v>16721779092.615385</v>
      </c>
    </row>
    <row r="268" spans="1:10">
      <c r="A268" s="806">
        <f>+A267+1</f>
        <v>160</v>
      </c>
      <c r="B268" s="806"/>
      <c r="C268" s="748" t="s">
        <v>75</v>
      </c>
      <c r="D268" s="867"/>
      <c r="E268" s="727" t="str">
        <f>"(Note "&amp;B$308&amp;" &amp; "&amp;B$329&amp;")"</f>
        <v>(Note B &amp; M)</v>
      </c>
      <c r="F268" s="627" t="s">
        <v>477</v>
      </c>
      <c r="G268" s="726"/>
      <c r="H268" s="674">
        <f>+'5 - Cost Support'!T218</f>
        <v>0</v>
      </c>
    </row>
    <row r="269" spans="1:10">
      <c r="A269" s="806">
        <f>+A268+1</f>
        <v>161</v>
      </c>
      <c r="B269" s="806"/>
      <c r="C269" s="747" t="s">
        <v>76</v>
      </c>
      <c r="D269" s="701"/>
      <c r="E269" s="868"/>
      <c r="F269" s="628" t="str">
        <f>"(Line "&amp;A267&amp;" - Line "&amp;A268&amp;")"</f>
        <v>(Line 159 - Line 160)</v>
      </c>
      <c r="G269" s="733"/>
      <c r="H269" s="673">
        <f>H267-H268</f>
        <v>16721779092.615385</v>
      </c>
    </row>
    <row r="270" spans="1:10">
      <c r="A270" s="806">
        <f>+A269+1</f>
        <v>162</v>
      </c>
      <c r="B270" s="806"/>
      <c r="C270" s="747" t="s">
        <v>77</v>
      </c>
      <c r="D270" s="701"/>
      <c r="E270" s="866"/>
      <c r="F270" s="628" t="str">
        <f>"(Line "&amp;A269&amp;" / Line "&amp;A267&amp;")"</f>
        <v>(Line 161 / Line 159)</v>
      </c>
      <c r="G270" s="733"/>
      <c r="H270" s="675">
        <f>IF(ISERROR(H269/H267),0,H269/H267)</f>
        <v>1</v>
      </c>
    </row>
    <row r="271" spans="1:10">
      <c r="A271" s="806">
        <f>+A270+1</f>
        <v>163</v>
      </c>
      <c r="B271" s="806"/>
      <c r="C271" s="748" t="s">
        <v>168</v>
      </c>
      <c r="D271" s="867"/>
      <c r="E271" s="869"/>
      <c r="F271" s="627" t="str">
        <f>"(Line "&amp;A264&amp;")"</f>
        <v>(Line 158)</v>
      </c>
      <c r="G271" s="726"/>
      <c r="H271" s="674">
        <f>H264</f>
        <v>1699066830.1057394</v>
      </c>
    </row>
    <row r="272" spans="1:10">
      <c r="A272" s="806">
        <f>+A271+1</f>
        <v>164</v>
      </c>
      <c r="B272" s="806"/>
      <c r="C272" s="767" t="s">
        <v>78</v>
      </c>
      <c r="D272" s="701"/>
      <c r="E272" s="866"/>
      <c r="F272" s="628" t="str">
        <f>"(Line "&amp;A270&amp;" * Line "&amp;A271&amp;")"</f>
        <v>(Line 162 * Line 163)</v>
      </c>
      <c r="G272" s="733"/>
      <c r="H272" s="676">
        <f>H270*H271</f>
        <v>1699066830.1057394</v>
      </c>
    </row>
    <row r="273" spans="1:10">
      <c r="A273" s="760"/>
      <c r="B273" s="711"/>
      <c r="C273" s="747"/>
      <c r="D273" s="708"/>
      <c r="E273" s="636"/>
      <c r="F273" s="687"/>
      <c r="G273" s="659"/>
      <c r="H273" s="625"/>
    </row>
    <row r="274" spans="1:10">
      <c r="A274" s="760"/>
      <c r="B274" s="870" t="s">
        <v>394</v>
      </c>
      <c r="C274" s="747"/>
      <c r="D274" s="708"/>
      <c r="E274" s="636"/>
      <c r="F274" s="687"/>
      <c r="G274" s="659"/>
      <c r="H274" s="625"/>
    </row>
    <row r="275" spans="1:10">
      <c r="A275" s="724">
        <f>+A272+1</f>
        <v>165</v>
      </c>
      <c r="B275" s="626"/>
      <c r="C275" s="870" t="s">
        <v>38</v>
      </c>
      <c r="D275" s="871"/>
      <c r="E275" s="713" t="str">
        <f>"(Note "&amp;B$333&amp;")"</f>
        <v>(Note O)</v>
      </c>
      <c r="F275" s="687" t="s">
        <v>478</v>
      </c>
      <c r="G275" s="659"/>
      <c r="H275" s="673">
        <f>+'3 - Revenue Credits'!D29</f>
        <v>32325665.1908</v>
      </c>
    </row>
    <row r="276" spans="1:10">
      <c r="A276" s="724">
        <f>+A275+1</f>
        <v>166</v>
      </c>
      <c r="B276" s="626"/>
      <c r="C276" s="870" t="s">
        <v>393</v>
      </c>
      <c r="D276" s="708"/>
      <c r="E276" s="713" t="str">
        <f>"(Note "&amp;B$330&amp;" &amp; "&amp;B$333&amp;")"</f>
        <v>(Note N &amp; O)</v>
      </c>
      <c r="F276" s="659" t="s">
        <v>477</v>
      </c>
      <c r="G276" s="659"/>
      <c r="H276" s="673">
        <f>+'5 - Cost Support'!S225</f>
        <v>0</v>
      </c>
    </row>
    <row r="277" spans="1:10" ht="21" thickBot="1">
      <c r="A277" s="711"/>
      <c r="B277" s="711"/>
      <c r="C277" s="617"/>
      <c r="D277" s="617"/>
      <c r="F277" s="872"/>
      <c r="G277" s="659"/>
      <c r="H277" s="625"/>
    </row>
    <row r="278" spans="1:10" s="54" customFormat="1" ht="21" thickBot="1">
      <c r="A278" s="873">
        <f>+A276+1</f>
        <v>167</v>
      </c>
      <c r="B278" s="874"/>
      <c r="C278" s="875" t="s">
        <v>178</v>
      </c>
      <c r="D278" s="677"/>
      <c r="E278" s="876"/>
      <c r="F278" s="877" t="str">
        <f>"(Line "&amp;A272&amp;" - Line "&amp;A275&amp;" + Line "&amp;A276&amp;")"</f>
        <v>(Line 164 - Line 165 + Line 166)</v>
      </c>
      <c r="G278" s="878"/>
      <c r="H278" s="677">
        <f>H272-H275+H276</f>
        <v>1666741164.9149394</v>
      </c>
      <c r="J278" s="1342"/>
    </row>
    <row r="279" spans="1:10">
      <c r="A279" s="760"/>
      <c r="B279" s="711"/>
      <c r="C279" s="617"/>
      <c r="D279" s="617"/>
      <c r="F279" s="659"/>
      <c r="G279" s="659"/>
      <c r="H279" s="625"/>
    </row>
    <row r="280" spans="1:10">
      <c r="A280" s="724"/>
      <c r="B280" s="699" t="s">
        <v>286</v>
      </c>
      <c r="C280" s="616"/>
      <c r="D280" s="617"/>
      <c r="F280" s="687"/>
      <c r="G280" s="659"/>
      <c r="H280" s="625"/>
    </row>
    <row r="281" spans="1:10">
      <c r="A281" s="724">
        <f>+A278+1</f>
        <v>168</v>
      </c>
      <c r="B281" s="724"/>
      <c r="C281" s="617" t="str">
        <f>+C271</f>
        <v>Gross Revenue Requirement</v>
      </c>
      <c r="D281" s="617"/>
      <c r="F281" s="687" t="str">
        <f>"(Line "&amp;A264&amp;")"</f>
        <v>(Line 158)</v>
      </c>
      <c r="G281" s="659"/>
      <c r="H281" s="676">
        <f>H271</f>
        <v>1699066830.1057394</v>
      </c>
    </row>
    <row r="282" spans="1:10">
      <c r="A282" s="724">
        <f>+A281+1</f>
        <v>169</v>
      </c>
      <c r="B282" s="724"/>
      <c r="C282" s="617" t="s">
        <v>343</v>
      </c>
      <c r="D282" s="617"/>
      <c r="F282" s="687" t="str">
        <f>"(Line "&amp;A49&amp;" - Line "&amp;A67&amp;" + Line "&amp;A94&amp;" + Line "&amp;A97&amp;")"</f>
        <v>(Line 24 - Line 37 + Line 53 + Line 54)</v>
      </c>
      <c r="G282" s="659"/>
      <c r="H282" s="676">
        <f>+H49-H67+H94+H97</f>
        <v>14711801941.692308</v>
      </c>
    </row>
    <row r="283" spans="1:10">
      <c r="A283" s="724">
        <f>+A282+1</f>
        <v>170</v>
      </c>
      <c r="B283" s="724"/>
      <c r="C283" s="617" t="s">
        <v>291</v>
      </c>
      <c r="D283" s="617"/>
      <c r="F283" s="687" t="str">
        <f>"(Line "&amp;A281&amp;" / Line "&amp;A282&amp;")"</f>
        <v>(Line 168 / Line 169)</v>
      </c>
      <c r="G283" s="659"/>
      <c r="H283" s="625">
        <f>IF(ISERROR(H281/H282),0,H281/H282)</f>
        <v>0.11549005599991748</v>
      </c>
    </row>
    <row r="284" spans="1:10">
      <c r="A284" s="724">
        <f>+A283+1</f>
        <v>171</v>
      </c>
      <c r="B284" s="724"/>
      <c r="C284" s="617" t="s">
        <v>292</v>
      </c>
      <c r="D284" s="617"/>
      <c r="F284" s="687" t="str">
        <f>"(Line "&amp;A281&amp;" - Line "&amp;A156&amp;") / Line "&amp;A282</f>
        <v>(Line 168 - Line 88) / Line 169</v>
      </c>
      <c r="G284" s="659"/>
      <c r="H284" s="625">
        <f>IF(ISERROR((H281-H156)/H282),0,(H281-H156)/H282)</f>
        <v>9.1870664141789404E-2</v>
      </c>
    </row>
    <row r="285" spans="1:10">
      <c r="A285" s="724">
        <f>+A284+1</f>
        <v>172</v>
      </c>
      <c r="B285" s="724"/>
      <c r="C285" s="617" t="s">
        <v>293</v>
      </c>
      <c r="D285" s="617"/>
      <c r="E285" s="743"/>
      <c r="F285" s="687" t="str">
        <f>"(Line "&amp;A281&amp;" - Line "&amp;A156&amp;" - Line "&amp;A213&amp;" - Line "&amp;A249&amp;") / Line "&amp;A282</f>
        <v>(Line 168 - Line 88 - Line 127 - Line 149) / Line 169</v>
      </c>
      <c r="G285" s="659"/>
      <c r="H285" s="625">
        <f>IF(ISERROR((H281-H156-H213-H249)/H282),0,(H281-H156-H213-H249)/H282)</f>
        <v>1.3888431907646543E-2</v>
      </c>
    </row>
    <row r="286" spans="1:10">
      <c r="A286" s="724"/>
      <c r="B286" s="724"/>
      <c r="C286" s="617"/>
      <c r="D286" s="617"/>
      <c r="F286" s="687"/>
      <c r="G286" s="659"/>
      <c r="H286" s="625"/>
    </row>
    <row r="287" spans="1:10">
      <c r="A287" s="724"/>
      <c r="B287" s="699" t="s">
        <v>287</v>
      </c>
      <c r="C287" s="617"/>
      <c r="D287" s="617"/>
      <c r="F287" s="687"/>
      <c r="G287" s="659"/>
      <c r="H287" s="625"/>
    </row>
    <row r="288" spans="1:10">
      <c r="A288" s="724">
        <f>+A285+1</f>
        <v>173</v>
      </c>
      <c r="B288" s="724"/>
      <c r="C288" s="617" t="s">
        <v>105</v>
      </c>
      <c r="D288" s="617"/>
      <c r="F288" s="687" t="str">
        <f>"(Line "&amp;A264&amp;" - Line "&amp;A261&amp;" - Line "&amp;A262&amp;")"</f>
        <v>(Line 158 - Line 156 - Line 157)</v>
      </c>
      <c r="G288" s="659"/>
      <c r="H288" s="676">
        <f>H271-H261-H262</f>
        <v>551807674.50597584</v>
      </c>
    </row>
    <row r="289" spans="1:10">
      <c r="A289" s="724">
        <f>+A288+1</f>
        <v>174</v>
      </c>
      <c r="B289" s="724"/>
      <c r="C289" s="617" t="s">
        <v>425</v>
      </c>
      <c r="D289" s="617"/>
      <c r="F289" s="687" t="s">
        <v>479</v>
      </c>
      <c r="G289" s="659"/>
      <c r="H289" s="676">
        <f>'4 - 100 Basis Pt ROE'!I9</f>
        <v>1238413201.4690328</v>
      </c>
    </row>
    <row r="290" spans="1:10">
      <c r="A290" s="724">
        <f>+A289+1</f>
        <v>175</v>
      </c>
      <c r="B290" s="724"/>
      <c r="C290" s="617" t="s">
        <v>288</v>
      </c>
      <c r="D290" s="617"/>
      <c r="F290" s="687" t="str">
        <f>"(Line "&amp;A288&amp;" + Line "&amp;A289&amp;")"</f>
        <v>(Line 173 + Line 174)</v>
      </c>
      <c r="G290" s="659"/>
      <c r="H290" s="676">
        <f>H288+H289</f>
        <v>1790220875.9750085</v>
      </c>
    </row>
    <row r="291" spans="1:10">
      <c r="A291" s="724">
        <f>+A290+1</f>
        <v>176</v>
      </c>
      <c r="B291" s="724"/>
      <c r="C291" s="617" t="str">
        <f>+C282</f>
        <v xml:space="preserve">Net Transmission Plant, CWIP and Abandoned Plant </v>
      </c>
      <c r="D291" s="617"/>
      <c r="F291" s="687" t="str">
        <f>+F282</f>
        <v>(Line 24 - Line 37 + Line 53 + Line 54)</v>
      </c>
      <c r="G291" s="659"/>
      <c r="H291" s="676">
        <f>+H282</f>
        <v>14711801941.692308</v>
      </c>
    </row>
    <row r="292" spans="1:10">
      <c r="A292" s="724">
        <f>+A291+1</f>
        <v>177</v>
      </c>
      <c r="B292" s="724"/>
      <c r="C292" s="617" t="s">
        <v>289</v>
      </c>
      <c r="D292" s="617"/>
      <c r="F292" s="687" t="str">
        <f>"(Line "&amp;A290&amp;" / Line "&amp;A291&amp;")"</f>
        <v>(Line 175 / Line 176)</v>
      </c>
      <c r="G292" s="659"/>
      <c r="H292" s="625">
        <f>IF(ISERROR(H290/H291),0,(H290/H291))</f>
        <v>0.12168603703817114</v>
      </c>
    </row>
    <row r="293" spans="1:10">
      <c r="A293" s="724">
        <f>+A292+1</f>
        <v>178</v>
      </c>
      <c r="B293" s="724"/>
      <c r="C293" s="617" t="s">
        <v>290</v>
      </c>
      <c r="D293" s="617"/>
      <c r="F293" s="687" t="str">
        <f>"(Line "&amp;A290&amp;" - Line "&amp;A156&amp;") /  Line "&amp;A291</f>
        <v>(Line 175 - Line 88) /  Line 176</v>
      </c>
      <c r="G293" s="659"/>
      <c r="H293" s="625">
        <f>IF(ISERROR((H290-H156)/H291),0,(H290-H156)/H291)</f>
        <v>9.8066645180043086E-2</v>
      </c>
      <c r="J293" s="1345"/>
    </row>
    <row r="294" spans="1:10">
      <c r="A294" s="724"/>
      <c r="B294" s="724"/>
      <c r="C294" s="617"/>
      <c r="D294" s="617"/>
      <c r="F294" s="687"/>
      <c r="G294" s="659"/>
      <c r="H294" s="625"/>
      <c r="J294" s="1345"/>
    </row>
    <row r="295" spans="1:10">
      <c r="A295" s="724">
        <f>+A293+1</f>
        <v>179</v>
      </c>
      <c r="B295" s="699" t="s">
        <v>178</v>
      </c>
      <c r="D295" s="617"/>
      <c r="E295" s="743"/>
      <c r="F295" s="687" t="str">
        <f>"(Line "&amp;A278&amp;")"</f>
        <v>(Line 167)</v>
      </c>
      <c r="G295" s="659"/>
      <c r="H295" s="676">
        <f>H278</f>
        <v>1666741164.9149394</v>
      </c>
      <c r="J295" s="1346"/>
    </row>
    <row r="296" spans="1:10">
      <c r="A296" s="724">
        <f>+A295+1</f>
        <v>180</v>
      </c>
      <c r="B296" s="724"/>
      <c r="C296" s="617" t="s">
        <v>426</v>
      </c>
      <c r="D296" s="617"/>
      <c r="E296" s="636"/>
      <c r="F296" s="683" t="s">
        <v>474</v>
      </c>
      <c r="G296" s="659"/>
      <c r="H296" s="1119">
        <f>'6 -True-up Adjustment'!P59</f>
        <v>-1335286.3629416118</v>
      </c>
      <c r="J296" s="1346"/>
    </row>
    <row r="297" spans="1:10">
      <c r="A297" s="724">
        <f>+A296+1</f>
        <v>181</v>
      </c>
      <c r="B297" s="724"/>
      <c r="C297" s="617" t="s">
        <v>199</v>
      </c>
      <c r="D297" s="617"/>
      <c r="E297" s="636"/>
      <c r="F297" s="683" t="s">
        <v>423</v>
      </c>
      <c r="G297" s="659"/>
      <c r="H297" s="676">
        <f>'7 -TEC'!JC75</f>
        <v>5997950.5285038948</v>
      </c>
      <c r="J297" s="1346"/>
    </row>
    <row r="298" spans="1:10">
      <c r="A298" s="724">
        <f>+A297+1</f>
        <v>182</v>
      </c>
      <c r="B298" s="724"/>
      <c r="C298" s="708" t="s">
        <v>2</v>
      </c>
      <c r="D298" s="879"/>
      <c r="E298" s="713"/>
      <c r="F298" s="708" t="s">
        <v>4</v>
      </c>
      <c r="G298" s="659"/>
      <c r="H298" s="676">
        <f>+'5 - Cost Support'!S233</f>
        <v>0</v>
      </c>
      <c r="J298" s="1346"/>
    </row>
    <row r="299" spans="1:10">
      <c r="A299" s="724">
        <f>+A298+1</f>
        <v>183</v>
      </c>
      <c r="B299" s="724"/>
      <c r="C299" s="699" t="s">
        <v>399</v>
      </c>
      <c r="D299" s="617"/>
      <c r="E299" s="743"/>
      <c r="F299" s="687" t="str">
        <f>"(Line "&amp;A295&amp;" + "&amp;A296&amp;" + "&amp;A297&amp;" + "&amp;A298&amp;")"</f>
        <v>(Line 179 + 180 + 181 + 182)</v>
      </c>
      <c r="G299" s="659"/>
      <c r="H299" s="676">
        <f>(H295+H296+H297+H298)</f>
        <v>1671403829.0805018</v>
      </c>
      <c r="J299" s="1346"/>
    </row>
    <row r="300" spans="1:10">
      <c r="A300" s="724"/>
      <c r="B300" s="711"/>
      <c r="C300" s="617"/>
      <c r="D300" s="617"/>
      <c r="F300" s="687"/>
      <c r="G300" s="659"/>
      <c r="H300" s="678"/>
      <c r="J300" s="1346"/>
    </row>
    <row r="301" spans="1:10">
      <c r="A301" s="724"/>
      <c r="B301" s="870" t="s">
        <v>398</v>
      </c>
      <c r="C301" s="617"/>
      <c r="D301" s="617"/>
      <c r="F301" s="687"/>
      <c r="G301" s="659"/>
      <c r="H301" s="678"/>
      <c r="J301" s="1346"/>
    </row>
    <row r="302" spans="1:10">
      <c r="A302" s="724">
        <f>+A299+1</f>
        <v>184</v>
      </c>
      <c r="B302" s="711"/>
      <c r="C302" s="659" t="s">
        <v>136</v>
      </c>
      <c r="E302" s="713" t="str">
        <f>"(Note "&amp;B$328&amp;")"</f>
        <v>(Note L)</v>
      </c>
      <c r="F302" s="617" t="s">
        <v>477</v>
      </c>
      <c r="G302" s="617"/>
      <c r="H302" s="679">
        <f>'5 - Cost Support'!S241</f>
        <v>10147.02</v>
      </c>
      <c r="J302" s="1346"/>
    </row>
    <row r="303" spans="1:10">
      <c r="A303" s="724">
        <f>+A302+1</f>
        <v>185</v>
      </c>
      <c r="B303" s="711"/>
      <c r="C303" s="659" t="s">
        <v>135</v>
      </c>
      <c r="D303" s="880"/>
      <c r="E303" s="881"/>
      <c r="F303" s="628" t="str">
        <f>"(Line "&amp;A299&amp;" / "&amp;A302&amp;")"</f>
        <v>(Line 183 / 184)</v>
      </c>
      <c r="G303" s="882"/>
      <c r="H303" s="892">
        <f>IF(ISERROR(H299/H302),0,H299/H302)</f>
        <v>164718.68874610495</v>
      </c>
      <c r="J303" s="1346"/>
    </row>
    <row r="304" spans="1:10" ht="21" thickBot="1">
      <c r="A304" s="711"/>
      <c r="B304" s="711"/>
      <c r="E304" s="883"/>
      <c r="F304" s="684"/>
      <c r="G304" s="882"/>
      <c r="H304" s="680"/>
      <c r="J304" s="1346"/>
    </row>
    <row r="305" spans="1:10" s="52" customFormat="1" ht="21" thickBot="1">
      <c r="A305" s="873">
        <f>+A303+1</f>
        <v>186</v>
      </c>
      <c r="B305" s="884"/>
      <c r="C305" s="875" t="s">
        <v>185</v>
      </c>
      <c r="D305" s="884"/>
      <c r="E305" s="884"/>
      <c r="F305" s="884" t="str">
        <f>"(Line "&amp;A303&amp;")"</f>
        <v>(Line 185)</v>
      </c>
      <c r="G305" s="884"/>
      <c r="H305" s="893">
        <f>H303</f>
        <v>164718.68874610495</v>
      </c>
      <c r="J305" s="1346"/>
    </row>
    <row r="306" spans="1:10" s="52" customFormat="1">
      <c r="A306" s="682"/>
      <c r="B306" s="762" t="s">
        <v>172</v>
      </c>
      <c r="C306" s="708"/>
      <c r="D306" s="708"/>
      <c r="E306" s="881"/>
      <c r="F306" s="684"/>
      <c r="G306" s="684"/>
      <c r="H306" s="678"/>
      <c r="J306" s="1346"/>
    </row>
    <row r="307" spans="1:10" s="51" customFormat="1" ht="27.95" customHeight="1">
      <c r="A307" s="682"/>
      <c r="B307" s="806" t="s">
        <v>54</v>
      </c>
      <c r="C307" s="708" t="s">
        <v>180</v>
      </c>
      <c r="D307" s="708"/>
      <c r="E307" s="881"/>
      <c r="F307" s="684"/>
      <c r="G307" s="684"/>
      <c r="H307" s="681"/>
      <c r="J307" s="1346"/>
    </row>
    <row r="308" spans="1:10" s="51" customFormat="1" ht="27.95" customHeight="1">
      <c r="A308" s="682"/>
      <c r="B308" s="806" t="s">
        <v>158</v>
      </c>
      <c r="C308" s="708" t="s">
        <v>777</v>
      </c>
      <c r="D308" s="708"/>
      <c r="E308" s="881"/>
      <c r="F308" s="684"/>
      <c r="G308" s="684"/>
      <c r="H308" s="681"/>
      <c r="J308" s="1346"/>
    </row>
    <row r="309" spans="1:10" s="51" customFormat="1" ht="27.95" customHeight="1">
      <c r="A309" s="682"/>
      <c r="B309" s="806" t="s">
        <v>39</v>
      </c>
      <c r="C309" s="683" t="s">
        <v>778</v>
      </c>
      <c r="D309" s="708"/>
      <c r="E309" s="881"/>
      <c r="F309" s="684"/>
      <c r="G309" s="684"/>
      <c r="H309" s="681"/>
      <c r="J309" s="1346"/>
    </row>
    <row r="310" spans="1:10" s="51" customFormat="1" ht="27.95" customHeight="1">
      <c r="A310" s="682"/>
      <c r="B310" s="806" t="s">
        <v>55</v>
      </c>
      <c r="C310" s="837" t="s">
        <v>379</v>
      </c>
      <c r="D310" s="708"/>
      <c r="E310" s="881"/>
      <c r="F310" s="684"/>
      <c r="G310" s="684"/>
      <c r="H310" s="684"/>
      <c r="J310" s="1346"/>
    </row>
    <row r="311" spans="1:10" s="51" customFormat="1" ht="27.95" customHeight="1">
      <c r="A311" s="682"/>
      <c r="B311" s="806" t="s">
        <v>53</v>
      </c>
      <c r="C311" s="687" t="s">
        <v>202</v>
      </c>
      <c r="D311" s="708"/>
      <c r="E311" s="881"/>
      <c r="F311" s="684"/>
      <c r="G311" s="684"/>
      <c r="H311" s="681"/>
      <c r="J311" s="1346"/>
    </row>
    <row r="312" spans="1:10" s="51" customFormat="1" ht="27.95" customHeight="1">
      <c r="A312" s="682"/>
      <c r="B312" s="806" t="s">
        <v>421</v>
      </c>
      <c r="C312" s="837" t="s">
        <v>201</v>
      </c>
      <c r="D312" s="708"/>
      <c r="E312" s="881"/>
      <c r="F312" s="684"/>
      <c r="G312" s="684"/>
      <c r="H312" s="681"/>
      <c r="J312" s="1346"/>
    </row>
    <row r="313" spans="1:10" s="51" customFormat="1" ht="27.95" customHeight="1">
      <c r="A313" s="682"/>
      <c r="B313" s="806" t="s">
        <v>56</v>
      </c>
      <c r="C313" s="837" t="s">
        <v>791</v>
      </c>
      <c r="D313" s="708"/>
      <c r="E313" s="881"/>
      <c r="F313" s="684"/>
      <c r="G313" s="684"/>
      <c r="H313" s="681"/>
      <c r="J313" s="1346"/>
    </row>
    <row r="314" spans="1:10" s="51" customFormat="1" ht="27.95" customHeight="1">
      <c r="A314" s="682"/>
      <c r="B314" s="806" t="s">
        <v>272</v>
      </c>
      <c r="C314" s="837" t="s">
        <v>779</v>
      </c>
      <c r="D314" s="708"/>
      <c r="E314" s="881"/>
      <c r="F314" s="684"/>
      <c r="G314" s="684"/>
      <c r="H314" s="681"/>
      <c r="J314" s="1346"/>
    </row>
    <row r="315" spans="1:10" s="51" customFormat="1" ht="27.95" customHeight="1">
      <c r="A315" s="682"/>
      <c r="B315" s="806" t="s">
        <v>277</v>
      </c>
      <c r="C315" s="837" t="s">
        <v>214</v>
      </c>
      <c r="D315" s="708"/>
      <c r="E315" s="881"/>
      <c r="F315" s="684"/>
      <c r="G315" s="684"/>
      <c r="H315" s="681"/>
      <c r="J315" s="1346"/>
    </row>
    <row r="316" spans="1:10" s="51" customFormat="1" ht="27.95" customHeight="1">
      <c r="A316" s="682"/>
      <c r="B316" s="806"/>
      <c r="C316" s="837" t="s">
        <v>510</v>
      </c>
      <c r="D316" s="708"/>
      <c r="E316" s="881"/>
      <c r="F316" s="684"/>
      <c r="G316" s="684"/>
      <c r="H316" s="681"/>
      <c r="J316" s="1346"/>
    </row>
    <row r="317" spans="1:10" s="51" customFormat="1" ht="27.95" customHeight="1">
      <c r="A317" s="682"/>
      <c r="B317" s="806" t="s">
        <v>44</v>
      </c>
      <c r="C317" s="708" t="s">
        <v>780</v>
      </c>
      <c r="D317" s="885"/>
      <c r="E317" s="886"/>
      <c r="F317" s="887"/>
      <c r="G317" s="684"/>
      <c r="H317" s="681"/>
      <c r="J317" s="1012"/>
    </row>
    <row r="318" spans="1:10" s="51" customFormat="1" ht="27.95" customHeight="1">
      <c r="A318" s="682"/>
      <c r="B318" s="806"/>
      <c r="C318" s="708" t="s">
        <v>781</v>
      </c>
      <c r="D318" s="708"/>
      <c r="E318" s="888"/>
      <c r="F318" s="684"/>
      <c r="G318" s="684"/>
      <c r="H318" s="681"/>
      <c r="J318" s="1012"/>
    </row>
    <row r="319" spans="1:10" s="51" customFormat="1" ht="27.95" customHeight="1">
      <c r="A319" s="682"/>
      <c r="B319" s="806"/>
      <c r="C319" s="708" t="s">
        <v>507</v>
      </c>
      <c r="D319" s="708"/>
      <c r="E319" s="888"/>
      <c r="F319" s="684"/>
      <c r="G319" s="684"/>
      <c r="H319" s="681"/>
      <c r="J319" s="1012"/>
    </row>
    <row r="320" spans="1:10" s="51" customFormat="1" ht="27.95" customHeight="1">
      <c r="A320" s="682"/>
      <c r="B320" s="806"/>
      <c r="C320" s="708" t="s">
        <v>509</v>
      </c>
      <c r="D320" s="708"/>
      <c r="E320" s="888"/>
      <c r="F320" s="684"/>
      <c r="G320" s="684"/>
      <c r="H320" s="681"/>
      <c r="J320" s="1012"/>
    </row>
    <row r="321" spans="1:10" s="51" customFormat="1" ht="27.95" customHeight="1">
      <c r="A321" s="682"/>
      <c r="B321" s="806"/>
      <c r="C321" s="708" t="s">
        <v>508</v>
      </c>
      <c r="D321" s="708"/>
      <c r="E321" s="888"/>
      <c r="F321" s="684"/>
      <c r="G321" s="684"/>
      <c r="H321" s="681"/>
      <c r="J321" s="1346"/>
    </row>
    <row r="322" spans="1:10" s="51" customFormat="1" ht="27.95" customHeight="1">
      <c r="A322" s="682"/>
      <c r="B322" s="806"/>
      <c r="C322" s="708" t="s">
        <v>506</v>
      </c>
      <c r="D322" s="708"/>
      <c r="E322" s="888"/>
      <c r="F322" s="684"/>
      <c r="G322" s="684"/>
      <c r="H322" s="681"/>
      <c r="J322" s="1012"/>
    </row>
    <row r="323" spans="1:10" s="51" customFormat="1" ht="27.95" customHeight="1">
      <c r="A323" s="682"/>
      <c r="B323" s="806"/>
      <c r="C323" s="708" t="s">
        <v>782</v>
      </c>
      <c r="D323" s="708"/>
      <c r="E323" s="888"/>
      <c r="F323" s="684"/>
      <c r="G323" s="684"/>
      <c r="H323" s="681"/>
      <c r="J323" s="1012"/>
    </row>
    <row r="324" spans="1:10" s="51" customFormat="1" ht="27.95" customHeight="1">
      <c r="A324" s="682"/>
      <c r="B324" s="806"/>
      <c r="C324" s="708" t="s">
        <v>783</v>
      </c>
      <c r="D324" s="885"/>
      <c r="E324" s="886"/>
      <c r="F324" s="887"/>
      <c r="G324" s="684"/>
      <c r="H324" s="681"/>
      <c r="J324" s="1012"/>
    </row>
    <row r="325" spans="1:10" s="51" customFormat="1" ht="27.95" customHeight="1">
      <c r="A325" s="682"/>
      <c r="B325" s="806"/>
      <c r="C325" s="708" t="s">
        <v>395</v>
      </c>
      <c r="D325" s="885"/>
      <c r="E325" s="886"/>
      <c r="F325" s="887"/>
      <c r="G325" s="684"/>
      <c r="H325" s="681"/>
      <c r="J325" s="1346"/>
    </row>
    <row r="326" spans="1:10" s="51" customFormat="1" ht="27.95" customHeight="1">
      <c r="A326" s="682"/>
      <c r="B326" s="806"/>
      <c r="C326" s="708" t="s">
        <v>784</v>
      </c>
      <c r="D326" s="885"/>
      <c r="E326" s="886"/>
      <c r="F326" s="887"/>
      <c r="G326" s="684"/>
      <c r="H326" s="681"/>
      <c r="J326" s="1012"/>
    </row>
    <row r="327" spans="1:10" s="51" customFormat="1" ht="27.95" customHeight="1">
      <c r="A327" s="682"/>
      <c r="B327" s="806" t="s">
        <v>58</v>
      </c>
      <c r="C327" s="708" t="s">
        <v>299</v>
      </c>
      <c r="D327" s="708"/>
      <c r="E327" s="881"/>
      <c r="F327" s="684"/>
      <c r="G327" s="684"/>
      <c r="H327" s="681"/>
      <c r="J327" s="1012"/>
    </row>
    <row r="328" spans="1:10" s="51" customFormat="1" ht="27.95" customHeight="1">
      <c r="A328" s="682"/>
      <c r="B328" s="806" t="s">
        <v>141</v>
      </c>
      <c r="C328" s="708" t="s">
        <v>785</v>
      </c>
      <c r="D328" s="708"/>
      <c r="E328" s="881"/>
      <c r="F328" s="684"/>
      <c r="G328" s="684"/>
      <c r="H328" s="681"/>
      <c r="J328" s="1012"/>
    </row>
    <row r="329" spans="1:10" s="50" customFormat="1" ht="27.95" customHeight="1">
      <c r="A329" s="724"/>
      <c r="B329" s="724" t="s">
        <v>142</v>
      </c>
      <c r="C329" s="687" t="s">
        <v>786</v>
      </c>
      <c r="D329" s="687"/>
      <c r="E329" s="881"/>
      <c r="F329" s="684"/>
      <c r="G329" s="684"/>
      <c r="H329" s="681"/>
      <c r="J329" s="1012"/>
    </row>
    <row r="330" spans="1:10" s="50" customFormat="1" ht="27.95" customHeight="1">
      <c r="A330" s="724"/>
      <c r="B330" s="724" t="s">
        <v>422</v>
      </c>
      <c r="C330" s="889" t="s">
        <v>496</v>
      </c>
      <c r="D330" s="687"/>
      <c r="E330" s="881"/>
      <c r="F330" s="684"/>
      <c r="G330" s="684"/>
      <c r="H330" s="681"/>
      <c r="J330" s="1012"/>
    </row>
    <row r="331" spans="1:10" s="50" customFormat="1" ht="27.95" customHeight="1">
      <c r="A331" s="724"/>
      <c r="B331" s="724"/>
      <c r="C331" s="889" t="s">
        <v>787</v>
      </c>
      <c r="D331" s="687"/>
      <c r="E331" s="881"/>
      <c r="F331" s="684"/>
      <c r="G331" s="684"/>
      <c r="H331" s="681"/>
      <c r="J331" s="1012"/>
    </row>
    <row r="332" spans="1:10" s="50" customFormat="1" ht="27.95" customHeight="1">
      <c r="A332" s="724"/>
      <c r="B332" s="724"/>
      <c r="C332" s="889" t="s">
        <v>830</v>
      </c>
      <c r="D332" s="687"/>
      <c r="E332" s="881"/>
      <c r="F332" s="684"/>
      <c r="G332" s="684"/>
      <c r="H332" s="681"/>
      <c r="J332" s="1342"/>
    </row>
    <row r="333" spans="1:10" s="51" customFormat="1" ht="27.95" customHeight="1">
      <c r="A333" s="890"/>
      <c r="B333" s="806" t="s">
        <v>262</v>
      </c>
      <c r="C333" s="708" t="s">
        <v>221</v>
      </c>
      <c r="D333" s="708"/>
      <c r="E333" s="881"/>
      <c r="F333" s="684"/>
      <c r="G333" s="682"/>
      <c r="H333" s="682"/>
      <c r="J333" s="1342"/>
    </row>
    <row r="334" spans="1:10" s="50" customFormat="1" ht="27.95" customHeight="1">
      <c r="A334" s="683"/>
      <c r="B334" s="687" t="s">
        <v>263</v>
      </c>
      <c r="C334" s="683" t="s">
        <v>125</v>
      </c>
      <c r="D334" s="683"/>
      <c r="E334" s="683"/>
      <c r="F334" s="683"/>
      <c r="G334" s="683"/>
      <c r="H334" s="683"/>
      <c r="J334" s="1342"/>
    </row>
    <row r="335" spans="1:10" s="50" customFormat="1" ht="27.95" customHeight="1">
      <c r="A335" s="616"/>
      <c r="B335" s="687"/>
      <c r="C335" s="683" t="s">
        <v>126</v>
      </c>
      <c r="D335" s="683"/>
      <c r="E335" s="683"/>
      <c r="F335" s="683"/>
      <c r="G335" s="683"/>
      <c r="H335" s="683"/>
      <c r="J335" s="1342"/>
    </row>
    <row r="336" spans="1:10" s="50" customFormat="1" ht="27.95" customHeight="1">
      <c r="A336" s="616"/>
      <c r="B336" s="687"/>
      <c r="C336" s="683" t="s">
        <v>788</v>
      </c>
      <c r="D336" s="683"/>
      <c r="E336" s="683"/>
      <c r="F336" s="683"/>
      <c r="G336" s="683"/>
      <c r="H336" s="683"/>
      <c r="J336" s="1342"/>
    </row>
    <row r="337" spans="1:10" s="51" customFormat="1" ht="27.95" customHeight="1">
      <c r="A337" s="682"/>
      <c r="B337" s="806" t="s">
        <v>224</v>
      </c>
      <c r="C337" s="708" t="s">
        <v>789</v>
      </c>
      <c r="D337" s="708"/>
      <c r="E337" s="881"/>
      <c r="F337" s="684"/>
      <c r="G337" s="684"/>
      <c r="H337" s="681"/>
      <c r="J337" s="1342"/>
    </row>
    <row r="338" spans="1:10" s="50" customFormat="1" ht="27.95" customHeight="1">
      <c r="B338" s="806" t="s">
        <v>344</v>
      </c>
      <c r="C338" s="708" t="s">
        <v>790</v>
      </c>
      <c r="D338" s="708"/>
      <c r="E338" s="881"/>
      <c r="F338" s="684"/>
      <c r="G338" s="684"/>
      <c r="H338" s="684"/>
      <c r="J338" s="1342"/>
    </row>
    <row r="339" spans="1:10" s="50" customFormat="1" ht="27.95" customHeight="1">
      <c r="A339" s="683"/>
      <c r="B339" s="687" t="s">
        <v>543</v>
      </c>
      <c r="C339" s="687" t="s">
        <v>544</v>
      </c>
      <c r="D339" s="687"/>
      <c r="E339" s="891"/>
      <c r="F339" s="707"/>
      <c r="G339" s="616"/>
      <c r="H339" s="616"/>
      <c r="J339" s="1342"/>
    </row>
    <row r="340" spans="1:10" s="50" customFormat="1" ht="27.95" customHeight="1">
      <c r="A340" s="683"/>
      <c r="B340" s="687"/>
      <c r="C340" s="687" t="s">
        <v>545</v>
      </c>
      <c r="D340" s="687"/>
      <c r="E340" s="707"/>
      <c r="F340" s="707"/>
      <c r="G340" s="616"/>
      <c r="H340" s="616"/>
      <c r="J340" s="1342"/>
    </row>
    <row r="341" spans="1:10" s="50" customFormat="1" ht="27.95" customHeight="1">
      <c r="A341" s="683"/>
      <c r="B341" s="687"/>
      <c r="C341" s="687" t="s">
        <v>743</v>
      </c>
      <c r="D341" s="687"/>
      <c r="E341" s="707"/>
      <c r="F341" s="707"/>
      <c r="G341" s="616"/>
      <c r="H341" s="616"/>
      <c r="J341" s="1342"/>
    </row>
    <row r="342" spans="1:10" s="50" customFormat="1" ht="27.95" customHeight="1">
      <c r="A342" s="683"/>
      <c r="B342" s="687" t="s">
        <v>176</v>
      </c>
      <c r="C342" s="687" t="s">
        <v>546</v>
      </c>
      <c r="D342" s="687"/>
      <c r="E342" s="707"/>
      <c r="F342" s="707"/>
      <c r="G342" s="616"/>
      <c r="H342" s="616"/>
      <c r="J342" s="1342"/>
    </row>
    <row r="343" spans="1:10" s="50" customFormat="1" ht="27.95" customHeight="1">
      <c r="A343" s="683"/>
      <c r="B343" s="687"/>
      <c r="C343" s="687" t="s">
        <v>545</v>
      </c>
      <c r="D343" s="687"/>
      <c r="E343" s="707"/>
      <c r="F343" s="707"/>
      <c r="G343" s="616"/>
      <c r="H343" s="616"/>
      <c r="J343" s="1342"/>
    </row>
    <row r="344" spans="1:10" ht="27.95" customHeight="1">
      <c r="A344" s="683"/>
      <c r="B344" s="687"/>
      <c r="C344" s="687" t="s">
        <v>744</v>
      </c>
      <c r="D344" s="687"/>
      <c r="E344" s="743"/>
      <c r="F344" s="616"/>
    </row>
    <row r="345" spans="1:10" ht="27.95" customHeight="1">
      <c r="A345" s="683"/>
      <c r="B345" s="687" t="s">
        <v>547</v>
      </c>
      <c r="C345" s="687" t="s">
        <v>548</v>
      </c>
      <c r="D345" s="687"/>
      <c r="E345" s="743"/>
      <c r="F345" s="616"/>
    </row>
    <row r="346" spans="1:10" ht="27.95" customHeight="1">
      <c r="A346" s="683"/>
      <c r="B346" s="687"/>
      <c r="C346" s="1012" t="s">
        <v>745</v>
      </c>
      <c r="D346" s="687"/>
      <c r="E346" s="743"/>
      <c r="F346" s="616"/>
    </row>
    <row r="347" spans="1:10" ht="27.95" customHeight="1">
      <c r="B347" s="687" t="s">
        <v>551</v>
      </c>
      <c r="C347" s="687" t="s">
        <v>552</v>
      </c>
      <c r="D347" s="687"/>
      <c r="E347" s="743"/>
      <c r="F347" s="616"/>
    </row>
    <row r="348" spans="1:10" ht="27.95" customHeight="1">
      <c r="A348" s="683"/>
      <c r="B348" s="687"/>
      <c r="C348" s="687" t="s">
        <v>553</v>
      </c>
      <c r="D348" s="687"/>
      <c r="E348" s="743"/>
      <c r="F348" s="616"/>
    </row>
    <row r="349" spans="1:10">
      <c r="A349" s="682" t="s">
        <v>37</v>
      </c>
      <c r="B349" s="687"/>
      <c r="C349" s="687"/>
      <c r="D349" s="687"/>
      <c r="E349" s="743"/>
      <c r="F349" s="616"/>
      <c r="G349" s="49"/>
      <c r="H349" s="49"/>
    </row>
    <row r="350" spans="1:10">
      <c r="A350" s="683"/>
      <c r="B350" s="687"/>
      <c r="C350" s="687"/>
      <c r="D350" s="687"/>
      <c r="E350" s="743"/>
      <c r="F350" s="616"/>
      <c r="G350" s="49"/>
      <c r="H350" s="49"/>
    </row>
    <row r="351" spans="1:10">
      <c r="A351" s="683"/>
      <c r="B351" s="687"/>
      <c r="C351" s="687"/>
      <c r="D351" s="687"/>
      <c r="E351" s="743"/>
      <c r="F351" s="616"/>
      <c r="G351" s="49"/>
      <c r="H351" s="49"/>
    </row>
    <row r="352" spans="1:10">
      <c r="A352" s="683"/>
      <c r="B352" s="687"/>
      <c r="C352" s="687"/>
      <c r="D352" s="687"/>
      <c r="E352" s="743"/>
      <c r="F352" s="616"/>
      <c r="G352" s="49"/>
      <c r="H352" s="49"/>
    </row>
    <row r="353" spans="1:8">
      <c r="A353" s="683"/>
      <c r="B353" s="687"/>
      <c r="C353" s="687"/>
      <c r="D353" s="687"/>
      <c r="E353" s="743"/>
      <c r="F353" s="616"/>
      <c r="G353" s="49"/>
      <c r="H353" s="49"/>
    </row>
    <row r="354" spans="1:8">
      <c r="A354" s="683"/>
      <c r="B354" s="687"/>
      <c r="C354" s="687"/>
      <c r="D354" s="687"/>
      <c r="E354" s="743"/>
      <c r="F354" s="616"/>
      <c r="G354" s="49"/>
      <c r="H354" s="49"/>
    </row>
    <row r="355" spans="1:8">
      <c r="A355" s="683"/>
      <c r="B355" s="687"/>
      <c r="C355" s="687"/>
      <c r="D355" s="687"/>
      <c r="E355" s="743"/>
      <c r="F355" s="616"/>
      <c r="G355" s="49"/>
      <c r="H355" s="49"/>
    </row>
    <row r="356" spans="1:8">
      <c r="A356" s="683"/>
      <c r="B356" s="687"/>
      <c r="C356" s="687"/>
      <c r="D356" s="687"/>
      <c r="E356" s="743"/>
      <c r="F356" s="616"/>
      <c r="G356" s="49"/>
      <c r="H356" s="49"/>
    </row>
    <row r="357" spans="1:8">
      <c r="A357" s="683"/>
      <c r="B357" s="687"/>
      <c r="C357" s="687"/>
      <c r="D357" s="687"/>
      <c r="E357" s="743"/>
      <c r="F357" s="616"/>
      <c r="G357" s="49"/>
      <c r="H357" s="49"/>
    </row>
    <row r="358" spans="1:8">
      <c r="A358" s="683"/>
      <c r="B358" s="687"/>
      <c r="C358" s="687"/>
      <c r="D358" s="687"/>
      <c r="E358" s="743"/>
      <c r="F358" s="616"/>
      <c r="G358" s="49"/>
      <c r="H358" s="49"/>
    </row>
    <row r="359" spans="1:8">
      <c r="A359" s="683"/>
      <c r="B359" s="687"/>
      <c r="C359" s="687"/>
      <c r="D359" s="687"/>
      <c r="E359" s="743"/>
      <c r="F359" s="616"/>
      <c r="G359" s="49"/>
      <c r="H359" s="49"/>
    </row>
    <row r="360" spans="1:8">
      <c r="A360" s="683"/>
      <c r="B360" s="687"/>
      <c r="C360" s="687"/>
      <c r="D360" s="687"/>
      <c r="E360" s="743"/>
      <c r="F360" s="616"/>
      <c r="G360" s="49"/>
      <c r="H360" s="49"/>
    </row>
    <row r="361" spans="1:8">
      <c r="A361" s="683"/>
      <c r="B361" s="687"/>
      <c r="C361" s="687"/>
      <c r="D361" s="687"/>
      <c r="E361" s="743"/>
      <c r="F361" s="616"/>
      <c r="G361" s="49"/>
      <c r="H361" s="49"/>
    </row>
    <row r="362" spans="1:8">
      <c r="A362" s="683"/>
      <c r="B362" s="687"/>
      <c r="C362" s="687"/>
      <c r="D362" s="687"/>
      <c r="E362" s="743"/>
      <c r="F362" s="616"/>
      <c r="G362" s="49"/>
      <c r="H362" s="49"/>
    </row>
    <row r="363" spans="1:8">
      <c r="A363" s="683"/>
      <c r="B363" s="687"/>
      <c r="C363" s="687"/>
      <c r="D363" s="687"/>
      <c r="E363" s="743"/>
      <c r="F363" s="616"/>
      <c r="G363" s="49"/>
      <c r="H363" s="49"/>
    </row>
    <row r="364" spans="1:8">
      <c r="A364" s="683"/>
      <c r="B364" s="687"/>
      <c r="C364" s="687"/>
      <c r="D364" s="687"/>
      <c r="E364" s="743"/>
      <c r="F364" s="616"/>
      <c r="G364" s="49"/>
      <c r="H364" s="49"/>
    </row>
    <row r="365" spans="1:8">
      <c r="A365" s="683"/>
      <c r="B365" s="687"/>
      <c r="C365" s="687"/>
      <c r="D365" s="687"/>
      <c r="E365" s="743"/>
      <c r="F365" s="616"/>
      <c r="G365" s="49"/>
      <c r="H365" s="49"/>
    </row>
    <row r="366" spans="1:8">
      <c r="A366" s="683"/>
      <c r="B366" s="687"/>
      <c r="C366" s="687"/>
      <c r="D366" s="687"/>
      <c r="E366" s="743"/>
      <c r="F366" s="616"/>
      <c r="G366" s="49"/>
      <c r="H366" s="49"/>
    </row>
    <row r="367" spans="1:8">
      <c r="A367" s="683"/>
      <c r="B367" s="687"/>
      <c r="C367" s="687"/>
      <c r="D367" s="687"/>
      <c r="E367" s="743"/>
      <c r="F367" s="616"/>
      <c r="G367" s="49"/>
      <c r="H367" s="49"/>
    </row>
    <row r="368" spans="1:8">
      <c r="A368" s="683"/>
      <c r="B368" s="687"/>
      <c r="C368" s="687"/>
      <c r="D368" s="687"/>
      <c r="E368" s="743"/>
      <c r="F368" s="616"/>
      <c r="G368" s="49"/>
      <c r="H368" s="49"/>
    </row>
    <row r="369" spans="1:8">
      <c r="A369" s="683"/>
      <c r="B369" s="687"/>
      <c r="C369" s="687"/>
      <c r="D369" s="687"/>
      <c r="E369" s="743"/>
      <c r="F369" s="616"/>
      <c r="G369" s="49"/>
      <c r="H369" s="49"/>
    </row>
    <row r="370" spans="1:8">
      <c r="A370" s="683"/>
      <c r="B370" s="687"/>
      <c r="C370" s="687"/>
      <c r="D370" s="687"/>
      <c r="E370" s="743"/>
      <c r="F370" s="616"/>
      <c r="G370" s="49"/>
      <c r="H370" s="49"/>
    </row>
    <row r="371" spans="1:8">
      <c r="A371" s="683"/>
      <c r="B371" s="687"/>
      <c r="C371" s="687"/>
      <c r="D371" s="687"/>
      <c r="E371" s="743"/>
      <c r="F371" s="616"/>
      <c r="G371" s="49"/>
      <c r="H371" s="49"/>
    </row>
    <row r="372" spans="1:8">
      <c r="A372" s="683"/>
      <c r="B372" s="687"/>
      <c r="C372" s="687"/>
      <c r="D372" s="687"/>
      <c r="E372" s="743"/>
      <c r="F372" s="616"/>
      <c r="G372" s="49"/>
      <c r="H372" s="49"/>
    </row>
    <row r="373" spans="1:8">
      <c r="A373" s="683"/>
      <c r="B373" s="687"/>
      <c r="C373" s="687"/>
      <c r="D373" s="687"/>
      <c r="E373" s="743"/>
      <c r="F373" s="616"/>
      <c r="G373" s="49"/>
      <c r="H373" s="49"/>
    </row>
    <row r="374" spans="1:8">
      <c r="A374" s="683"/>
      <c r="B374" s="687"/>
      <c r="C374" s="687"/>
      <c r="D374" s="687"/>
      <c r="E374" s="743"/>
      <c r="F374" s="616"/>
      <c r="G374" s="49"/>
      <c r="H374" s="49"/>
    </row>
    <row r="375" spans="1:8">
      <c r="A375" s="683"/>
      <c r="B375" s="687"/>
      <c r="C375" s="687"/>
      <c r="D375" s="687"/>
      <c r="E375" s="743"/>
      <c r="F375" s="616"/>
      <c r="G375" s="49"/>
      <c r="H375" s="49"/>
    </row>
    <row r="376" spans="1:8">
      <c r="A376" s="683"/>
      <c r="B376" s="687"/>
      <c r="C376" s="687"/>
      <c r="D376" s="687"/>
      <c r="E376" s="743"/>
      <c r="F376" s="616"/>
      <c r="G376" s="49"/>
      <c r="H376" s="49"/>
    </row>
    <row r="377" spans="1:8">
      <c r="A377" s="683"/>
      <c r="B377" s="687"/>
      <c r="C377" s="687"/>
      <c r="D377" s="687"/>
      <c r="E377" s="743"/>
      <c r="F377" s="616"/>
      <c r="G377" s="49"/>
      <c r="H377" s="49"/>
    </row>
    <row r="378" spans="1:8">
      <c r="A378" s="683"/>
      <c r="B378" s="687"/>
      <c r="C378" s="687"/>
      <c r="D378" s="687"/>
      <c r="E378" s="743"/>
      <c r="F378" s="616"/>
      <c r="G378" s="49"/>
      <c r="H378" s="49"/>
    </row>
    <row r="379" spans="1:8">
      <c r="A379" s="683"/>
      <c r="B379" s="687"/>
      <c r="C379" s="687"/>
      <c r="D379" s="687"/>
      <c r="E379" s="743"/>
      <c r="F379" s="616"/>
      <c r="G379" s="49"/>
      <c r="H379" s="49"/>
    </row>
    <row r="380" spans="1:8">
      <c r="A380" s="683"/>
      <c r="B380" s="687"/>
      <c r="C380" s="687"/>
      <c r="D380" s="687"/>
      <c r="E380" s="743"/>
      <c r="F380" s="616"/>
      <c r="G380" s="49"/>
      <c r="H380" s="49"/>
    </row>
    <row r="381" spans="1:8">
      <c r="A381" s="683"/>
      <c r="B381" s="687"/>
      <c r="C381" s="687"/>
      <c r="D381" s="687"/>
      <c r="E381" s="743"/>
      <c r="F381" s="616"/>
      <c r="G381" s="49"/>
      <c r="H381" s="49"/>
    </row>
    <row r="382" spans="1:8">
      <c r="A382" s="683"/>
      <c r="B382" s="687"/>
      <c r="C382" s="687"/>
      <c r="D382" s="687"/>
      <c r="E382" s="743"/>
      <c r="F382" s="616"/>
      <c r="G382" s="49"/>
      <c r="H382" s="49"/>
    </row>
    <row r="383" spans="1:8">
      <c r="A383" s="683"/>
      <c r="B383" s="687"/>
      <c r="C383" s="687"/>
      <c r="D383" s="687"/>
      <c r="E383" s="743"/>
      <c r="F383" s="616"/>
      <c r="G383" s="49"/>
      <c r="H383" s="49"/>
    </row>
    <row r="384" spans="1:8">
      <c r="A384" s="683"/>
      <c r="B384" s="687"/>
      <c r="C384" s="687"/>
      <c r="D384" s="687"/>
      <c r="E384" s="743"/>
      <c r="F384" s="616"/>
      <c r="G384" s="49"/>
      <c r="H384" s="49"/>
    </row>
    <row r="385" spans="1:8">
      <c r="A385" s="683"/>
      <c r="B385" s="687"/>
      <c r="C385" s="687"/>
      <c r="D385" s="687"/>
      <c r="E385" s="743"/>
      <c r="F385" s="616"/>
      <c r="G385" s="49"/>
      <c r="H385" s="49"/>
    </row>
    <row r="386" spans="1:8">
      <c r="A386" s="683"/>
      <c r="B386" s="687"/>
      <c r="C386" s="687"/>
      <c r="D386" s="687"/>
      <c r="E386" s="743"/>
      <c r="F386" s="616"/>
      <c r="G386" s="49"/>
      <c r="H386" s="49"/>
    </row>
    <row r="387" spans="1:8">
      <c r="A387" s="683"/>
      <c r="B387" s="687"/>
      <c r="C387" s="687"/>
      <c r="D387" s="687"/>
      <c r="E387" s="743"/>
      <c r="F387" s="616"/>
      <c r="G387" s="49"/>
      <c r="H387" s="49"/>
    </row>
    <row r="388" spans="1:8">
      <c r="A388" s="683"/>
      <c r="B388" s="687"/>
      <c r="C388" s="687"/>
      <c r="D388" s="687"/>
      <c r="E388" s="743"/>
      <c r="F388" s="616"/>
      <c r="G388" s="49"/>
      <c r="H388" s="49"/>
    </row>
    <row r="389" spans="1:8">
      <c r="A389" s="683"/>
      <c r="B389" s="687"/>
      <c r="C389" s="687"/>
      <c r="D389" s="687"/>
      <c r="E389" s="743"/>
      <c r="F389" s="616"/>
      <c r="G389" s="49"/>
      <c r="H389" s="49"/>
    </row>
    <row r="390" spans="1:8">
      <c r="A390" s="683"/>
      <c r="B390" s="687"/>
      <c r="C390" s="687"/>
      <c r="D390" s="687"/>
      <c r="E390" s="743"/>
      <c r="F390" s="616"/>
      <c r="G390" s="49"/>
      <c r="H390" s="49"/>
    </row>
    <row r="391" spans="1:8">
      <c r="A391" s="683"/>
      <c r="B391" s="687"/>
      <c r="C391" s="687"/>
      <c r="D391" s="687"/>
      <c r="E391" s="743"/>
      <c r="F391" s="616"/>
      <c r="G391" s="49"/>
      <c r="H391" s="49"/>
    </row>
    <row r="392" spans="1:8">
      <c r="A392" s="683"/>
      <c r="B392" s="687"/>
      <c r="C392" s="687"/>
      <c r="D392" s="687"/>
      <c r="E392" s="743"/>
      <c r="F392" s="616"/>
      <c r="G392" s="49"/>
      <c r="H392" s="49"/>
    </row>
    <row r="393" spans="1:8">
      <c r="A393" s="683"/>
      <c r="B393" s="687"/>
      <c r="C393" s="687"/>
      <c r="D393" s="687"/>
      <c r="E393" s="743"/>
      <c r="F393" s="616"/>
      <c r="G393" s="49"/>
      <c r="H393" s="49"/>
    </row>
    <row r="394" spans="1:8">
      <c r="A394" s="683"/>
      <c r="B394" s="687"/>
      <c r="C394" s="687"/>
      <c r="D394" s="687"/>
      <c r="E394" s="743"/>
      <c r="F394" s="616"/>
      <c r="G394" s="49"/>
      <c r="H394" s="49"/>
    </row>
    <row r="395" spans="1:8">
      <c r="A395" s="683"/>
      <c r="B395" s="687"/>
      <c r="C395" s="687"/>
      <c r="D395" s="687"/>
      <c r="E395" s="743"/>
      <c r="F395" s="616"/>
      <c r="G395" s="49"/>
      <c r="H395" s="49"/>
    </row>
    <row r="396" spans="1:8">
      <c r="A396" s="683"/>
      <c r="B396" s="687"/>
      <c r="C396" s="687"/>
      <c r="D396" s="687"/>
      <c r="E396" s="743"/>
      <c r="F396" s="616"/>
      <c r="G396" s="49"/>
      <c r="H396" s="49"/>
    </row>
    <row r="397" spans="1:8">
      <c r="A397" s="683"/>
      <c r="B397" s="687"/>
      <c r="C397" s="687"/>
      <c r="D397" s="687"/>
      <c r="E397" s="743"/>
      <c r="F397" s="616"/>
      <c r="G397" s="49"/>
      <c r="H397" s="49"/>
    </row>
    <row r="398" spans="1:8">
      <c r="A398" s="683"/>
      <c r="B398" s="687"/>
      <c r="C398" s="687"/>
      <c r="D398" s="687"/>
      <c r="E398" s="743"/>
      <c r="F398" s="616"/>
      <c r="G398" s="49"/>
      <c r="H398" s="49"/>
    </row>
    <row r="399" spans="1:8">
      <c r="A399" s="683"/>
      <c r="B399" s="687"/>
      <c r="C399" s="687"/>
      <c r="D399" s="687"/>
      <c r="E399" s="743"/>
      <c r="F399" s="616"/>
      <c r="G399" s="49"/>
      <c r="H399" s="49"/>
    </row>
    <row r="400" spans="1:8">
      <c r="A400" s="683"/>
      <c r="B400" s="687"/>
      <c r="C400" s="687"/>
      <c r="D400" s="687"/>
      <c r="E400" s="743"/>
      <c r="F400" s="616"/>
      <c r="G400" s="49"/>
      <c r="H400" s="49"/>
    </row>
    <row r="401" spans="1:8">
      <c r="A401" s="683"/>
      <c r="B401" s="687"/>
      <c r="C401" s="687"/>
      <c r="D401" s="687"/>
      <c r="E401" s="743"/>
      <c r="F401" s="616"/>
      <c r="G401" s="49"/>
      <c r="H401" s="49"/>
    </row>
    <row r="402" spans="1:8">
      <c r="A402" s="683"/>
      <c r="B402" s="687"/>
      <c r="C402" s="687"/>
      <c r="D402" s="687"/>
      <c r="E402" s="743"/>
      <c r="F402" s="616"/>
      <c r="G402" s="49"/>
      <c r="H402" s="49"/>
    </row>
    <row r="403" spans="1:8">
      <c r="A403" s="683"/>
      <c r="B403" s="687"/>
      <c r="C403" s="687"/>
      <c r="D403" s="687"/>
      <c r="E403" s="743"/>
      <c r="F403" s="616"/>
      <c r="G403" s="49"/>
      <c r="H403" s="49"/>
    </row>
    <row r="404" spans="1:8">
      <c r="A404" s="683"/>
      <c r="B404" s="687"/>
      <c r="C404" s="687"/>
      <c r="D404" s="687"/>
      <c r="E404" s="743"/>
      <c r="F404" s="616"/>
      <c r="G404" s="49"/>
      <c r="H404" s="49"/>
    </row>
    <row r="405" spans="1:8">
      <c r="A405" s="683"/>
      <c r="B405" s="687"/>
      <c r="C405" s="687"/>
      <c r="D405" s="687"/>
      <c r="E405" s="743"/>
      <c r="F405" s="616"/>
      <c r="G405" s="49"/>
      <c r="H405" s="49"/>
    </row>
    <row r="406" spans="1:8">
      <c r="A406" s="683"/>
      <c r="B406" s="687"/>
      <c r="C406" s="687"/>
      <c r="D406" s="687"/>
      <c r="E406" s="743"/>
      <c r="F406" s="616"/>
      <c r="G406" s="49"/>
      <c r="H406" s="49"/>
    </row>
    <row r="407" spans="1:8">
      <c r="A407" s="683"/>
      <c r="B407" s="687"/>
      <c r="C407" s="687"/>
      <c r="D407" s="687"/>
      <c r="E407" s="743"/>
      <c r="F407" s="616"/>
      <c r="G407" s="49"/>
      <c r="H407" s="49"/>
    </row>
    <row r="408" spans="1:8">
      <c r="A408" s="683"/>
      <c r="B408" s="687"/>
      <c r="C408" s="687"/>
      <c r="D408" s="687"/>
      <c r="E408" s="743"/>
      <c r="F408" s="616"/>
      <c r="G408" s="49"/>
      <c r="H408" s="49"/>
    </row>
    <row r="409" spans="1:8">
      <c r="A409" s="683"/>
      <c r="B409" s="687"/>
      <c r="C409" s="687"/>
      <c r="D409" s="687"/>
      <c r="E409" s="743"/>
      <c r="F409" s="616"/>
      <c r="G409" s="49"/>
      <c r="H409" s="49"/>
    </row>
    <row r="410" spans="1:8">
      <c r="A410" s="683"/>
      <c r="B410" s="687"/>
      <c r="C410" s="687"/>
      <c r="D410" s="687"/>
      <c r="E410" s="743"/>
      <c r="F410" s="616"/>
      <c r="G410" s="49"/>
      <c r="H410" s="49"/>
    </row>
    <row r="411" spans="1:8">
      <c r="A411" s="683"/>
      <c r="B411" s="687"/>
      <c r="C411" s="687"/>
      <c r="D411" s="687"/>
      <c r="E411" s="743"/>
      <c r="F411" s="616"/>
      <c r="G411" s="49"/>
      <c r="H411" s="49"/>
    </row>
    <row r="412" spans="1:8">
      <c r="A412" s="683"/>
      <c r="B412" s="687"/>
      <c r="C412" s="687"/>
      <c r="D412" s="687"/>
      <c r="E412" s="743"/>
      <c r="F412" s="616"/>
      <c r="G412" s="49"/>
      <c r="H412" s="49"/>
    </row>
    <row r="413" spans="1:8">
      <c r="A413" s="683"/>
      <c r="B413" s="687"/>
      <c r="C413" s="687"/>
      <c r="D413" s="687"/>
      <c r="E413" s="743"/>
      <c r="F413" s="616"/>
      <c r="G413" s="49"/>
      <c r="H413" s="49"/>
    </row>
    <row r="414" spans="1:8">
      <c r="A414" s="683"/>
      <c r="B414" s="687"/>
      <c r="C414" s="687"/>
      <c r="D414" s="687"/>
      <c r="E414" s="743"/>
      <c r="F414" s="616"/>
      <c r="G414" s="49"/>
      <c r="H414" s="49"/>
    </row>
    <row r="415" spans="1:8">
      <c r="A415" s="683"/>
      <c r="B415" s="687"/>
      <c r="C415" s="687"/>
      <c r="D415" s="687"/>
      <c r="E415" s="743"/>
      <c r="F415" s="616"/>
      <c r="G415" s="49"/>
      <c r="H415" s="49"/>
    </row>
    <row r="416" spans="1:8">
      <c r="A416" s="683"/>
      <c r="B416" s="687"/>
      <c r="C416" s="687"/>
      <c r="D416" s="687"/>
      <c r="E416" s="743"/>
      <c r="F416" s="616"/>
      <c r="G416" s="49"/>
      <c r="H416" s="49"/>
    </row>
    <row r="417" spans="1:8">
      <c r="A417" s="683"/>
      <c r="B417" s="687"/>
      <c r="C417" s="687"/>
      <c r="D417" s="687"/>
      <c r="E417" s="743"/>
      <c r="F417" s="616"/>
      <c r="G417" s="49"/>
      <c r="H417" s="49"/>
    </row>
    <row r="418" spans="1:8">
      <c r="A418" s="683"/>
      <c r="B418" s="687"/>
      <c r="C418" s="687"/>
      <c r="D418" s="687"/>
      <c r="E418" s="743"/>
      <c r="F418" s="616"/>
      <c r="G418" s="49"/>
      <c r="H418" s="49"/>
    </row>
    <row r="419" spans="1:8">
      <c r="A419" s="683"/>
      <c r="B419" s="687"/>
      <c r="C419" s="687"/>
      <c r="D419" s="687"/>
      <c r="E419" s="743"/>
      <c r="F419" s="616"/>
      <c r="G419" s="49"/>
      <c r="H419" s="49"/>
    </row>
    <row r="420" spans="1:8">
      <c r="A420" s="683"/>
      <c r="B420" s="687"/>
      <c r="C420" s="687"/>
      <c r="D420" s="687"/>
      <c r="E420" s="743"/>
      <c r="F420" s="616"/>
      <c r="G420" s="49"/>
      <c r="H420" s="49"/>
    </row>
    <row r="421" spans="1:8">
      <c r="A421" s="683"/>
      <c r="B421" s="687"/>
      <c r="C421" s="687"/>
      <c r="D421" s="687"/>
      <c r="E421" s="743"/>
      <c r="F421" s="616"/>
      <c r="G421" s="49"/>
      <c r="H421" s="49"/>
    </row>
    <row r="422" spans="1:8">
      <c r="A422" s="683"/>
      <c r="B422" s="687"/>
      <c r="C422" s="687"/>
      <c r="D422" s="687"/>
      <c r="E422" s="743"/>
      <c r="F422" s="616"/>
      <c r="G422" s="49"/>
      <c r="H422" s="49"/>
    </row>
    <row r="423" spans="1:8">
      <c r="A423" s="683"/>
      <c r="B423" s="687"/>
      <c r="C423" s="687"/>
      <c r="D423" s="687"/>
      <c r="E423" s="743"/>
      <c r="F423" s="616"/>
      <c r="G423" s="49"/>
      <c r="H423" s="49"/>
    </row>
    <row r="424" spans="1:8">
      <c r="A424" s="683"/>
      <c r="B424" s="687"/>
      <c r="C424" s="687"/>
      <c r="D424" s="687"/>
      <c r="E424" s="743"/>
      <c r="F424" s="616"/>
      <c r="G424" s="49"/>
      <c r="H424" s="49"/>
    </row>
    <row r="425" spans="1:8">
      <c r="A425" s="683"/>
      <c r="B425" s="687"/>
      <c r="C425" s="687"/>
      <c r="D425" s="687"/>
      <c r="E425" s="743"/>
      <c r="F425" s="616"/>
      <c r="G425" s="49"/>
      <c r="H425" s="49"/>
    </row>
    <row r="426" spans="1:8">
      <c r="A426" s="683"/>
      <c r="B426" s="687"/>
      <c r="C426" s="687"/>
      <c r="D426" s="687"/>
      <c r="E426" s="743"/>
      <c r="F426" s="616"/>
      <c r="G426" s="49"/>
      <c r="H426" s="49"/>
    </row>
    <row r="427" spans="1:8">
      <c r="A427" s="683"/>
      <c r="B427" s="687"/>
      <c r="C427" s="687"/>
      <c r="D427" s="687"/>
      <c r="E427" s="743"/>
      <c r="F427" s="616"/>
      <c r="G427" s="49"/>
      <c r="H427" s="49"/>
    </row>
    <row r="428" spans="1:8">
      <c r="A428" s="683"/>
      <c r="B428" s="687"/>
      <c r="C428" s="687"/>
      <c r="D428" s="687"/>
      <c r="E428" s="743"/>
      <c r="F428" s="616"/>
      <c r="G428" s="49"/>
      <c r="H428" s="49"/>
    </row>
    <row r="429" spans="1:8">
      <c r="A429" s="683"/>
      <c r="B429" s="687"/>
      <c r="C429" s="687"/>
      <c r="D429" s="687"/>
      <c r="E429" s="743"/>
      <c r="F429" s="616"/>
      <c r="G429" s="49"/>
      <c r="H429" s="49"/>
    </row>
    <row r="430" spans="1:8">
      <c r="A430" s="683"/>
      <c r="B430" s="687"/>
      <c r="C430" s="687"/>
      <c r="D430" s="687"/>
      <c r="E430" s="743"/>
      <c r="F430" s="616"/>
      <c r="G430" s="49"/>
      <c r="H430" s="49"/>
    </row>
    <row r="431" spans="1:8">
      <c r="A431" s="683"/>
      <c r="B431" s="687"/>
      <c r="C431" s="687"/>
      <c r="D431" s="687"/>
      <c r="E431" s="743"/>
      <c r="F431" s="616"/>
      <c r="G431" s="49"/>
      <c r="H431" s="49"/>
    </row>
    <row r="432" spans="1:8">
      <c r="A432" s="683"/>
      <c r="B432" s="687"/>
      <c r="C432" s="687"/>
      <c r="D432" s="687"/>
      <c r="E432" s="743"/>
      <c r="F432" s="616"/>
      <c r="G432" s="49"/>
      <c r="H432" s="49"/>
    </row>
    <row r="433" spans="1:8">
      <c r="A433" s="683"/>
      <c r="B433" s="687"/>
      <c r="C433" s="687"/>
      <c r="D433" s="687"/>
      <c r="E433" s="743"/>
      <c r="F433" s="616"/>
      <c r="G433" s="49"/>
      <c r="H433" s="49"/>
    </row>
    <row r="434" spans="1:8">
      <c r="A434" s="683"/>
      <c r="B434" s="687"/>
      <c r="C434" s="687"/>
      <c r="D434" s="687"/>
      <c r="E434" s="743"/>
      <c r="F434" s="616"/>
      <c r="G434" s="49"/>
      <c r="H434" s="49"/>
    </row>
    <row r="435" spans="1:8">
      <c r="A435" s="683"/>
      <c r="B435" s="687"/>
      <c r="C435" s="687"/>
      <c r="D435" s="687"/>
      <c r="E435" s="743"/>
      <c r="F435" s="616"/>
      <c r="G435" s="49"/>
      <c r="H435" s="49"/>
    </row>
    <row r="436" spans="1:8">
      <c r="A436" s="683"/>
      <c r="B436" s="687"/>
      <c r="C436" s="687"/>
      <c r="D436" s="687"/>
      <c r="E436" s="743"/>
      <c r="F436" s="616"/>
      <c r="G436" s="49"/>
      <c r="H436" s="49"/>
    </row>
    <row r="437" spans="1:8">
      <c r="A437" s="683"/>
      <c r="B437" s="687"/>
      <c r="C437" s="687"/>
      <c r="D437" s="687"/>
      <c r="E437" s="743"/>
      <c r="F437" s="616"/>
      <c r="G437" s="49"/>
      <c r="H437" s="49"/>
    </row>
    <row r="438" spans="1:8">
      <c r="A438" s="683"/>
      <c r="B438" s="687"/>
      <c r="C438" s="687"/>
      <c r="D438" s="687"/>
      <c r="E438" s="743"/>
      <c r="F438" s="616"/>
      <c r="G438" s="49"/>
      <c r="H438" s="49"/>
    </row>
    <row r="439" spans="1:8">
      <c r="A439" s="683"/>
      <c r="B439" s="687"/>
      <c r="C439" s="687"/>
      <c r="D439" s="687"/>
      <c r="E439" s="743"/>
      <c r="F439" s="616"/>
      <c r="G439" s="49"/>
      <c r="H439" s="49"/>
    </row>
    <row r="440" spans="1:8">
      <c r="A440" s="683"/>
      <c r="B440" s="687"/>
      <c r="C440" s="687"/>
      <c r="D440" s="687"/>
      <c r="E440" s="743"/>
      <c r="F440" s="616"/>
      <c r="G440" s="49"/>
      <c r="H440" s="49"/>
    </row>
    <row r="441" spans="1:8">
      <c r="A441" s="683"/>
      <c r="B441" s="687"/>
      <c r="C441" s="687"/>
      <c r="D441" s="687"/>
      <c r="E441" s="743"/>
      <c r="F441" s="616"/>
      <c r="G441" s="49"/>
      <c r="H441" s="49"/>
    </row>
    <row r="442" spans="1:8">
      <c r="A442" s="683"/>
      <c r="B442" s="687"/>
      <c r="C442" s="687"/>
      <c r="D442" s="687"/>
      <c r="E442" s="743"/>
      <c r="F442" s="616"/>
      <c r="G442" s="49"/>
      <c r="H442" s="49"/>
    </row>
    <row r="443" spans="1:8">
      <c r="A443" s="683"/>
      <c r="B443" s="687"/>
      <c r="C443" s="687"/>
      <c r="D443" s="687"/>
      <c r="E443" s="743"/>
      <c r="F443" s="616"/>
      <c r="G443" s="49"/>
      <c r="H443" s="49"/>
    </row>
    <row r="444" spans="1:8">
      <c r="A444" s="683"/>
      <c r="B444" s="687"/>
      <c r="C444" s="687"/>
      <c r="D444" s="687"/>
      <c r="E444" s="743"/>
      <c r="F444" s="616"/>
      <c r="G444" s="49"/>
      <c r="H444" s="49"/>
    </row>
    <row r="445" spans="1:8">
      <c r="A445" s="683"/>
      <c r="B445" s="687"/>
      <c r="C445" s="687"/>
      <c r="D445" s="687"/>
      <c r="E445" s="743"/>
      <c r="F445" s="616"/>
      <c r="G445" s="49"/>
      <c r="H445" s="49"/>
    </row>
    <row r="446" spans="1:8">
      <c r="A446" s="683"/>
      <c r="B446" s="687"/>
      <c r="C446" s="687"/>
      <c r="D446" s="687"/>
      <c r="E446" s="743"/>
      <c r="F446" s="616"/>
      <c r="G446" s="49"/>
      <c r="H446" s="49"/>
    </row>
    <row r="447" spans="1:8">
      <c r="A447" s="683"/>
      <c r="B447" s="687"/>
      <c r="C447" s="687"/>
      <c r="D447" s="687"/>
      <c r="E447" s="743"/>
      <c r="F447" s="616"/>
      <c r="G447" s="49"/>
      <c r="H447" s="49"/>
    </row>
    <row r="448" spans="1:8">
      <c r="A448" s="683"/>
      <c r="B448" s="687"/>
      <c r="C448" s="687"/>
      <c r="D448" s="687"/>
      <c r="E448" s="743"/>
      <c r="F448" s="616"/>
      <c r="G448" s="49"/>
      <c r="H448" s="49"/>
    </row>
    <row r="449" spans="1:8">
      <c r="A449" s="683"/>
      <c r="B449" s="687"/>
      <c r="C449" s="687"/>
      <c r="D449" s="687"/>
      <c r="E449" s="743"/>
      <c r="F449" s="616"/>
      <c r="G449" s="49"/>
      <c r="H449" s="49"/>
    </row>
    <row r="450" spans="1:8">
      <c r="A450" s="683"/>
      <c r="B450" s="687"/>
      <c r="C450" s="687"/>
      <c r="D450" s="687"/>
      <c r="E450" s="743"/>
      <c r="F450" s="616"/>
      <c r="G450" s="49"/>
      <c r="H450" s="49"/>
    </row>
    <row r="451" spans="1:8">
      <c r="A451" s="683"/>
      <c r="B451" s="687"/>
      <c r="C451" s="687"/>
      <c r="D451" s="687"/>
      <c r="E451" s="743"/>
      <c r="F451" s="616"/>
      <c r="G451" s="49"/>
      <c r="H451" s="49"/>
    </row>
    <row r="452" spans="1:8">
      <c r="A452" s="683"/>
      <c r="B452" s="687"/>
      <c r="C452" s="687"/>
      <c r="D452" s="687"/>
      <c r="E452" s="743"/>
      <c r="F452" s="616"/>
      <c r="G452" s="49"/>
      <c r="H452" s="49"/>
    </row>
    <row r="453" spans="1:8">
      <c r="A453" s="683"/>
      <c r="B453" s="687"/>
      <c r="C453" s="687"/>
      <c r="D453" s="687"/>
      <c r="E453" s="743"/>
      <c r="F453" s="616"/>
      <c r="G453" s="49"/>
      <c r="H453" s="49"/>
    </row>
    <row r="454" spans="1:8">
      <c r="A454" s="683"/>
      <c r="B454" s="687"/>
      <c r="C454" s="687"/>
      <c r="D454" s="687"/>
      <c r="E454" s="743"/>
      <c r="F454" s="616"/>
      <c r="G454" s="49"/>
      <c r="H454" s="49"/>
    </row>
    <row r="455" spans="1:8">
      <c r="A455" s="683"/>
      <c r="B455" s="687"/>
      <c r="C455" s="687"/>
      <c r="D455" s="687"/>
      <c r="E455" s="743"/>
      <c r="F455" s="616"/>
      <c r="G455" s="49"/>
      <c r="H455" s="49"/>
    </row>
    <row r="456" spans="1:8">
      <c r="A456" s="683"/>
      <c r="B456" s="687"/>
      <c r="C456" s="687"/>
      <c r="D456" s="687"/>
      <c r="E456" s="743"/>
      <c r="F456" s="616"/>
      <c r="G456" s="49"/>
      <c r="H456" s="49"/>
    </row>
    <row r="457" spans="1:8">
      <c r="A457" s="683"/>
      <c r="B457" s="687"/>
      <c r="C457" s="687"/>
      <c r="D457" s="687"/>
      <c r="E457" s="743"/>
      <c r="F457" s="616"/>
      <c r="G457" s="49"/>
      <c r="H457" s="49"/>
    </row>
    <row r="458" spans="1:8">
      <c r="A458" s="683"/>
      <c r="B458" s="687"/>
      <c r="C458" s="687"/>
      <c r="D458" s="687"/>
      <c r="E458" s="743"/>
      <c r="F458" s="616"/>
      <c r="G458" s="49"/>
      <c r="H458" s="49"/>
    </row>
    <row r="459" spans="1:8">
      <c r="A459" s="683"/>
      <c r="B459" s="687"/>
      <c r="C459" s="687"/>
      <c r="D459" s="687"/>
      <c r="E459" s="743"/>
      <c r="F459" s="616"/>
      <c r="G459" s="49"/>
      <c r="H459" s="49"/>
    </row>
    <row r="460" spans="1:8">
      <c r="A460" s="683"/>
      <c r="B460" s="687"/>
      <c r="C460" s="687"/>
      <c r="D460" s="687"/>
      <c r="E460" s="743"/>
      <c r="F460" s="616"/>
      <c r="G460" s="49"/>
      <c r="H460" s="49"/>
    </row>
    <row r="461" spans="1:8">
      <c r="A461" s="683"/>
      <c r="B461" s="687"/>
      <c r="C461" s="687"/>
      <c r="D461" s="687"/>
      <c r="E461" s="743"/>
      <c r="F461" s="616"/>
      <c r="G461" s="49"/>
      <c r="H461" s="49"/>
    </row>
    <row r="462" spans="1:8">
      <c r="A462" s="683"/>
      <c r="B462" s="687"/>
      <c r="C462" s="687"/>
      <c r="D462" s="687"/>
      <c r="E462" s="743"/>
      <c r="F462" s="616"/>
      <c r="G462" s="49"/>
      <c r="H462" s="49"/>
    </row>
    <row r="463" spans="1:8">
      <c r="A463" s="683"/>
      <c r="B463" s="687"/>
      <c r="C463" s="687"/>
      <c r="D463" s="687"/>
      <c r="E463" s="743"/>
      <c r="F463" s="616"/>
      <c r="G463" s="49"/>
      <c r="H463" s="49"/>
    </row>
    <row r="464" spans="1:8">
      <c r="A464" s="683"/>
      <c r="B464" s="687"/>
      <c r="C464" s="687"/>
      <c r="D464" s="687"/>
      <c r="E464" s="743"/>
      <c r="F464" s="616"/>
      <c r="G464" s="49"/>
      <c r="H464" s="49"/>
    </row>
    <row r="465" spans="1:8">
      <c r="A465" s="683"/>
      <c r="B465" s="687"/>
      <c r="C465" s="687"/>
      <c r="D465" s="687"/>
      <c r="E465" s="743"/>
      <c r="F465" s="616"/>
      <c r="G465" s="49"/>
      <c r="H465" s="49"/>
    </row>
    <row r="466" spans="1:8">
      <c r="A466" s="683"/>
      <c r="B466" s="687"/>
      <c r="C466" s="687"/>
      <c r="D466" s="687"/>
      <c r="E466" s="743"/>
      <c r="F466" s="616"/>
      <c r="G466" s="49"/>
      <c r="H466" s="49"/>
    </row>
    <row r="467" spans="1:8">
      <c r="A467" s="683"/>
      <c r="B467" s="687"/>
      <c r="C467" s="687"/>
      <c r="D467" s="687"/>
      <c r="E467" s="743"/>
      <c r="F467" s="616"/>
      <c r="G467" s="49"/>
      <c r="H467" s="49"/>
    </row>
    <row r="468" spans="1:8">
      <c r="A468" s="683"/>
      <c r="B468" s="687"/>
      <c r="C468" s="687"/>
      <c r="D468" s="687"/>
      <c r="E468" s="743"/>
      <c r="F468" s="616"/>
      <c r="G468" s="49"/>
      <c r="H468" s="49"/>
    </row>
    <row r="469" spans="1:8">
      <c r="A469" s="683"/>
      <c r="B469" s="687"/>
      <c r="C469" s="687"/>
      <c r="D469" s="687"/>
      <c r="E469" s="743"/>
      <c r="F469" s="616"/>
      <c r="G469" s="49"/>
      <c r="H469" s="49"/>
    </row>
    <row r="470" spans="1:8">
      <c r="A470" s="683"/>
      <c r="B470" s="687"/>
      <c r="C470" s="687"/>
      <c r="D470" s="687"/>
      <c r="E470" s="743"/>
      <c r="F470" s="616"/>
      <c r="G470" s="49"/>
      <c r="H470" s="49"/>
    </row>
    <row r="471" spans="1:8">
      <c r="A471" s="683"/>
      <c r="B471" s="687"/>
      <c r="C471" s="687"/>
      <c r="D471" s="687"/>
      <c r="E471" s="743"/>
      <c r="F471" s="616"/>
      <c r="G471" s="49"/>
      <c r="H471" s="49"/>
    </row>
    <row r="472" spans="1:8">
      <c r="A472" s="683"/>
      <c r="B472" s="687"/>
      <c r="C472" s="687"/>
      <c r="D472" s="687"/>
      <c r="E472" s="743"/>
      <c r="F472" s="616"/>
      <c r="G472" s="49"/>
      <c r="H472" s="49"/>
    </row>
    <row r="473" spans="1:8">
      <c r="A473" s="683"/>
      <c r="B473" s="687"/>
      <c r="C473" s="687"/>
      <c r="D473" s="687"/>
      <c r="E473" s="743"/>
      <c r="F473" s="616"/>
      <c r="G473" s="49"/>
      <c r="H473" s="49"/>
    </row>
    <row r="474" spans="1:8">
      <c r="A474" s="683"/>
      <c r="B474" s="687"/>
      <c r="C474" s="687"/>
      <c r="D474" s="687"/>
      <c r="E474" s="743"/>
      <c r="F474" s="616"/>
      <c r="G474" s="49"/>
      <c r="H474" s="49"/>
    </row>
    <row r="475" spans="1:8">
      <c r="A475" s="683"/>
      <c r="B475" s="687"/>
      <c r="C475" s="687"/>
      <c r="D475" s="687"/>
      <c r="E475" s="743"/>
      <c r="F475" s="616"/>
      <c r="G475" s="49"/>
      <c r="H475" s="49"/>
    </row>
    <row r="476" spans="1:8">
      <c r="A476" s="683"/>
      <c r="B476" s="687"/>
      <c r="C476" s="687"/>
      <c r="D476" s="687"/>
      <c r="E476" s="743"/>
      <c r="F476" s="616"/>
      <c r="G476" s="49"/>
      <c r="H476" s="49"/>
    </row>
    <row r="477" spans="1:8">
      <c r="A477" s="683"/>
      <c r="B477" s="687"/>
      <c r="C477" s="687"/>
      <c r="D477" s="687"/>
      <c r="E477" s="743"/>
      <c r="F477" s="616"/>
      <c r="G477" s="49"/>
      <c r="H477" s="49"/>
    </row>
    <row r="478" spans="1:8">
      <c r="A478" s="683"/>
      <c r="B478" s="687"/>
      <c r="C478" s="687"/>
      <c r="D478" s="687"/>
      <c r="E478" s="743"/>
      <c r="F478" s="616"/>
      <c r="G478" s="49"/>
      <c r="H478" s="49"/>
    </row>
    <row r="479" spans="1:8">
      <c r="A479" s="683"/>
      <c r="B479" s="687"/>
      <c r="C479" s="687"/>
      <c r="D479" s="687"/>
      <c r="E479" s="743"/>
      <c r="F479" s="616"/>
      <c r="G479" s="49"/>
      <c r="H479" s="49"/>
    </row>
    <row r="480" spans="1:8">
      <c r="A480" s="683"/>
      <c r="B480" s="687"/>
      <c r="C480" s="687"/>
      <c r="D480" s="687"/>
      <c r="E480" s="743"/>
      <c r="F480" s="616"/>
      <c r="G480" s="49"/>
      <c r="H480" s="49"/>
    </row>
    <row r="481" spans="1:8">
      <c r="A481" s="683"/>
      <c r="B481" s="687"/>
      <c r="C481" s="687"/>
      <c r="D481" s="687"/>
      <c r="E481" s="743"/>
      <c r="F481" s="616"/>
      <c r="G481" s="49"/>
      <c r="H481" s="49"/>
    </row>
    <row r="482" spans="1:8">
      <c r="A482" s="683"/>
      <c r="B482" s="687"/>
      <c r="C482" s="687"/>
      <c r="D482" s="687"/>
      <c r="E482" s="743"/>
      <c r="F482" s="616"/>
      <c r="G482" s="49"/>
      <c r="H482" s="49"/>
    </row>
    <row r="483" spans="1:8">
      <c r="A483" s="683"/>
      <c r="B483" s="687"/>
      <c r="C483" s="687"/>
      <c r="D483" s="687"/>
      <c r="E483" s="743"/>
      <c r="F483" s="616"/>
      <c r="G483" s="49"/>
      <c r="H483" s="49"/>
    </row>
    <row r="484" spans="1:8">
      <c r="A484" s="683"/>
      <c r="B484" s="687"/>
      <c r="C484" s="687"/>
      <c r="D484" s="687"/>
      <c r="E484" s="743"/>
      <c r="F484" s="616"/>
      <c r="G484" s="49"/>
      <c r="H484" s="49"/>
    </row>
    <row r="485" spans="1:8">
      <c r="A485" s="683"/>
      <c r="B485" s="687"/>
      <c r="C485" s="687"/>
      <c r="D485" s="687"/>
      <c r="E485" s="743"/>
      <c r="F485" s="616"/>
      <c r="G485" s="49"/>
      <c r="H485" s="49"/>
    </row>
    <row r="486" spans="1:8">
      <c r="A486" s="683"/>
      <c r="B486" s="687"/>
      <c r="C486" s="687"/>
      <c r="D486" s="687"/>
      <c r="E486" s="743"/>
      <c r="F486" s="616"/>
      <c r="G486" s="49"/>
      <c r="H486" s="49"/>
    </row>
    <row r="487" spans="1:8">
      <c r="A487" s="683"/>
      <c r="B487" s="687"/>
      <c r="C487" s="687"/>
      <c r="D487" s="687"/>
      <c r="E487" s="743"/>
      <c r="F487" s="616"/>
      <c r="G487" s="49"/>
      <c r="H487" s="49"/>
    </row>
    <row r="488" spans="1:8">
      <c r="A488" s="683"/>
      <c r="B488" s="687"/>
      <c r="C488" s="687"/>
      <c r="D488" s="687"/>
      <c r="E488" s="743"/>
      <c r="F488" s="616"/>
      <c r="G488" s="49"/>
      <c r="H488" s="49"/>
    </row>
    <row r="489" spans="1:8">
      <c r="A489" s="683"/>
      <c r="B489" s="687"/>
      <c r="C489" s="687"/>
      <c r="D489" s="687"/>
      <c r="E489" s="743"/>
      <c r="F489" s="616"/>
      <c r="G489" s="49"/>
      <c r="H489" s="49"/>
    </row>
    <row r="490" spans="1:8">
      <c r="A490" s="683"/>
      <c r="B490" s="687"/>
      <c r="C490" s="687"/>
      <c r="D490" s="687"/>
      <c r="E490" s="743"/>
      <c r="F490" s="616"/>
      <c r="G490" s="49"/>
      <c r="H490" s="49"/>
    </row>
    <row r="491" spans="1:8">
      <c r="A491" s="683"/>
      <c r="B491" s="687"/>
      <c r="C491" s="687"/>
      <c r="D491" s="687"/>
      <c r="E491" s="743"/>
      <c r="F491" s="616"/>
      <c r="G491" s="49"/>
      <c r="H491" s="49"/>
    </row>
    <row r="492" spans="1:8">
      <c r="A492" s="683"/>
      <c r="B492" s="687"/>
      <c r="C492" s="687"/>
      <c r="D492" s="687"/>
      <c r="E492" s="743"/>
      <c r="F492" s="616"/>
      <c r="G492" s="49"/>
      <c r="H492" s="49"/>
    </row>
    <row r="493" spans="1:8">
      <c r="A493" s="683"/>
      <c r="B493" s="687"/>
      <c r="C493" s="687"/>
      <c r="D493" s="687"/>
      <c r="E493" s="743"/>
      <c r="F493" s="616"/>
      <c r="G493" s="49"/>
      <c r="H493" s="49"/>
    </row>
    <row r="494" spans="1:8">
      <c r="A494" s="683"/>
      <c r="B494" s="687"/>
      <c r="C494" s="687"/>
      <c r="D494" s="687"/>
      <c r="E494" s="743"/>
      <c r="F494" s="616"/>
      <c r="G494" s="49"/>
      <c r="H494" s="49"/>
    </row>
    <row r="495" spans="1:8">
      <c r="A495" s="683"/>
      <c r="B495" s="687"/>
      <c r="C495" s="687"/>
      <c r="D495" s="687"/>
      <c r="E495" s="743"/>
      <c r="F495" s="616"/>
      <c r="G495" s="49"/>
      <c r="H495" s="49"/>
    </row>
    <row r="496" spans="1:8">
      <c r="A496" s="683"/>
      <c r="B496" s="687"/>
      <c r="C496" s="687"/>
      <c r="D496" s="687"/>
      <c r="E496" s="743"/>
      <c r="F496" s="616"/>
      <c r="G496" s="49"/>
      <c r="H496" s="49"/>
    </row>
    <row r="497" spans="1:8">
      <c r="A497" s="683"/>
      <c r="B497" s="687"/>
      <c r="C497" s="687"/>
      <c r="D497" s="687"/>
      <c r="E497" s="743"/>
      <c r="F497" s="616"/>
      <c r="G497" s="49"/>
      <c r="H497" s="49"/>
    </row>
    <row r="498" spans="1:8">
      <c r="A498" s="683"/>
      <c r="B498" s="687"/>
      <c r="C498" s="687"/>
      <c r="D498" s="687"/>
      <c r="E498" s="743"/>
      <c r="F498" s="616"/>
      <c r="G498" s="49"/>
      <c r="H498" s="49"/>
    </row>
    <row r="499" spans="1:8">
      <c r="A499" s="683"/>
      <c r="B499" s="687"/>
      <c r="C499" s="687"/>
      <c r="D499" s="687"/>
      <c r="E499" s="743"/>
      <c r="F499" s="616"/>
      <c r="G499" s="49"/>
      <c r="H499" s="49"/>
    </row>
    <row r="500" spans="1:8">
      <c r="A500" s="683"/>
      <c r="B500" s="687"/>
      <c r="C500" s="687"/>
      <c r="D500" s="687"/>
      <c r="E500" s="743"/>
      <c r="F500" s="616"/>
      <c r="G500" s="49"/>
      <c r="H500" s="49"/>
    </row>
    <row r="501" spans="1:8">
      <c r="A501" s="683"/>
      <c r="B501" s="687"/>
      <c r="C501" s="687"/>
      <c r="D501" s="687"/>
      <c r="E501" s="743"/>
      <c r="F501" s="616"/>
      <c r="G501" s="49"/>
      <c r="H501" s="49"/>
    </row>
    <row r="502" spans="1:8">
      <c r="A502" s="683"/>
      <c r="B502" s="687"/>
      <c r="C502" s="687"/>
      <c r="D502" s="687"/>
      <c r="E502" s="743"/>
      <c r="F502" s="616"/>
      <c r="G502" s="49"/>
      <c r="H502" s="49"/>
    </row>
    <row r="503" spans="1:8">
      <c r="A503" s="683"/>
      <c r="B503" s="687"/>
      <c r="C503" s="687"/>
      <c r="D503" s="687"/>
      <c r="E503" s="743"/>
      <c r="F503" s="616"/>
      <c r="G503" s="49"/>
      <c r="H503" s="49"/>
    </row>
    <row r="504" spans="1:8">
      <c r="A504" s="683"/>
      <c r="B504" s="687"/>
      <c r="C504" s="687"/>
      <c r="D504" s="687"/>
      <c r="E504" s="743"/>
      <c r="F504" s="616"/>
      <c r="G504" s="49"/>
      <c r="H504" s="49"/>
    </row>
    <row r="505" spans="1:8">
      <c r="A505" s="683"/>
      <c r="B505" s="687"/>
      <c r="C505" s="687"/>
      <c r="D505" s="687"/>
      <c r="E505" s="743"/>
      <c r="F505" s="616"/>
      <c r="G505" s="49"/>
      <c r="H505" s="49"/>
    </row>
    <row r="506" spans="1:8">
      <c r="A506" s="683"/>
      <c r="B506" s="687"/>
      <c r="C506" s="687"/>
      <c r="D506" s="687"/>
      <c r="E506" s="743"/>
      <c r="F506" s="616"/>
      <c r="G506" s="49"/>
      <c r="H506" s="49"/>
    </row>
    <row r="507" spans="1:8">
      <c r="A507" s="683"/>
      <c r="B507" s="687"/>
      <c r="C507" s="687"/>
      <c r="D507" s="687"/>
      <c r="E507" s="743"/>
      <c r="F507" s="616"/>
      <c r="G507" s="49"/>
      <c r="H507" s="49"/>
    </row>
    <row r="508" spans="1:8">
      <c r="A508" s="683"/>
      <c r="B508" s="687"/>
      <c r="C508" s="687"/>
      <c r="D508" s="687"/>
      <c r="E508" s="743"/>
      <c r="F508" s="616"/>
      <c r="G508" s="49"/>
      <c r="H508" s="49"/>
    </row>
    <row r="509" spans="1:8">
      <c r="A509" s="683"/>
      <c r="B509" s="687"/>
      <c r="C509" s="687"/>
      <c r="D509" s="687"/>
      <c r="E509" s="743"/>
      <c r="F509" s="616"/>
      <c r="G509" s="49"/>
      <c r="H509" s="49"/>
    </row>
    <row r="510" spans="1:8">
      <c r="A510" s="683"/>
      <c r="B510" s="687"/>
      <c r="C510" s="687"/>
      <c r="D510" s="687"/>
      <c r="E510" s="743"/>
      <c r="F510" s="616"/>
      <c r="G510" s="49"/>
      <c r="H510" s="49"/>
    </row>
    <row r="511" spans="1:8">
      <c r="A511" s="683"/>
      <c r="B511" s="687"/>
      <c r="C511" s="687"/>
      <c r="D511" s="687"/>
      <c r="E511" s="743"/>
      <c r="F511" s="616"/>
      <c r="G511" s="49"/>
      <c r="H511" s="49"/>
    </row>
    <row r="512" spans="1:8">
      <c r="A512" s="683"/>
      <c r="B512" s="687"/>
      <c r="C512" s="687"/>
      <c r="D512" s="687"/>
      <c r="E512" s="743"/>
      <c r="F512" s="616"/>
      <c r="G512" s="49"/>
      <c r="H512" s="49"/>
    </row>
    <row r="513" spans="1:8">
      <c r="A513" s="683"/>
      <c r="B513" s="687"/>
      <c r="C513" s="687"/>
      <c r="D513" s="687"/>
      <c r="E513" s="743"/>
      <c r="F513" s="616"/>
      <c r="G513" s="49"/>
      <c r="H513" s="49"/>
    </row>
    <row r="514" spans="1:8">
      <c r="A514" s="683"/>
      <c r="B514" s="687"/>
      <c r="C514" s="687"/>
      <c r="D514" s="687"/>
      <c r="E514" s="743"/>
      <c r="F514" s="616"/>
      <c r="G514" s="49"/>
      <c r="H514" s="49"/>
    </row>
    <row r="515" spans="1:8">
      <c r="A515" s="683"/>
      <c r="B515" s="687"/>
      <c r="C515" s="687"/>
      <c r="D515" s="687"/>
      <c r="E515" s="743"/>
      <c r="F515" s="616"/>
      <c r="G515" s="49"/>
      <c r="H515" s="49"/>
    </row>
    <row r="516" spans="1:8">
      <c r="A516" s="683"/>
      <c r="B516" s="687"/>
      <c r="C516" s="687"/>
      <c r="D516" s="687"/>
      <c r="E516" s="743"/>
      <c r="F516" s="616"/>
      <c r="G516" s="49"/>
      <c r="H516" s="49"/>
    </row>
    <row r="517" spans="1:8">
      <c r="A517" s="683"/>
      <c r="B517" s="687"/>
      <c r="C517" s="687"/>
      <c r="D517" s="687"/>
      <c r="E517" s="743"/>
      <c r="F517" s="616"/>
      <c r="G517" s="49"/>
      <c r="H517" s="49"/>
    </row>
    <row r="518" spans="1:8">
      <c r="A518" s="683"/>
      <c r="B518" s="687"/>
      <c r="C518" s="687"/>
      <c r="D518" s="687"/>
      <c r="E518" s="743"/>
      <c r="F518" s="616"/>
      <c r="G518" s="49"/>
      <c r="H518" s="49"/>
    </row>
    <row r="519" spans="1:8">
      <c r="A519" s="683"/>
      <c r="B519" s="687"/>
      <c r="C519" s="687"/>
      <c r="D519" s="687"/>
      <c r="E519" s="743"/>
      <c r="F519" s="616"/>
      <c r="G519" s="49"/>
      <c r="H519" s="49"/>
    </row>
    <row r="520" spans="1:8">
      <c r="A520" s="683"/>
      <c r="B520" s="687"/>
      <c r="C520" s="687"/>
      <c r="D520" s="687"/>
      <c r="E520" s="743"/>
      <c r="F520" s="616"/>
      <c r="G520" s="49"/>
      <c r="H520" s="49"/>
    </row>
    <row r="521" spans="1:8">
      <c r="A521" s="683"/>
      <c r="B521" s="687"/>
      <c r="C521" s="687"/>
      <c r="D521" s="687"/>
      <c r="E521" s="743"/>
      <c r="F521" s="616"/>
      <c r="G521" s="49"/>
      <c r="H521" s="49"/>
    </row>
    <row r="522" spans="1:8">
      <c r="A522" s="683"/>
      <c r="B522" s="687"/>
      <c r="C522" s="687"/>
      <c r="D522" s="687"/>
      <c r="E522" s="743"/>
      <c r="F522" s="616"/>
      <c r="G522" s="49"/>
      <c r="H522" s="49"/>
    </row>
    <row r="523" spans="1:8">
      <c r="A523" s="683"/>
      <c r="B523" s="687"/>
      <c r="C523" s="687"/>
      <c r="D523" s="687"/>
      <c r="E523" s="743"/>
      <c r="F523" s="616"/>
      <c r="G523" s="49"/>
      <c r="H523" s="49"/>
    </row>
    <row r="524" spans="1:8">
      <c r="A524" s="683"/>
      <c r="B524" s="687"/>
      <c r="C524" s="687"/>
      <c r="D524" s="687"/>
      <c r="E524" s="743"/>
      <c r="F524" s="616"/>
      <c r="G524" s="49"/>
      <c r="H524" s="49"/>
    </row>
    <row r="525" spans="1:8">
      <c r="A525" s="683"/>
      <c r="B525" s="687"/>
      <c r="C525" s="687"/>
      <c r="D525" s="687"/>
      <c r="E525" s="743"/>
      <c r="F525" s="616"/>
      <c r="G525" s="49"/>
      <c r="H525" s="49"/>
    </row>
    <row r="526" spans="1:8">
      <c r="A526" s="683"/>
      <c r="B526" s="687"/>
      <c r="C526" s="687"/>
      <c r="D526" s="687"/>
      <c r="E526" s="743"/>
      <c r="F526" s="616"/>
      <c r="G526" s="49"/>
      <c r="H526" s="49"/>
    </row>
    <row r="527" spans="1:8">
      <c r="A527" s="683"/>
      <c r="B527" s="687"/>
      <c r="C527" s="687"/>
      <c r="D527" s="687"/>
      <c r="E527" s="743"/>
      <c r="F527" s="616"/>
      <c r="G527" s="49"/>
      <c r="H527" s="49"/>
    </row>
    <row r="528" spans="1:8">
      <c r="A528" s="683"/>
      <c r="B528" s="687"/>
      <c r="C528" s="687"/>
      <c r="D528" s="687"/>
      <c r="E528" s="743"/>
      <c r="F528" s="616"/>
      <c r="G528" s="49"/>
      <c r="H528" s="49"/>
    </row>
    <row r="529" spans="1:8">
      <c r="A529" s="683"/>
      <c r="B529" s="687"/>
      <c r="C529" s="687"/>
      <c r="D529" s="687"/>
      <c r="E529" s="743"/>
      <c r="F529" s="616"/>
      <c r="G529" s="49"/>
      <c r="H529" s="49"/>
    </row>
    <row r="530" spans="1:8">
      <c r="A530" s="683"/>
      <c r="B530" s="687"/>
      <c r="C530" s="687"/>
      <c r="D530" s="687"/>
      <c r="E530" s="743"/>
      <c r="F530" s="616"/>
      <c r="G530" s="49"/>
      <c r="H530" s="49"/>
    </row>
    <row r="531" spans="1:8">
      <c r="A531" s="683"/>
      <c r="B531" s="687"/>
      <c r="C531" s="687"/>
      <c r="D531" s="687"/>
      <c r="E531" s="743"/>
      <c r="F531" s="616"/>
      <c r="G531" s="49"/>
      <c r="H531" s="49"/>
    </row>
    <row r="532" spans="1:8">
      <c r="A532" s="683"/>
      <c r="B532" s="687"/>
      <c r="C532" s="687"/>
      <c r="D532" s="687"/>
      <c r="E532" s="743"/>
      <c r="F532" s="616"/>
      <c r="G532" s="49"/>
      <c r="H532" s="49"/>
    </row>
    <row r="533" spans="1:8">
      <c r="A533" s="683"/>
      <c r="B533" s="687"/>
      <c r="C533" s="687"/>
      <c r="D533" s="687"/>
      <c r="E533" s="743"/>
      <c r="F533" s="616"/>
      <c r="G533" s="49"/>
      <c r="H533" s="49"/>
    </row>
    <row r="534" spans="1:8">
      <c r="A534" s="683"/>
      <c r="B534" s="687"/>
      <c r="C534" s="687"/>
      <c r="D534" s="687"/>
      <c r="E534" s="743"/>
      <c r="F534" s="616"/>
      <c r="G534" s="49"/>
      <c r="H534" s="49"/>
    </row>
    <row r="535" spans="1:8">
      <c r="A535" s="683"/>
      <c r="B535" s="687"/>
      <c r="C535" s="687"/>
      <c r="D535" s="687"/>
      <c r="E535" s="743"/>
      <c r="F535" s="616"/>
      <c r="G535" s="49"/>
      <c r="H535" s="49"/>
    </row>
    <row r="536" spans="1:8">
      <c r="A536" s="683"/>
      <c r="B536" s="687"/>
      <c r="C536" s="687"/>
      <c r="D536" s="687"/>
      <c r="E536" s="743"/>
      <c r="F536" s="616"/>
      <c r="G536" s="49"/>
      <c r="H536" s="49"/>
    </row>
    <row r="537" spans="1:8">
      <c r="A537" s="683"/>
      <c r="B537" s="687"/>
      <c r="C537" s="687"/>
      <c r="D537" s="687"/>
      <c r="E537" s="743"/>
      <c r="F537" s="616"/>
      <c r="G537" s="49"/>
      <c r="H537" s="49"/>
    </row>
    <row r="538" spans="1:8">
      <c r="A538" s="683"/>
      <c r="B538" s="687"/>
      <c r="C538" s="687"/>
      <c r="D538" s="687"/>
      <c r="E538" s="743"/>
      <c r="F538" s="616"/>
      <c r="G538" s="49"/>
      <c r="H538" s="49"/>
    </row>
    <row r="539" spans="1:8">
      <c r="A539" s="683"/>
      <c r="B539" s="687"/>
      <c r="C539" s="687"/>
      <c r="D539" s="687"/>
      <c r="E539" s="743"/>
      <c r="F539" s="616"/>
      <c r="G539" s="49"/>
      <c r="H539" s="49"/>
    </row>
    <row r="540" spans="1:8">
      <c r="A540" s="683"/>
      <c r="B540" s="687"/>
      <c r="C540" s="687"/>
      <c r="D540" s="687"/>
      <c r="E540" s="743"/>
      <c r="F540" s="616"/>
      <c r="G540" s="49"/>
      <c r="H540" s="49"/>
    </row>
    <row r="541" spans="1:8">
      <c r="A541" s="683"/>
      <c r="B541" s="687"/>
      <c r="C541" s="687"/>
      <c r="D541" s="687"/>
      <c r="E541" s="743"/>
      <c r="F541" s="616"/>
      <c r="G541" s="49"/>
      <c r="H541" s="49"/>
    </row>
    <row r="542" spans="1:8">
      <c r="A542" s="683"/>
      <c r="B542" s="687"/>
      <c r="C542" s="687"/>
      <c r="D542" s="687"/>
      <c r="E542" s="743"/>
      <c r="F542" s="616"/>
      <c r="G542" s="49"/>
      <c r="H542" s="49"/>
    </row>
    <row r="543" spans="1:8">
      <c r="A543" s="683"/>
      <c r="B543" s="687"/>
      <c r="C543" s="687"/>
      <c r="D543" s="687"/>
      <c r="E543" s="743"/>
      <c r="F543" s="616"/>
      <c r="G543" s="49"/>
      <c r="H543" s="49"/>
    </row>
    <row r="544" spans="1:8">
      <c r="A544" s="683"/>
      <c r="B544" s="687"/>
      <c r="C544" s="687"/>
      <c r="D544" s="687"/>
      <c r="E544" s="743"/>
      <c r="F544" s="616"/>
      <c r="G544" s="49"/>
      <c r="H544" s="49"/>
    </row>
    <row r="545" spans="1:8">
      <c r="A545" s="683"/>
      <c r="B545" s="687"/>
      <c r="C545" s="687"/>
      <c r="D545" s="687"/>
      <c r="E545" s="743"/>
      <c r="F545" s="616"/>
      <c r="G545" s="49"/>
      <c r="H545" s="49"/>
    </row>
    <row r="546" spans="1:8">
      <c r="A546" s="683"/>
      <c r="B546" s="687"/>
      <c r="C546" s="687"/>
      <c r="D546" s="687"/>
      <c r="E546" s="743"/>
      <c r="F546" s="616"/>
      <c r="G546" s="49"/>
      <c r="H546" s="49"/>
    </row>
    <row r="547" spans="1:8">
      <c r="A547" s="683"/>
      <c r="B547" s="687"/>
      <c r="C547" s="687"/>
      <c r="D547" s="687"/>
      <c r="E547" s="743"/>
      <c r="F547" s="616"/>
      <c r="G547" s="49"/>
      <c r="H547" s="49"/>
    </row>
    <row r="548" spans="1:8">
      <c r="A548" s="683"/>
      <c r="B548" s="687"/>
      <c r="C548" s="687"/>
      <c r="D548" s="687"/>
      <c r="E548" s="743"/>
      <c r="F548" s="616"/>
      <c r="G548" s="49"/>
      <c r="H548" s="49"/>
    </row>
    <row r="549" spans="1:8">
      <c r="A549" s="683"/>
      <c r="B549" s="687"/>
      <c r="C549" s="687"/>
      <c r="D549" s="687"/>
      <c r="E549" s="743"/>
      <c r="F549" s="616"/>
      <c r="G549" s="49"/>
      <c r="H549" s="49"/>
    </row>
    <row r="550" spans="1:8">
      <c r="A550" s="683"/>
      <c r="B550" s="687"/>
      <c r="C550" s="687"/>
      <c r="D550" s="687"/>
      <c r="E550" s="743"/>
      <c r="F550" s="616"/>
      <c r="G550" s="49"/>
      <c r="H550" s="49"/>
    </row>
    <row r="551" spans="1:8">
      <c r="A551" s="683"/>
      <c r="B551" s="687"/>
      <c r="C551" s="687"/>
      <c r="D551" s="687"/>
      <c r="E551" s="743"/>
      <c r="F551" s="616"/>
      <c r="G551" s="49"/>
      <c r="H551" s="49"/>
    </row>
    <row r="552" spans="1:8">
      <c r="A552" s="683"/>
      <c r="B552" s="687"/>
      <c r="C552" s="687"/>
      <c r="D552" s="687"/>
      <c r="E552" s="743"/>
      <c r="F552" s="616"/>
      <c r="G552" s="49"/>
      <c r="H552" s="49"/>
    </row>
    <row r="553" spans="1:8">
      <c r="A553" s="683"/>
      <c r="B553" s="687"/>
      <c r="C553" s="687"/>
      <c r="D553" s="687"/>
      <c r="E553" s="743"/>
      <c r="F553" s="616"/>
      <c r="G553" s="49"/>
      <c r="H553" s="49"/>
    </row>
    <row r="554" spans="1:8">
      <c r="A554" s="683"/>
      <c r="B554" s="687"/>
      <c r="C554" s="687"/>
      <c r="D554" s="687"/>
      <c r="E554" s="743"/>
      <c r="F554" s="616"/>
      <c r="G554" s="49"/>
      <c r="H554" s="49"/>
    </row>
    <row r="555" spans="1:8">
      <c r="A555" s="683"/>
      <c r="B555" s="687"/>
      <c r="C555" s="687"/>
      <c r="D555" s="687"/>
      <c r="E555" s="743"/>
      <c r="F555" s="616"/>
      <c r="G555" s="49"/>
      <c r="H555" s="49"/>
    </row>
    <row r="556" spans="1:8">
      <c r="A556" s="683"/>
      <c r="B556" s="687"/>
      <c r="C556" s="687"/>
      <c r="D556" s="687"/>
      <c r="E556" s="743"/>
      <c r="F556" s="616"/>
      <c r="G556" s="49"/>
      <c r="H556" s="49"/>
    </row>
    <row r="557" spans="1:8">
      <c r="A557" s="683"/>
      <c r="B557" s="687"/>
      <c r="C557" s="687"/>
      <c r="D557" s="687"/>
      <c r="E557" s="743"/>
      <c r="F557" s="616"/>
      <c r="G557" s="49"/>
      <c r="H557" s="49"/>
    </row>
    <row r="558" spans="1:8">
      <c r="A558" s="683"/>
      <c r="B558" s="687"/>
      <c r="C558" s="687"/>
      <c r="D558" s="687"/>
      <c r="E558" s="743"/>
      <c r="F558" s="616"/>
      <c r="G558" s="49"/>
      <c r="H558" s="49"/>
    </row>
    <row r="559" spans="1:8">
      <c r="A559" s="683"/>
      <c r="B559" s="687"/>
      <c r="C559" s="687"/>
      <c r="D559" s="687"/>
      <c r="E559" s="743"/>
      <c r="F559" s="616"/>
      <c r="G559" s="49"/>
      <c r="H559" s="49"/>
    </row>
    <row r="560" spans="1:8">
      <c r="A560" s="683"/>
      <c r="B560" s="687"/>
      <c r="C560" s="687"/>
      <c r="D560" s="687"/>
      <c r="E560" s="743"/>
      <c r="F560" s="616"/>
      <c r="G560" s="49"/>
      <c r="H560" s="49"/>
    </row>
    <row r="561" spans="1:8">
      <c r="A561" s="683"/>
      <c r="B561" s="687"/>
      <c r="C561" s="687"/>
      <c r="D561" s="687"/>
      <c r="E561" s="743"/>
      <c r="F561" s="616"/>
      <c r="G561" s="49"/>
      <c r="H561" s="49"/>
    </row>
    <row r="562" spans="1:8">
      <c r="A562" s="683"/>
      <c r="B562" s="687"/>
      <c r="C562" s="687"/>
      <c r="D562" s="687"/>
      <c r="E562" s="743"/>
      <c r="F562" s="616"/>
      <c r="G562" s="49"/>
      <c r="H562" s="49"/>
    </row>
    <row r="563" spans="1:8">
      <c r="A563" s="683"/>
      <c r="B563" s="687"/>
      <c r="C563" s="687"/>
      <c r="D563" s="687"/>
      <c r="E563" s="743"/>
      <c r="F563" s="616"/>
      <c r="G563" s="49"/>
      <c r="H563" s="49"/>
    </row>
    <row r="564" spans="1:8">
      <c r="A564" s="683"/>
      <c r="B564" s="687"/>
      <c r="C564" s="687"/>
      <c r="D564" s="687"/>
      <c r="E564" s="743"/>
      <c r="F564" s="616"/>
      <c r="G564" s="49"/>
      <c r="H564" s="49"/>
    </row>
    <row r="565" spans="1:8">
      <c r="A565" s="683"/>
      <c r="B565" s="687"/>
      <c r="C565" s="687"/>
      <c r="D565" s="687"/>
      <c r="E565" s="743"/>
      <c r="F565" s="616"/>
      <c r="G565" s="49"/>
      <c r="H565" s="49"/>
    </row>
    <row r="566" spans="1:8">
      <c r="A566" s="683"/>
      <c r="B566" s="687"/>
      <c r="C566" s="687"/>
      <c r="D566" s="687"/>
      <c r="E566" s="743"/>
      <c r="F566" s="616"/>
      <c r="G566" s="49"/>
      <c r="H566" s="49"/>
    </row>
    <row r="567" spans="1:8">
      <c r="A567" s="683"/>
      <c r="B567" s="687"/>
      <c r="C567" s="687"/>
      <c r="D567" s="687"/>
      <c r="E567" s="743"/>
      <c r="F567" s="616"/>
      <c r="G567" s="49"/>
      <c r="H567" s="49"/>
    </row>
    <row r="568" spans="1:8">
      <c r="A568" s="683"/>
      <c r="B568" s="687"/>
      <c r="C568" s="687"/>
      <c r="D568" s="687"/>
      <c r="E568" s="743"/>
      <c r="F568" s="616"/>
      <c r="G568" s="49"/>
      <c r="H568" s="49"/>
    </row>
    <row r="569" spans="1:8">
      <c r="A569" s="683"/>
      <c r="B569" s="687"/>
      <c r="C569" s="687"/>
      <c r="D569" s="687"/>
      <c r="E569" s="743"/>
      <c r="F569" s="616"/>
      <c r="G569" s="49"/>
      <c r="H569" s="49"/>
    </row>
    <row r="570" spans="1:8">
      <c r="A570" s="683"/>
      <c r="B570" s="687"/>
      <c r="C570" s="687"/>
      <c r="D570" s="687"/>
      <c r="E570" s="743"/>
      <c r="F570" s="616"/>
      <c r="G570" s="49"/>
      <c r="H570" s="49"/>
    </row>
    <row r="571" spans="1:8">
      <c r="A571" s="683"/>
      <c r="B571" s="687"/>
      <c r="C571" s="687"/>
      <c r="D571" s="687"/>
      <c r="E571" s="743"/>
      <c r="F571" s="616"/>
      <c r="G571" s="49"/>
      <c r="H571" s="49"/>
    </row>
    <row r="572" spans="1:8">
      <c r="A572" s="683"/>
      <c r="B572" s="687"/>
      <c r="C572" s="687"/>
      <c r="D572" s="687"/>
      <c r="E572" s="743"/>
      <c r="F572" s="616"/>
      <c r="G572" s="49"/>
      <c r="H572" s="49"/>
    </row>
    <row r="573" spans="1:8">
      <c r="A573" s="683"/>
      <c r="B573" s="687"/>
      <c r="C573" s="687"/>
      <c r="D573" s="687"/>
      <c r="E573" s="743"/>
      <c r="F573" s="616"/>
      <c r="G573" s="49"/>
      <c r="H573" s="49"/>
    </row>
    <row r="574" spans="1:8">
      <c r="A574" s="683"/>
      <c r="B574" s="687"/>
      <c r="C574" s="687"/>
      <c r="D574" s="687"/>
      <c r="E574" s="743"/>
      <c r="F574" s="616"/>
      <c r="G574" s="49"/>
      <c r="H574" s="49"/>
    </row>
    <row r="575" spans="1:8">
      <c r="A575" s="683"/>
      <c r="B575" s="687"/>
      <c r="C575" s="687"/>
      <c r="D575" s="687"/>
      <c r="E575" s="743"/>
      <c r="F575" s="616"/>
      <c r="G575" s="49"/>
      <c r="H575" s="49"/>
    </row>
    <row r="576" spans="1:8">
      <c r="A576" s="683"/>
      <c r="B576" s="687"/>
      <c r="C576" s="687"/>
      <c r="D576" s="687"/>
      <c r="E576" s="743"/>
      <c r="F576" s="616"/>
      <c r="G576" s="49"/>
      <c r="H576" s="49"/>
    </row>
    <row r="577" spans="1:8">
      <c r="A577" s="683"/>
      <c r="B577" s="687"/>
      <c r="C577" s="687"/>
      <c r="D577" s="687"/>
      <c r="E577" s="743"/>
      <c r="F577" s="616"/>
      <c r="G577" s="49"/>
      <c r="H577" s="49"/>
    </row>
    <row r="578" spans="1:8">
      <c r="A578" s="683"/>
      <c r="B578" s="687"/>
      <c r="C578" s="687"/>
      <c r="D578" s="687"/>
      <c r="E578" s="743"/>
      <c r="F578" s="616"/>
      <c r="G578" s="49"/>
      <c r="H578" s="49"/>
    </row>
    <row r="579" spans="1:8">
      <c r="A579" s="683"/>
      <c r="B579" s="687"/>
      <c r="C579" s="687"/>
      <c r="D579" s="687"/>
      <c r="E579" s="743"/>
      <c r="F579" s="616"/>
      <c r="G579" s="49"/>
      <c r="H579" s="49"/>
    </row>
    <row r="580" spans="1:8">
      <c r="A580" s="683"/>
      <c r="B580" s="687"/>
      <c r="C580" s="687"/>
      <c r="D580" s="687"/>
      <c r="E580" s="743"/>
      <c r="F580" s="616"/>
      <c r="G580" s="49"/>
      <c r="H580" s="49"/>
    </row>
    <row r="581" spans="1:8">
      <c r="A581" s="683"/>
      <c r="B581" s="687"/>
      <c r="C581" s="687"/>
      <c r="D581" s="687"/>
      <c r="E581" s="743"/>
      <c r="F581" s="616"/>
      <c r="G581" s="49"/>
      <c r="H581" s="49"/>
    </row>
    <row r="582" spans="1:8">
      <c r="A582" s="683"/>
      <c r="B582" s="687"/>
      <c r="C582" s="687"/>
      <c r="D582" s="687"/>
      <c r="E582" s="743"/>
      <c r="F582" s="616"/>
      <c r="G582" s="49"/>
      <c r="H582" s="49"/>
    </row>
    <row r="583" spans="1:8">
      <c r="A583" s="683"/>
      <c r="B583" s="687"/>
      <c r="C583" s="687"/>
      <c r="D583" s="687"/>
      <c r="E583" s="743"/>
      <c r="F583" s="616"/>
      <c r="G583" s="49"/>
      <c r="H583" s="49"/>
    </row>
    <row r="584" spans="1:8">
      <c r="A584" s="683"/>
      <c r="B584" s="687"/>
      <c r="C584" s="687"/>
      <c r="D584" s="687"/>
      <c r="E584" s="743"/>
      <c r="F584" s="616"/>
      <c r="G584" s="49"/>
      <c r="H584" s="49"/>
    </row>
    <row r="585" spans="1:8">
      <c r="A585" s="683"/>
      <c r="B585" s="687"/>
      <c r="C585" s="687"/>
      <c r="D585" s="687"/>
      <c r="E585" s="743"/>
      <c r="F585" s="616"/>
      <c r="G585" s="49"/>
      <c r="H585" s="49"/>
    </row>
    <row r="586" spans="1:8">
      <c r="A586" s="683"/>
      <c r="B586" s="687"/>
      <c r="C586" s="687"/>
      <c r="D586" s="687"/>
      <c r="E586" s="743"/>
      <c r="F586" s="616"/>
      <c r="G586" s="49"/>
      <c r="H586" s="49"/>
    </row>
    <row r="587" spans="1:8">
      <c r="A587" s="683"/>
      <c r="B587" s="687"/>
      <c r="C587" s="687"/>
      <c r="D587" s="687"/>
      <c r="E587" s="743"/>
      <c r="F587" s="616"/>
      <c r="G587" s="49"/>
      <c r="H587" s="49"/>
    </row>
    <row r="588" spans="1:8">
      <c r="A588" s="683"/>
      <c r="B588" s="687"/>
      <c r="C588" s="687"/>
      <c r="D588" s="687"/>
      <c r="E588" s="743"/>
      <c r="F588" s="616"/>
      <c r="G588" s="49"/>
      <c r="H588" s="49"/>
    </row>
    <row r="589" spans="1:8">
      <c r="A589" s="683"/>
      <c r="B589" s="687"/>
      <c r="C589" s="687"/>
      <c r="D589" s="687"/>
      <c r="E589" s="743"/>
      <c r="F589" s="616"/>
      <c r="G589" s="49"/>
      <c r="H589" s="49"/>
    </row>
    <row r="590" spans="1:8">
      <c r="A590" s="683"/>
      <c r="B590" s="687"/>
      <c r="C590" s="687"/>
      <c r="D590" s="687"/>
      <c r="E590" s="743"/>
      <c r="F590" s="616"/>
      <c r="G590" s="49"/>
      <c r="H590" s="49"/>
    </row>
    <row r="591" spans="1:8">
      <c r="A591" s="683"/>
      <c r="B591" s="687"/>
      <c r="C591" s="687"/>
      <c r="D591" s="687"/>
      <c r="E591" s="743"/>
      <c r="F591" s="616"/>
      <c r="G591" s="49"/>
      <c r="H591" s="49"/>
    </row>
    <row r="592" spans="1:8">
      <c r="A592" s="683"/>
      <c r="B592" s="687"/>
      <c r="C592" s="687"/>
      <c r="D592" s="687"/>
      <c r="E592" s="743"/>
      <c r="F592" s="616"/>
      <c r="G592" s="49"/>
      <c r="H592" s="49"/>
    </row>
    <row r="593" spans="1:8">
      <c r="A593" s="683"/>
      <c r="B593" s="687"/>
      <c r="C593" s="687"/>
      <c r="D593" s="687"/>
      <c r="E593" s="743"/>
      <c r="F593" s="616"/>
      <c r="G593" s="49"/>
      <c r="H593" s="49"/>
    </row>
    <row r="594" spans="1:8">
      <c r="A594" s="683"/>
      <c r="B594" s="687"/>
      <c r="C594" s="687"/>
      <c r="D594" s="687"/>
      <c r="E594" s="743"/>
      <c r="F594" s="616"/>
      <c r="G594" s="49"/>
      <c r="H594" s="49"/>
    </row>
    <row r="595" spans="1:8">
      <c r="A595" s="683"/>
      <c r="B595" s="687"/>
      <c r="C595" s="687"/>
      <c r="D595" s="687"/>
      <c r="E595" s="743"/>
      <c r="F595" s="616"/>
      <c r="G595" s="49"/>
      <c r="H595" s="49"/>
    </row>
    <row r="596" spans="1:8">
      <c r="A596" s="683"/>
      <c r="B596" s="687"/>
      <c r="C596" s="687"/>
      <c r="D596" s="687"/>
      <c r="E596" s="743"/>
      <c r="F596" s="616"/>
      <c r="G596" s="49"/>
      <c r="H596" s="49"/>
    </row>
    <row r="597" spans="1:8">
      <c r="A597" s="683"/>
      <c r="B597" s="687"/>
      <c r="C597" s="687"/>
      <c r="D597" s="687"/>
      <c r="E597" s="743"/>
      <c r="F597" s="616"/>
      <c r="G597" s="49"/>
      <c r="H597" s="49"/>
    </row>
    <row r="598" spans="1:8">
      <c r="A598" s="683"/>
      <c r="B598" s="687"/>
      <c r="C598" s="687"/>
      <c r="D598" s="687"/>
      <c r="E598" s="743"/>
      <c r="F598" s="616"/>
      <c r="G598" s="49"/>
      <c r="H598" s="49"/>
    </row>
    <row r="599" spans="1:8">
      <c r="A599" s="683"/>
      <c r="B599" s="687"/>
      <c r="C599" s="687"/>
      <c r="D599" s="687"/>
      <c r="E599" s="743"/>
      <c r="F599" s="616"/>
      <c r="G599" s="49"/>
      <c r="H599" s="49"/>
    </row>
    <row r="600" spans="1:8">
      <c r="A600" s="683"/>
      <c r="B600" s="687"/>
      <c r="C600" s="687"/>
      <c r="D600" s="687"/>
      <c r="E600" s="743"/>
      <c r="F600" s="616"/>
      <c r="G600" s="49"/>
      <c r="H600" s="49"/>
    </row>
    <row r="601" spans="1:8">
      <c r="A601" s="683"/>
      <c r="B601" s="687"/>
      <c r="C601" s="687"/>
      <c r="D601" s="687"/>
      <c r="E601" s="743"/>
      <c r="F601" s="616"/>
      <c r="G601" s="49"/>
      <c r="H601" s="49"/>
    </row>
    <row r="602" spans="1:8">
      <c r="A602" s="683"/>
      <c r="B602" s="687"/>
      <c r="C602" s="687"/>
      <c r="D602" s="687"/>
      <c r="E602" s="743"/>
      <c r="F602" s="616"/>
      <c r="G602" s="49"/>
      <c r="H602" s="49"/>
    </row>
    <row r="603" spans="1:8">
      <c r="A603" s="683"/>
      <c r="B603" s="687"/>
      <c r="C603" s="687"/>
      <c r="D603" s="687"/>
      <c r="E603" s="743"/>
      <c r="F603" s="616"/>
      <c r="G603" s="49"/>
      <c r="H603" s="49"/>
    </row>
    <row r="604" spans="1:8">
      <c r="A604" s="683"/>
      <c r="B604" s="687"/>
      <c r="C604" s="687"/>
      <c r="D604" s="687"/>
      <c r="E604" s="743"/>
      <c r="F604" s="616"/>
      <c r="G604" s="49"/>
      <c r="H604" s="49"/>
    </row>
    <row r="605" spans="1:8">
      <c r="A605" s="683"/>
      <c r="B605" s="687"/>
      <c r="C605" s="687"/>
      <c r="D605" s="687"/>
      <c r="E605" s="743"/>
      <c r="F605" s="616"/>
      <c r="G605" s="49"/>
      <c r="H605" s="49"/>
    </row>
    <row r="606" spans="1:8">
      <c r="A606" s="683"/>
      <c r="B606" s="687"/>
      <c r="C606" s="687"/>
      <c r="D606" s="687"/>
      <c r="E606" s="743"/>
      <c r="F606" s="616"/>
      <c r="G606" s="49"/>
      <c r="H606" s="49"/>
    </row>
    <row r="607" spans="1:8">
      <c r="A607" s="683"/>
      <c r="B607" s="687"/>
      <c r="C607" s="687"/>
      <c r="D607" s="687"/>
      <c r="E607" s="743"/>
      <c r="F607" s="616"/>
      <c r="G607" s="49"/>
      <c r="H607" s="49"/>
    </row>
    <row r="608" spans="1:8">
      <c r="A608" s="683"/>
      <c r="B608" s="687"/>
      <c r="C608" s="687"/>
      <c r="D608" s="687"/>
      <c r="E608" s="743"/>
      <c r="F608" s="616"/>
      <c r="G608" s="49"/>
      <c r="H608" s="49"/>
    </row>
    <row r="609" spans="1:8">
      <c r="A609" s="683"/>
      <c r="B609" s="687"/>
      <c r="C609" s="687"/>
      <c r="D609" s="687"/>
      <c r="E609" s="743"/>
      <c r="F609" s="616"/>
      <c r="G609" s="49"/>
      <c r="H609" s="49"/>
    </row>
    <row r="610" spans="1:8">
      <c r="A610" s="683"/>
      <c r="B610" s="687"/>
      <c r="C610" s="687"/>
      <c r="D610" s="687"/>
      <c r="E610" s="743"/>
      <c r="F610" s="616"/>
      <c r="G610" s="49"/>
      <c r="H610" s="49"/>
    </row>
    <row r="611" spans="1:8">
      <c r="A611" s="683"/>
      <c r="B611" s="687"/>
      <c r="C611" s="687"/>
      <c r="D611" s="687"/>
      <c r="E611" s="743"/>
      <c r="F611" s="616"/>
      <c r="G611" s="49"/>
      <c r="H611" s="49"/>
    </row>
    <row r="612" spans="1:8">
      <c r="A612" s="683"/>
      <c r="B612" s="687"/>
      <c r="C612" s="687"/>
      <c r="D612" s="687"/>
      <c r="E612" s="743"/>
      <c r="F612" s="616"/>
      <c r="G612" s="49"/>
      <c r="H612" s="49"/>
    </row>
    <row r="613" spans="1:8">
      <c r="A613" s="683"/>
      <c r="B613" s="687"/>
      <c r="C613" s="687"/>
      <c r="D613" s="687"/>
      <c r="E613" s="743"/>
      <c r="F613" s="616"/>
      <c r="G613" s="49"/>
      <c r="H613" s="49"/>
    </row>
    <row r="614" spans="1:8">
      <c r="A614" s="683"/>
      <c r="B614" s="687"/>
      <c r="C614" s="687"/>
      <c r="D614" s="687"/>
      <c r="E614" s="743"/>
      <c r="F614" s="616"/>
      <c r="G614" s="49"/>
      <c r="H614" s="49"/>
    </row>
    <row r="615" spans="1:8">
      <c r="A615" s="683"/>
      <c r="B615" s="687"/>
      <c r="C615" s="687"/>
      <c r="D615" s="687"/>
      <c r="E615" s="743"/>
      <c r="F615" s="616"/>
      <c r="G615" s="49"/>
      <c r="H615" s="49"/>
    </row>
    <row r="616" spans="1:8">
      <c r="A616" s="683"/>
      <c r="B616" s="687"/>
      <c r="C616" s="687"/>
      <c r="D616" s="687"/>
      <c r="E616" s="743"/>
      <c r="F616" s="616"/>
      <c r="G616" s="49"/>
      <c r="H616" s="49"/>
    </row>
    <row r="617" spans="1:8">
      <c r="A617" s="683"/>
      <c r="B617" s="687"/>
      <c r="C617" s="687"/>
      <c r="D617" s="687"/>
      <c r="E617" s="743"/>
      <c r="F617" s="616"/>
      <c r="G617" s="49"/>
      <c r="H617" s="49"/>
    </row>
    <row r="618" spans="1:8">
      <c r="A618" s="683"/>
      <c r="B618" s="687"/>
      <c r="C618" s="687"/>
      <c r="D618" s="687"/>
      <c r="E618" s="743"/>
      <c r="F618" s="616"/>
      <c r="G618" s="49"/>
      <c r="H618" s="49"/>
    </row>
    <row r="619" spans="1:8">
      <c r="A619" s="683"/>
      <c r="B619" s="687"/>
      <c r="C619" s="687"/>
      <c r="D619" s="687"/>
      <c r="E619" s="743"/>
      <c r="F619" s="616"/>
      <c r="G619" s="49"/>
      <c r="H619" s="49"/>
    </row>
    <row r="620" spans="1:8">
      <c r="A620" s="683"/>
      <c r="B620" s="687"/>
      <c r="C620" s="687"/>
      <c r="D620" s="687"/>
      <c r="E620" s="743"/>
      <c r="F620" s="616"/>
      <c r="G620" s="49"/>
      <c r="H620" s="49"/>
    </row>
    <row r="621" spans="1:8">
      <c r="A621" s="683"/>
      <c r="B621" s="687"/>
      <c r="C621" s="687"/>
      <c r="D621" s="687"/>
      <c r="E621" s="743"/>
      <c r="F621" s="616"/>
      <c r="G621" s="49"/>
      <c r="H621" s="49"/>
    </row>
    <row r="622" spans="1:8">
      <c r="A622" s="683"/>
      <c r="B622" s="687"/>
      <c r="C622" s="687"/>
      <c r="D622" s="687"/>
      <c r="E622" s="743"/>
      <c r="F622" s="616"/>
      <c r="G622" s="49"/>
      <c r="H622" s="49"/>
    </row>
    <row r="623" spans="1:8">
      <c r="A623" s="683"/>
      <c r="B623" s="687"/>
      <c r="C623" s="687"/>
      <c r="D623" s="687"/>
      <c r="E623" s="743"/>
      <c r="F623" s="616"/>
      <c r="G623" s="49"/>
      <c r="H623" s="49"/>
    </row>
    <row r="624" spans="1:8">
      <c r="A624" s="683"/>
      <c r="B624" s="687"/>
      <c r="C624" s="687"/>
      <c r="D624" s="687"/>
      <c r="E624" s="743"/>
      <c r="F624" s="616"/>
      <c r="G624" s="49"/>
      <c r="H624" s="49"/>
    </row>
    <row r="625" spans="1:8">
      <c r="A625" s="683"/>
      <c r="B625" s="687"/>
      <c r="C625" s="687"/>
      <c r="D625" s="687"/>
      <c r="E625" s="743"/>
      <c r="F625" s="616"/>
      <c r="G625" s="49"/>
      <c r="H625" s="49"/>
    </row>
    <row r="626" spans="1:8">
      <c r="A626" s="683"/>
      <c r="B626" s="687"/>
      <c r="C626" s="687"/>
      <c r="D626" s="687"/>
      <c r="E626" s="743"/>
      <c r="F626" s="616"/>
      <c r="G626" s="49"/>
      <c r="H626" s="49"/>
    </row>
    <row r="627" spans="1:8">
      <c r="A627" s="683"/>
      <c r="B627" s="687"/>
      <c r="C627" s="687"/>
      <c r="D627" s="687"/>
      <c r="E627" s="743"/>
      <c r="F627" s="616"/>
      <c r="G627" s="49"/>
      <c r="H627" s="49"/>
    </row>
    <row r="628" spans="1:8">
      <c r="A628" s="683"/>
      <c r="B628" s="687"/>
      <c r="C628" s="687"/>
      <c r="D628" s="687"/>
      <c r="E628" s="743"/>
      <c r="F628" s="616"/>
      <c r="G628" s="49"/>
      <c r="H628" s="49"/>
    </row>
    <row r="629" spans="1:8">
      <c r="A629" s="683"/>
      <c r="B629" s="687"/>
      <c r="C629" s="687"/>
      <c r="D629" s="687"/>
      <c r="E629" s="743"/>
      <c r="F629" s="616"/>
      <c r="G629" s="49"/>
      <c r="H629" s="49"/>
    </row>
    <row r="630" spans="1:8">
      <c r="A630" s="683"/>
      <c r="B630" s="687"/>
      <c r="C630" s="687"/>
      <c r="D630" s="687"/>
      <c r="E630" s="743"/>
      <c r="F630" s="616"/>
      <c r="G630" s="49"/>
      <c r="H630" s="49"/>
    </row>
    <row r="631" spans="1:8">
      <c r="A631" s="683"/>
      <c r="B631" s="687"/>
      <c r="C631" s="687"/>
      <c r="D631" s="687"/>
      <c r="E631" s="743"/>
      <c r="F631" s="616"/>
      <c r="G631" s="49"/>
      <c r="H631" s="49"/>
    </row>
    <row r="632" spans="1:8">
      <c r="A632" s="683"/>
      <c r="B632" s="687"/>
      <c r="C632" s="687"/>
      <c r="D632" s="687"/>
      <c r="E632" s="743"/>
      <c r="F632" s="616"/>
      <c r="G632" s="49"/>
      <c r="H632" s="49"/>
    </row>
    <row r="633" spans="1:8">
      <c r="A633" s="683"/>
      <c r="B633" s="687"/>
      <c r="C633" s="687"/>
      <c r="D633" s="687"/>
      <c r="E633" s="743"/>
      <c r="F633" s="616"/>
      <c r="G633" s="49"/>
      <c r="H633" s="49"/>
    </row>
    <row r="634" spans="1:8">
      <c r="A634" s="683"/>
      <c r="B634" s="687"/>
      <c r="C634" s="687"/>
      <c r="D634" s="687"/>
      <c r="E634" s="743"/>
      <c r="F634" s="616"/>
      <c r="G634" s="49"/>
      <c r="H634" s="49"/>
    </row>
    <row r="635" spans="1:8">
      <c r="A635" s="683"/>
      <c r="B635" s="687"/>
      <c r="C635" s="687"/>
      <c r="D635" s="687"/>
      <c r="E635" s="743"/>
      <c r="F635" s="616"/>
      <c r="G635" s="49"/>
      <c r="H635" s="49"/>
    </row>
    <row r="636" spans="1:8">
      <c r="A636" s="683"/>
      <c r="B636" s="687"/>
      <c r="C636" s="687"/>
      <c r="D636" s="687"/>
      <c r="E636" s="743"/>
      <c r="F636" s="616"/>
      <c r="G636" s="49"/>
      <c r="H636" s="49"/>
    </row>
    <row r="637" spans="1:8">
      <c r="A637" s="683"/>
      <c r="B637" s="687"/>
      <c r="C637" s="687"/>
      <c r="D637" s="687"/>
      <c r="E637" s="743"/>
      <c r="F637" s="616"/>
      <c r="G637" s="49"/>
      <c r="H637" s="49"/>
    </row>
    <row r="638" spans="1:8">
      <c r="A638" s="683"/>
      <c r="B638" s="687"/>
      <c r="C638" s="687"/>
      <c r="D638" s="687"/>
      <c r="E638" s="743"/>
      <c r="F638" s="616"/>
      <c r="G638" s="49"/>
      <c r="H638" s="49"/>
    </row>
    <row r="639" spans="1:8">
      <c r="A639" s="683"/>
      <c r="B639" s="687"/>
      <c r="C639" s="687"/>
      <c r="D639" s="687"/>
      <c r="E639" s="743"/>
      <c r="F639" s="616"/>
      <c r="G639" s="49"/>
      <c r="H639" s="49"/>
    </row>
    <row r="640" spans="1:8">
      <c r="A640" s="683"/>
      <c r="B640" s="687"/>
      <c r="C640" s="687"/>
      <c r="D640" s="687"/>
      <c r="E640" s="743"/>
      <c r="F640" s="616"/>
      <c r="G640" s="49"/>
      <c r="H640" s="49"/>
    </row>
    <row r="641" spans="1:8">
      <c r="A641" s="683"/>
      <c r="B641" s="687"/>
      <c r="C641" s="687"/>
      <c r="D641" s="687"/>
      <c r="E641" s="743"/>
      <c r="F641" s="616"/>
      <c r="G641" s="49"/>
      <c r="H641" s="49"/>
    </row>
    <row r="642" spans="1:8">
      <c r="A642" s="683"/>
      <c r="B642" s="687"/>
      <c r="C642" s="687"/>
      <c r="D642" s="687"/>
      <c r="E642" s="743"/>
      <c r="F642" s="616"/>
      <c r="G642" s="49"/>
      <c r="H642" s="49"/>
    </row>
    <row r="643" spans="1:8">
      <c r="A643" s="683"/>
      <c r="B643" s="687"/>
      <c r="C643" s="687"/>
      <c r="D643" s="687"/>
      <c r="E643" s="743"/>
      <c r="F643" s="616"/>
      <c r="G643" s="49"/>
      <c r="H643" s="49"/>
    </row>
    <row r="644" spans="1:8">
      <c r="A644" s="683"/>
      <c r="B644" s="687"/>
      <c r="C644" s="687"/>
      <c r="D644" s="687"/>
      <c r="E644" s="743"/>
      <c r="F644" s="616"/>
      <c r="G644" s="49"/>
      <c r="H644" s="49"/>
    </row>
    <row r="645" spans="1:8">
      <c r="A645" s="683"/>
      <c r="B645" s="687"/>
      <c r="C645" s="687"/>
      <c r="D645" s="687"/>
      <c r="E645" s="743"/>
      <c r="F645" s="616"/>
      <c r="G645" s="49"/>
      <c r="H645" s="49"/>
    </row>
    <row r="646" spans="1:8">
      <c r="A646" s="683"/>
      <c r="B646" s="687"/>
      <c r="C646" s="687"/>
      <c r="D646" s="687"/>
      <c r="E646" s="743"/>
      <c r="F646" s="616"/>
      <c r="G646" s="49"/>
      <c r="H646" s="49"/>
    </row>
    <row r="647" spans="1:8">
      <c r="A647" s="683"/>
      <c r="B647" s="687"/>
      <c r="C647" s="687"/>
      <c r="D647" s="687"/>
      <c r="E647" s="743"/>
      <c r="F647" s="616"/>
      <c r="G647" s="49"/>
      <c r="H647" s="49"/>
    </row>
    <row r="648" spans="1:8">
      <c r="A648" s="683"/>
      <c r="B648" s="687"/>
      <c r="C648" s="687"/>
      <c r="D648" s="687"/>
      <c r="E648" s="743"/>
      <c r="F648" s="616"/>
      <c r="G648" s="49"/>
      <c r="H648" s="49"/>
    </row>
    <row r="649" spans="1:8">
      <c r="A649" s="683"/>
      <c r="B649" s="687"/>
      <c r="C649" s="687"/>
      <c r="D649" s="687"/>
      <c r="E649" s="743"/>
      <c r="F649" s="616"/>
      <c r="G649" s="49"/>
      <c r="H649" s="49"/>
    </row>
    <row r="650" spans="1:8">
      <c r="A650" s="683"/>
      <c r="B650" s="687"/>
      <c r="C650" s="687"/>
      <c r="D650" s="687"/>
      <c r="E650" s="743"/>
      <c r="F650" s="616"/>
      <c r="G650" s="49"/>
      <c r="H650" s="49"/>
    </row>
    <row r="651" spans="1:8">
      <c r="A651" s="683"/>
      <c r="B651" s="687"/>
      <c r="C651" s="687"/>
      <c r="D651" s="687"/>
      <c r="E651" s="743"/>
      <c r="F651" s="616"/>
      <c r="G651" s="49"/>
      <c r="H651" s="49"/>
    </row>
    <row r="652" spans="1:8">
      <c r="A652" s="683"/>
      <c r="B652" s="687"/>
      <c r="C652" s="687"/>
      <c r="D652" s="687"/>
      <c r="E652" s="743"/>
      <c r="F652" s="616"/>
      <c r="G652" s="49"/>
      <c r="H652" s="49"/>
    </row>
    <row r="653" spans="1:8">
      <c r="A653" s="683"/>
      <c r="B653" s="687"/>
      <c r="C653" s="687"/>
      <c r="D653" s="687"/>
      <c r="E653" s="743"/>
      <c r="F653" s="616"/>
      <c r="G653" s="49"/>
      <c r="H653" s="49"/>
    </row>
    <row r="654" spans="1:8">
      <c r="A654" s="683"/>
      <c r="B654" s="687"/>
      <c r="C654" s="687"/>
      <c r="D654" s="687"/>
      <c r="E654" s="743"/>
      <c r="F654" s="616"/>
      <c r="G654" s="49"/>
      <c r="H654" s="49"/>
    </row>
    <row r="655" spans="1:8">
      <c r="A655" s="683"/>
      <c r="B655" s="687"/>
      <c r="C655" s="687"/>
      <c r="D655" s="687"/>
      <c r="E655" s="743"/>
      <c r="F655" s="616"/>
      <c r="G655" s="49"/>
      <c r="H655" s="49"/>
    </row>
    <row r="656" spans="1:8">
      <c r="A656" s="683"/>
      <c r="B656" s="687"/>
      <c r="C656" s="687"/>
      <c r="D656" s="687"/>
      <c r="E656" s="743"/>
      <c r="F656" s="616"/>
      <c r="G656" s="49"/>
      <c r="H656" s="49"/>
    </row>
    <row r="657" spans="1:8">
      <c r="A657" s="683"/>
      <c r="B657" s="687"/>
      <c r="C657" s="687"/>
      <c r="D657" s="687"/>
      <c r="E657" s="743"/>
      <c r="F657" s="616"/>
      <c r="G657" s="49"/>
      <c r="H657" s="49"/>
    </row>
    <row r="658" spans="1:8">
      <c r="A658" s="683"/>
      <c r="B658" s="687"/>
      <c r="C658" s="687"/>
      <c r="D658" s="687"/>
      <c r="E658" s="743"/>
      <c r="F658" s="616"/>
      <c r="G658" s="49"/>
      <c r="H658" s="49"/>
    </row>
    <row r="659" spans="1:8">
      <c r="A659" s="683"/>
      <c r="B659" s="687"/>
      <c r="C659" s="687"/>
      <c r="D659" s="687"/>
      <c r="E659" s="743"/>
      <c r="F659" s="616"/>
      <c r="G659" s="49"/>
      <c r="H659" s="49"/>
    </row>
    <row r="660" spans="1:8">
      <c r="A660" s="683"/>
      <c r="B660" s="687"/>
      <c r="C660" s="687"/>
      <c r="D660" s="687"/>
      <c r="E660" s="743"/>
      <c r="F660" s="616"/>
      <c r="G660" s="49"/>
      <c r="H660" s="49"/>
    </row>
    <row r="661" spans="1:8">
      <c r="A661" s="683"/>
      <c r="B661" s="687"/>
      <c r="C661" s="687"/>
      <c r="D661" s="687"/>
      <c r="E661" s="743"/>
      <c r="F661" s="616"/>
      <c r="G661" s="49"/>
      <c r="H661" s="49"/>
    </row>
    <row r="662" spans="1:8">
      <c r="A662" s="683"/>
      <c r="B662" s="687"/>
      <c r="C662" s="687"/>
      <c r="D662" s="687"/>
      <c r="E662" s="743"/>
      <c r="F662" s="616"/>
      <c r="G662" s="49"/>
      <c r="H662" s="49"/>
    </row>
    <row r="663" spans="1:8">
      <c r="A663" s="683"/>
      <c r="B663" s="687"/>
      <c r="C663" s="687"/>
      <c r="D663" s="687"/>
      <c r="E663" s="743"/>
      <c r="F663" s="616"/>
      <c r="G663" s="49"/>
      <c r="H663" s="49"/>
    </row>
    <row r="664" spans="1:8">
      <c r="A664" s="683"/>
      <c r="B664" s="687"/>
      <c r="C664" s="687"/>
      <c r="D664" s="687"/>
      <c r="E664" s="743"/>
      <c r="F664" s="616"/>
      <c r="G664" s="49"/>
      <c r="H664" s="49"/>
    </row>
    <row r="665" spans="1:8">
      <c r="A665" s="683"/>
      <c r="B665" s="687"/>
      <c r="C665" s="687"/>
      <c r="D665" s="687"/>
      <c r="E665" s="743"/>
      <c r="F665" s="616"/>
      <c r="G665" s="49"/>
      <c r="H665" s="49"/>
    </row>
    <row r="666" spans="1:8">
      <c r="A666" s="683"/>
      <c r="B666" s="687"/>
      <c r="C666" s="687"/>
      <c r="D666" s="687"/>
      <c r="E666" s="743"/>
      <c r="F666" s="616"/>
      <c r="G666" s="49"/>
      <c r="H666" s="49"/>
    </row>
    <row r="667" spans="1:8">
      <c r="A667" s="683"/>
      <c r="B667" s="687"/>
      <c r="C667" s="687"/>
      <c r="D667" s="687"/>
      <c r="E667" s="743"/>
      <c r="F667" s="616"/>
      <c r="G667" s="49"/>
      <c r="H667" s="49"/>
    </row>
    <row r="668" spans="1:8">
      <c r="A668" s="683"/>
      <c r="B668" s="687"/>
      <c r="C668" s="687"/>
      <c r="D668" s="687"/>
      <c r="E668" s="743"/>
      <c r="F668" s="616"/>
      <c r="G668" s="49"/>
      <c r="H668" s="49"/>
    </row>
    <row r="669" spans="1:8">
      <c r="A669" s="683"/>
      <c r="B669" s="687"/>
      <c r="C669" s="687"/>
      <c r="D669" s="687"/>
      <c r="E669" s="743"/>
      <c r="F669" s="616"/>
      <c r="G669" s="49"/>
      <c r="H669" s="49"/>
    </row>
    <row r="670" spans="1:8">
      <c r="A670" s="683"/>
      <c r="B670" s="687"/>
      <c r="C670" s="687"/>
      <c r="D670" s="687"/>
      <c r="E670" s="743"/>
      <c r="F670" s="616"/>
      <c r="G670" s="49"/>
      <c r="H670" s="49"/>
    </row>
    <row r="671" spans="1:8">
      <c r="A671" s="683"/>
      <c r="B671" s="687"/>
      <c r="C671" s="687"/>
      <c r="D671" s="687"/>
      <c r="E671" s="743"/>
      <c r="F671" s="616"/>
      <c r="G671" s="49"/>
      <c r="H671" s="49"/>
    </row>
    <row r="672" spans="1:8">
      <c r="A672" s="683"/>
      <c r="B672" s="687"/>
      <c r="C672" s="687"/>
      <c r="D672" s="687"/>
      <c r="E672" s="743"/>
      <c r="F672" s="616"/>
      <c r="G672" s="49"/>
      <c r="H672" s="49"/>
    </row>
    <row r="673" spans="1:8">
      <c r="A673" s="683"/>
      <c r="B673" s="687"/>
      <c r="C673" s="687"/>
      <c r="D673" s="687"/>
      <c r="E673" s="743"/>
      <c r="F673" s="616"/>
      <c r="G673" s="49"/>
      <c r="H673" s="49"/>
    </row>
    <row r="674" spans="1:8">
      <c r="A674" s="683"/>
      <c r="B674" s="687"/>
      <c r="C674" s="687"/>
      <c r="D674" s="687"/>
      <c r="E674" s="743"/>
      <c r="F674" s="616"/>
      <c r="G674" s="49"/>
      <c r="H674" s="49"/>
    </row>
    <row r="675" spans="1:8">
      <c r="A675" s="683"/>
      <c r="B675" s="687"/>
      <c r="C675" s="687"/>
      <c r="D675" s="687"/>
      <c r="E675" s="743"/>
      <c r="F675" s="616"/>
      <c r="G675" s="49"/>
      <c r="H675" s="49"/>
    </row>
    <row r="676" spans="1:8">
      <c r="A676" s="683"/>
      <c r="B676" s="687"/>
      <c r="C676" s="687"/>
      <c r="D676" s="687"/>
      <c r="E676" s="743"/>
      <c r="F676" s="616"/>
      <c r="G676" s="49"/>
      <c r="H676" s="49"/>
    </row>
    <row r="677" spans="1:8">
      <c r="A677" s="683"/>
      <c r="B677" s="687"/>
      <c r="C677" s="687"/>
      <c r="D677" s="687"/>
      <c r="E677" s="743"/>
      <c r="F677" s="616"/>
      <c r="G677" s="49"/>
      <c r="H677" s="49"/>
    </row>
    <row r="678" spans="1:8">
      <c r="A678" s="683"/>
      <c r="B678" s="687"/>
      <c r="C678" s="687"/>
      <c r="D678" s="687"/>
      <c r="E678" s="743"/>
      <c r="F678" s="616"/>
      <c r="G678" s="49"/>
      <c r="H678" s="49"/>
    </row>
    <row r="679" spans="1:8">
      <c r="A679" s="683"/>
      <c r="B679" s="687"/>
      <c r="C679" s="687"/>
      <c r="D679" s="687"/>
      <c r="E679" s="743"/>
      <c r="F679" s="616"/>
      <c r="G679" s="49"/>
      <c r="H679" s="49"/>
    </row>
    <row r="680" spans="1:8">
      <c r="A680" s="683"/>
      <c r="B680" s="687"/>
      <c r="C680" s="687"/>
      <c r="D680" s="687"/>
      <c r="E680" s="743"/>
      <c r="F680" s="616"/>
      <c r="G680" s="49"/>
      <c r="H680" s="49"/>
    </row>
    <row r="681" spans="1:8">
      <c r="A681" s="683"/>
      <c r="B681" s="687"/>
      <c r="C681" s="687"/>
      <c r="D681" s="687"/>
      <c r="E681" s="743"/>
      <c r="F681" s="616"/>
      <c r="G681" s="49"/>
      <c r="H681" s="49"/>
    </row>
    <row r="682" spans="1:8">
      <c r="A682" s="683"/>
      <c r="B682" s="687"/>
      <c r="C682" s="687"/>
      <c r="D682" s="687"/>
      <c r="E682" s="743"/>
      <c r="F682" s="616"/>
      <c r="G682" s="49"/>
      <c r="H682" s="49"/>
    </row>
    <row r="683" spans="1:8">
      <c r="A683" s="683"/>
      <c r="B683" s="687"/>
      <c r="C683" s="687"/>
      <c r="D683" s="687"/>
      <c r="E683" s="743"/>
      <c r="F683" s="616"/>
      <c r="G683" s="49"/>
      <c r="H683" s="49"/>
    </row>
    <row r="684" spans="1:8">
      <c r="A684" s="683"/>
      <c r="B684" s="687"/>
      <c r="C684" s="687"/>
      <c r="D684" s="687"/>
      <c r="E684" s="743"/>
      <c r="F684" s="616"/>
      <c r="G684" s="49"/>
      <c r="H684" s="49"/>
    </row>
    <row r="685" spans="1:8">
      <c r="A685" s="683"/>
      <c r="B685" s="687"/>
      <c r="C685" s="687"/>
      <c r="D685" s="687"/>
      <c r="E685" s="743"/>
      <c r="F685" s="616"/>
      <c r="G685" s="49"/>
      <c r="H685" s="49"/>
    </row>
    <row r="686" spans="1:8">
      <c r="A686" s="683"/>
      <c r="B686" s="687"/>
      <c r="C686" s="687"/>
      <c r="D686" s="687"/>
      <c r="E686" s="743"/>
      <c r="F686" s="616"/>
      <c r="G686" s="49"/>
      <c r="H686" s="49"/>
    </row>
    <row r="687" spans="1:8">
      <c r="A687" s="683"/>
      <c r="B687" s="687"/>
      <c r="C687" s="687"/>
      <c r="D687" s="687"/>
      <c r="E687" s="743"/>
      <c r="F687" s="616"/>
      <c r="G687" s="49"/>
      <c r="H687" s="49"/>
    </row>
    <row r="688" spans="1:8">
      <c r="A688" s="683"/>
      <c r="B688" s="687"/>
      <c r="C688" s="687"/>
      <c r="D688" s="687"/>
      <c r="E688" s="743"/>
      <c r="F688" s="616"/>
      <c r="G688" s="49"/>
      <c r="H688" s="49"/>
    </row>
    <row r="689" spans="1:8">
      <c r="A689" s="683"/>
      <c r="B689" s="687"/>
      <c r="C689" s="687"/>
      <c r="D689" s="687"/>
      <c r="E689" s="743"/>
      <c r="F689" s="616"/>
      <c r="G689" s="49"/>
      <c r="H689" s="49"/>
    </row>
    <row r="690" spans="1:8">
      <c r="A690" s="683"/>
      <c r="B690" s="687"/>
      <c r="C690" s="687"/>
      <c r="D690" s="687"/>
      <c r="E690" s="743"/>
      <c r="F690" s="616"/>
      <c r="G690" s="49"/>
      <c r="H690" s="49"/>
    </row>
    <row r="691" spans="1:8">
      <c r="A691" s="683"/>
      <c r="B691" s="687"/>
      <c r="C691" s="687"/>
      <c r="D691" s="687"/>
      <c r="E691" s="743"/>
      <c r="F691" s="616"/>
      <c r="G691" s="49"/>
      <c r="H691" s="49"/>
    </row>
    <row r="692" spans="1:8">
      <c r="A692" s="683"/>
      <c r="B692" s="687"/>
      <c r="C692" s="687"/>
      <c r="D692" s="687"/>
      <c r="E692" s="743"/>
      <c r="F692" s="616"/>
      <c r="G692" s="49"/>
      <c r="H692" s="49"/>
    </row>
    <row r="693" spans="1:8">
      <c r="A693" s="683"/>
      <c r="B693" s="687"/>
      <c r="C693" s="687"/>
      <c r="D693" s="687"/>
      <c r="E693" s="743"/>
      <c r="F693" s="616"/>
      <c r="G693" s="49"/>
      <c r="H693" s="49"/>
    </row>
    <row r="694" spans="1:8">
      <c r="A694" s="683"/>
      <c r="B694" s="687"/>
      <c r="C694" s="687"/>
      <c r="D694" s="687"/>
      <c r="E694" s="743"/>
      <c r="F694" s="616"/>
      <c r="G694" s="49"/>
      <c r="H694" s="49"/>
    </row>
    <row r="695" spans="1:8">
      <c r="A695" s="683"/>
      <c r="B695" s="687"/>
      <c r="C695" s="687"/>
      <c r="D695" s="687"/>
      <c r="E695" s="743"/>
      <c r="F695" s="616"/>
      <c r="G695" s="49"/>
      <c r="H695" s="49"/>
    </row>
    <row r="696" spans="1:8">
      <c r="A696" s="683"/>
      <c r="B696" s="687"/>
      <c r="C696" s="687"/>
      <c r="D696" s="687"/>
      <c r="E696" s="743"/>
      <c r="F696" s="616"/>
      <c r="G696" s="49"/>
      <c r="H696" s="49"/>
    </row>
    <row r="697" spans="1:8">
      <c r="A697" s="683"/>
      <c r="B697" s="687"/>
      <c r="C697" s="687"/>
      <c r="D697" s="687"/>
      <c r="E697" s="743"/>
      <c r="F697" s="616"/>
      <c r="G697" s="49"/>
      <c r="H697" s="49"/>
    </row>
    <row r="698" spans="1:8">
      <c r="A698" s="683"/>
      <c r="B698" s="687"/>
      <c r="C698" s="687"/>
      <c r="D698" s="687"/>
      <c r="E698" s="743"/>
      <c r="F698" s="616"/>
      <c r="G698" s="49"/>
      <c r="H698" s="49"/>
    </row>
    <row r="699" spans="1:8">
      <c r="A699" s="683"/>
      <c r="B699" s="687"/>
      <c r="C699" s="687"/>
      <c r="D699" s="687"/>
      <c r="E699" s="743"/>
      <c r="F699" s="616"/>
      <c r="G699" s="49"/>
      <c r="H699" s="49"/>
    </row>
    <row r="700" spans="1:8">
      <c r="A700" s="683"/>
      <c r="B700" s="687"/>
      <c r="C700" s="687"/>
      <c r="D700" s="687"/>
      <c r="E700" s="743"/>
      <c r="F700" s="616"/>
      <c r="G700" s="49"/>
      <c r="H700" s="49"/>
    </row>
    <row r="701" spans="1:8">
      <c r="A701" s="683"/>
      <c r="B701" s="687"/>
      <c r="C701" s="687"/>
      <c r="D701" s="687"/>
      <c r="E701" s="743"/>
      <c r="F701" s="616"/>
      <c r="G701" s="49"/>
      <c r="H701" s="49"/>
    </row>
    <row r="702" spans="1:8">
      <c r="A702" s="683"/>
      <c r="B702" s="687"/>
      <c r="C702" s="687"/>
      <c r="D702" s="687"/>
      <c r="E702" s="743"/>
      <c r="F702" s="616"/>
      <c r="G702" s="49"/>
      <c r="H702" s="49"/>
    </row>
    <row r="703" spans="1:8">
      <c r="A703" s="683"/>
      <c r="B703" s="687"/>
      <c r="C703" s="687"/>
      <c r="D703" s="687"/>
      <c r="E703" s="743"/>
      <c r="F703" s="616"/>
      <c r="G703" s="49"/>
      <c r="H703" s="49"/>
    </row>
    <row r="704" spans="1:8">
      <c r="A704" s="683"/>
      <c r="B704" s="687"/>
      <c r="C704" s="687"/>
      <c r="D704" s="687"/>
      <c r="E704" s="743"/>
      <c r="F704" s="616"/>
      <c r="G704" s="49"/>
      <c r="H704" s="49"/>
    </row>
    <row r="705" spans="1:8">
      <c r="A705" s="683"/>
      <c r="B705" s="687"/>
      <c r="C705" s="687"/>
      <c r="D705" s="687"/>
      <c r="E705" s="743"/>
      <c r="F705" s="616"/>
      <c r="G705" s="49"/>
      <c r="H705" s="49"/>
    </row>
    <row r="706" spans="1:8">
      <c r="A706" s="683"/>
      <c r="B706" s="687"/>
      <c r="C706" s="687"/>
      <c r="D706" s="687"/>
      <c r="E706" s="743"/>
      <c r="F706" s="616"/>
      <c r="G706" s="49"/>
      <c r="H706" s="49"/>
    </row>
    <row r="707" spans="1:8">
      <c r="A707" s="683"/>
      <c r="B707" s="687"/>
      <c r="C707" s="687"/>
      <c r="D707" s="687"/>
      <c r="E707" s="743"/>
      <c r="F707" s="616"/>
      <c r="G707" s="49"/>
      <c r="H707" s="49"/>
    </row>
    <row r="708" spans="1:8">
      <c r="A708" s="683"/>
      <c r="B708" s="687"/>
      <c r="C708" s="687"/>
      <c r="D708" s="687"/>
      <c r="E708" s="743"/>
      <c r="F708" s="616"/>
      <c r="G708" s="49"/>
      <c r="H708" s="49"/>
    </row>
    <row r="709" spans="1:8">
      <c r="A709" s="683"/>
      <c r="B709" s="687"/>
      <c r="C709" s="687"/>
      <c r="D709" s="687"/>
      <c r="E709" s="743"/>
      <c r="F709" s="616"/>
      <c r="G709" s="49"/>
      <c r="H709" s="49"/>
    </row>
    <row r="710" spans="1:8">
      <c r="A710" s="683"/>
      <c r="B710" s="687"/>
      <c r="C710" s="687"/>
      <c r="D710" s="687"/>
      <c r="E710" s="743"/>
      <c r="F710" s="616"/>
      <c r="G710" s="49"/>
      <c r="H710" s="49"/>
    </row>
    <row r="711" spans="1:8">
      <c r="A711" s="683"/>
      <c r="B711" s="687"/>
      <c r="C711" s="687"/>
      <c r="D711" s="687"/>
      <c r="E711" s="743"/>
      <c r="F711" s="616"/>
      <c r="G711" s="49"/>
      <c r="H711" s="49"/>
    </row>
    <row r="712" spans="1:8">
      <c r="A712" s="683"/>
      <c r="B712" s="687"/>
      <c r="C712" s="687"/>
      <c r="D712" s="687"/>
      <c r="E712" s="743"/>
      <c r="F712" s="616"/>
      <c r="G712" s="49"/>
      <c r="H712" s="49"/>
    </row>
    <row r="713" spans="1:8">
      <c r="A713" s="683"/>
      <c r="B713" s="687"/>
      <c r="C713" s="687"/>
      <c r="D713" s="687"/>
      <c r="E713" s="743"/>
      <c r="F713" s="616"/>
      <c r="G713" s="49"/>
      <c r="H713" s="49"/>
    </row>
    <row r="714" spans="1:8">
      <c r="A714" s="683"/>
      <c r="B714" s="687"/>
      <c r="C714" s="687"/>
      <c r="D714" s="687"/>
      <c r="E714" s="743"/>
      <c r="F714" s="616"/>
      <c r="G714" s="49"/>
      <c r="H714" s="49"/>
    </row>
    <row r="715" spans="1:8">
      <c r="A715" s="683"/>
      <c r="B715" s="687"/>
      <c r="C715" s="687"/>
      <c r="D715" s="687"/>
      <c r="E715" s="743"/>
      <c r="F715" s="616"/>
      <c r="G715" s="49"/>
      <c r="H715" s="49"/>
    </row>
    <row r="716" spans="1:8">
      <c r="A716" s="683"/>
      <c r="B716" s="687"/>
      <c r="C716" s="687"/>
      <c r="D716" s="687"/>
      <c r="E716" s="743"/>
      <c r="F716" s="616"/>
      <c r="G716" s="49"/>
      <c r="H716" s="49"/>
    </row>
    <row r="717" spans="1:8">
      <c r="A717" s="683"/>
      <c r="B717" s="687"/>
      <c r="C717" s="687"/>
      <c r="D717" s="687"/>
      <c r="E717" s="743"/>
      <c r="F717" s="616"/>
      <c r="G717" s="49"/>
      <c r="H717" s="49"/>
    </row>
    <row r="718" spans="1:8">
      <c r="A718" s="683"/>
      <c r="B718" s="687"/>
      <c r="C718" s="687"/>
      <c r="D718" s="687"/>
      <c r="E718" s="743"/>
      <c r="F718" s="616"/>
      <c r="G718" s="49"/>
      <c r="H718" s="49"/>
    </row>
    <row r="719" spans="1:8">
      <c r="A719" s="683"/>
      <c r="B719" s="687"/>
      <c r="C719" s="687"/>
      <c r="D719" s="687"/>
      <c r="E719" s="743"/>
      <c r="F719" s="616"/>
      <c r="G719" s="49"/>
      <c r="H719" s="49"/>
    </row>
    <row r="720" spans="1:8">
      <c r="A720" s="683"/>
      <c r="B720" s="687"/>
      <c r="C720" s="687"/>
      <c r="D720" s="687"/>
      <c r="E720" s="743"/>
      <c r="F720" s="616"/>
      <c r="G720" s="49"/>
      <c r="H720" s="49"/>
    </row>
    <row r="721" spans="1:8">
      <c r="A721" s="683"/>
      <c r="B721" s="687"/>
      <c r="C721" s="687"/>
      <c r="D721" s="687"/>
      <c r="E721" s="743"/>
      <c r="F721" s="616"/>
      <c r="G721" s="49"/>
      <c r="H721" s="49"/>
    </row>
    <row r="722" spans="1:8">
      <c r="A722" s="683"/>
      <c r="B722" s="687"/>
      <c r="C722" s="687"/>
      <c r="D722" s="687"/>
      <c r="E722" s="743"/>
      <c r="F722" s="616"/>
      <c r="G722" s="49"/>
      <c r="H722" s="49"/>
    </row>
    <row r="723" spans="1:8">
      <c r="A723" s="683"/>
      <c r="B723" s="687"/>
      <c r="C723" s="687"/>
      <c r="D723" s="687"/>
      <c r="E723" s="743"/>
      <c r="F723" s="616"/>
      <c r="G723" s="49"/>
      <c r="H723" s="49"/>
    </row>
    <row r="724" spans="1:8">
      <c r="A724" s="683"/>
      <c r="B724" s="687"/>
      <c r="C724" s="687"/>
      <c r="D724" s="687"/>
      <c r="E724" s="743"/>
      <c r="F724" s="616"/>
      <c r="G724" s="49"/>
      <c r="H724" s="49"/>
    </row>
    <row r="725" spans="1:8">
      <c r="A725" s="683"/>
      <c r="B725" s="687"/>
      <c r="C725" s="687"/>
      <c r="D725" s="687"/>
      <c r="E725" s="743"/>
      <c r="F725" s="616"/>
      <c r="G725" s="49"/>
      <c r="H725" s="49"/>
    </row>
    <row r="726" spans="1:8">
      <c r="A726" s="683"/>
      <c r="B726" s="687"/>
      <c r="C726" s="687"/>
      <c r="D726" s="687"/>
      <c r="E726" s="743"/>
      <c r="F726" s="616"/>
      <c r="G726" s="49"/>
      <c r="H726" s="49"/>
    </row>
    <row r="727" spans="1:8">
      <c r="A727" s="683"/>
      <c r="B727" s="687"/>
      <c r="C727" s="687"/>
      <c r="D727" s="687"/>
      <c r="E727" s="743"/>
      <c r="F727" s="616"/>
      <c r="G727" s="49"/>
      <c r="H727" s="49"/>
    </row>
    <row r="728" spans="1:8">
      <c r="A728" s="683"/>
      <c r="B728" s="687"/>
      <c r="C728" s="687"/>
      <c r="D728" s="687"/>
      <c r="E728" s="743"/>
      <c r="F728" s="616"/>
      <c r="G728" s="49"/>
      <c r="H728" s="49"/>
    </row>
    <row r="729" spans="1:8">
      <c r="A729" s="683"/>
      <c r="B729" s="687"/>
      <c r="C729" s="687"/>
      <c r="D729" s="687"/>
      <c r="E729" s="743"/>
      <c r="F729" s="616"/>
      <c r="G729" s="49"/>
      <c r="H729" s="49"/>
    </row>
    <row r="730" spans="1:8">
      <c r="A730" s="683"/>
      <c r="B730" s="687"/>
      <c r="C730" s="687"/>
      <c r="D730" s="687"/>
      <c r="E730" s="743"/>
      <c r="F730" s="616"/>
      <c r="G730" s="49"/>
      <c r="H730" s="49"/>
    </row>
    <row r="731" spans="1:8">
      <c r="A731" s="683"/>
      <c r="B731" s="687"/>
      <c r="C731" s="687"/>
      <c r="D731" s="687"/>
      <c r="E731" s="743"/>
      <c r="F731" s="616"/>
      <c r="G731" s="49"/>
      <c r="H731" s="49"/>
    </row>
    <row r="732" spans="1:8">
      <c r="A732" s="683"/>
      <c r="B732" s="687"/>
      <c r="C732" s="687"/>
      <c r="D732" s="687"/>
      <c r="E732" s="743"/>
      <c r="F732" s="616"/>
      <c r="G732" s="49"/>
      <c r="H732" s="49"/>
    </row>
    <row r="733" spans="1:8">
      <c r="A733" s="683"/>
      <c r="B733" s="687"/>
      <c r="C733" s="687"/>
      <c r="D733" s="687"/>
      <c r="E733" s="743"/>
      <c r="F733" s="616"/>
      <c r="G733" s="49"/>
      <c r="H733" s="49"/>
    </row>
    <row r="734" spans="1:8">
      <c r="A734" s="683"/>
      <c r="B734" s="687"/>
      <c r="C734" s="687"/>
      <c r="D734" s="687"/>
      <c r="E734" s="743"/>
      <c r="F734" s="616"/>
      <c r="G734" s="49"/>
      <c r="H734" s="49"/>
    </row>
    <row r="735" spans="1:8">
      <c r="A735" s="683"/>
      <c r="B735" s="687"/>
      <c r="C735" s="687"/>
      <c r="D735" s="687"/>
      <c r="E735" s="743"/>
      <c r="F735" s="616"/>
      <c r="G735" s="49"/>
      <c r="H735" s="49"/>
    </row>
    <row r="736" spans="1:8">
      <c r="A736" s="683"/>
      <c r="B736" s="687"/>
      <c r="C736" s="687"/>
      <c r="D736" s="687"/>
      <c r="E736" s="743"/>
      <c r="F736" s="616"/>
      <c r="G736" s="49"/>
      <c r="H736" s="49"/>
    </row>
    <row r="737" spans="1:8">
      <c r="A737" s="683"/>
      <c r="B737" s="687"/>
      <c r="C737" s="687"/>
      <c r="D737" s="687"/>
      <c r="E737" s="743"/>
      <c r="F737" s="616"/>
      <c r="G737" s="49"/>
      <c r="H737" s="49"/>
    </row>
    <row r="738" spans="1:8">
      <c r="A738" s="683"/>
      <c r="B738" s="687"/>
      <c r="C738" s="687"/>
      <c r="D738" s="687"/>
      <c r="E738" s="743"/>
      <c r="F738" s="616"/>
      <c r="G738" s="49"/>
      <c r="H738" s="49"/>
    </row>
    <row r="739" spans="1:8">
      <c r="A739" s="683"/>
      <c r="B739" s="687"/>
      <c r="C739" s="687"/>
      <c r="D739" s="687"/>
      <c r="E739" s="743"/>
      <c r="F739" s="616"/>
      <c r="G739" s="49"/>
      <c r="H739" s="49"/>
    </row>
    <row r="740" spans="1:8">
      <c r="A740" s="683"/>
      <c r="B740" s="687"/>
      <c r="C740" s="687"/>
      <c r="D740" s="687"/>
      <c r="E740" s="743"/>
      <c r="F740" s="616"/>
      <c r="G740" s="49"/>
      <c r="H740" s="49"/>
    </row>
    <row r="741" spans="1:8">
      <c r="A741" s="683"/>
      <c r="B741" s="687"/>
      <c r="C741" s="687"/>
      <c r="D741" s="687"/>
      <c r="E741" s="743"/>
      <c r="F741" s="616"/>
      <c r="G741" s="49"/>
      <c r="H741" s="49"/>
    </row>
    <row r="742" spans="1:8">
      <c r="A742" s="683"/>
      <c r="B742" s="687"/>
      <c r="C742" s="687"/>
      <c r="D742" s="687"/>
      <c r="E742" s="743"/>
      <c r="F742" s="616"/>
      <c r="G742" s="49"/>
      <c r="H742" s="49"/>
    </row>
    <row r="743" spans="1:8">
      <c r="A743" s="683"/>
      <c r="B743" s="687"/>
      <c r="C743" s="687"/>
      <c r="D743" s="687"/>
      <c r="E743" s="743"/>
      <c r="F743" s="616"/>
      <c r="G743" s="49"/>
      <c r="H743" s="49"/>
    </row>
    <row r="744" spans="1:8">
      <c r="A744" s="683"/>
      <c r="B744" s="687"/>
      <c r="C744" s="687"/>
      <c r="D744" s="687"/>
      <c r="E744" s="743"/>
      <c r="F744" s="616"/>
      <c r="G744" s="49"/>
      <c r="H744" s="49"/>
    </row>
    <row r="745" spans="1:8">
      <c r="A745" s="683"/>
      <c r="B745" s="687"/>
      <c r="C745" s="687"/>
      <c r="D745" s="687"/>
      <c r="E745" s="743"/>
      <c r="F745" s="616"/>
      <c r="G745" s="49"/>
      <c r="H745" s="49"/>
    </row>
    <row r="746" spans="1:8">
      <c r="A746" s="683"/>
      <c r="B746" s="687"/>
      <c r="C746" s="687"/>
      <c r="D746" s="687"/>
      <c r="E746" s="743"/>
      <c r="F746" s="616"/>
      <c r="G746" s="49"/>
      <c r="H746" s="49"/>
    </row>
    <row r="747" spans="1:8">
      <c r="A747" s="683"/>
      <c r="B747" s="687"/>
      <c r="C747" s="687"/>
      <c r="D747" s="687"/>
      <c r="E747" s="743"/>
      <c r="F747" s="616"/>
      <c r="G747" s="49"/>
      <c r="H747" s="49"/>
    </row>
    <row r="748" spans="1:8">
      <c r="A748" s="683"/>
      <c r="B748" s="687"/>
      <c r="C748" s="687"/>
      <c r="D748" s="687"/>
      <c r="E748" s="743"/>
      <c r="F748" s="616"/>
      <c r="G748" s="49"/>
      <c r="H748" s="49"/>
    </row>
    <row r="749" spans="1:8">
      <c r="A749" s="683"/>
      <c r="B749" s="687"/>
      <c r="C749" s="687"/>
      <c r="D749" s="687"/>
      <c r="E749" s="743"/>
      <c r="F749" s="616"/>
      <c r="G749" s="49"/>
      <c r="H749" s="49"/>
    </row>
    <row r="750" spans="1:8">
      <c r="A750" s="683"/>
      <c r="B750" s="687"/>
      <c r="C750" s="687"/>
      <c r="D750" s="687"/>
      <c r="E750" s="743"/>
      <c r="F750" s="616"/>
      <c r="G750" s="49"/>
      <c r="H750" s="49"/>
    </row>
    <row r="751" spans="1:8">
      <c r="A751" s="683"/>
      <c r="B751" s="687"/>
      <c r="C751" s="687"/>
      <c r="D751" s="687"/>
      <c r="E751" s="743"/>
      <c r="F751" s="616"/>
      <c r="G751" s="49"/>
      <c r="H751" s="49"/>
    </row>
    <row r="752" spans="1:8">
      <c r="A752" s="683"/>
      <c r="B752" s="687"/>
      <c r="C752" s="687"/>
      <c r="D752" s="687"/>
      <c r="E752" s="743"/>
      <c r="F752" s="616"/>
      <c r="G752" s="49"/>
      <c r="H752" s="49"/>
    </row>
    <row r="753" spans="1:8">
      <c r="A753" s="683"/>
      <c r="B753" s="687"/>
      <c r="C753" s="687"/>
      <c r="D753" s="687"/>
      <c r="E753" s="743"/>
      <c r="F753" s="616"/>
      <c r="G753" s="49"/>
      <c r="H753" s="49"/>
    </row>
    <row r="754" spans="1:8">
      <c r="A754" s="683"/>
      <c r="B754" s="687"/>
      <c r="C754" s="687"/>
      <c r="D754" s="687"/>
      <c r="E754" s="743"/>
      <c r="F754" s="616"/>
      <c r="G754" s="49"/>
      <c r="H754" s="49"/>
    </row>
    <row r="755" spans="1:8">
      <c r="A755" s="683"/>
      <c r="B755" s="687"/>
      <c r="C755" s="687"/>
      <c r="D755" s="687"/>
      <c r="E755" s="743"/>
      <c r="F755" s="616"/>
      <c r="G755" s="49"/>
      <c r="H755" s="49"/>
    </row>
    <row r="756" spans="1:8">
      <c r="A756" s="683"/>
      <c r="B756" s="687"/>
      <c r="C756" s="687"/>
      <c r="D756" s="687"/>
      <c r="E756" s="743"/>
      <c r="F756" s="616"/>
      <c r="G756" s="49"/>
      <c r="H756" s="49"/>
    </row>
    <row r="757" spans="1:8">
      <c r="A757" s="683"/>
      <c r="B757" s="687"/>
      <c r="C757" s="687"/>
      <c r="D757" s="687"/>
      <c r="E757" s="743"/>
      <c r="F757" s="616"/>
      <c r="G757" s="49"/>
      <c r="H757" s="49"/>
    </row>
    <row r="758" spans="1:8">
      <c r="A758" s="683"/>
      <c r="B758" s="687"/>
      <c r="C758" s="687"/>
      <c r="D758" s="687"/>
      <c r="E758" s="743"/>
      <c r="F758" s="616"/>
      <c r="G758" s="49"/>
      <c r="H758" s="49"/>
    </row>
    <row r="759" spans="1:8">
      <c r="A759" s="683"/>
      <c r="B759" s="687"/>
      <c r="C759" s="687"/>
      <c r="D759" s="687"/>
      <c r="E759" s="743"/>
      <c r="F759" s="616"/>
      <c r="G759" s="49"/>
      <c r="H759" s="49"/>
    </row>
    <row r="760" spans="1:8">
      <c r="A760" s="683"/>
      <c r="B760" s="687"/>
      <c r="C760" s="687"/>
      <c r="D760" s="687"/>
      <c r="E760" s="743"/>
      <c r="F760" s="616"/>
      <c r="G760" s="49"/>
      <c r="H760" s="49"/>
    </row>
    <row r="761" spans="1:8">
      <c r="A761" s="683"/>
      <c r="B761" s="687"/>
      <c r="C761" s="687"/>
      <c r="D761" s="687"/>
      <c r="E761" s="743"/>
      <c r="F761" s="616"/>
      <c r="G761" s="49"/>
      <c r="H761" s="49"/>
    </row>
    <row r="762" spans="1:8">
      <c r="A762" s="683"/>
      <c r="B762" s="687"/>
      <c r="C762" s="687"/>
      <c r="D762" s="687"/>
      <c r="E762" s="743"/>
      <c r="F762" s="616"/>
      <c r="G762" s="49"/>
      <c r="H762" s="49"/>
    </row>
    <row r="763" spans="1:8">
      <c r="A763" s="683"/>
      <c r="B763" s="687"/>
      <c r="C763" s="687"/>
      <c r="D763" s="687"/>
      <c r="E763" s="743"/>
      <c r="F763" s="616"/>
      <c r="G763" s="49"/>
      <c r="H763" s="49"/>
    </row>
    <row r="764" spans="1:8">
      <c r="A764" s="683"/>
      <c r="B764" s="687"/>
      <c r="C764" s="687"/>
      <c r="D764" s="687"/>
      <c r="E764" s="743"/>
      <c r="F764" s="616"/>
      <c r="G764" s="49"/>
      <c r="H764" s="49"/>
    </row>
    <row r="765" spans="1:8">
      <c r="A765" s="683"/>
      <c r="B765" s="687"/>
      <c r="C765" s="687"/>
      <c r="D765" s="687"/>
      <c r="E765" s="743"/>
      <c r="F765" s="616"/>
      <c r="G765" s="49"/>
      <c r="H765" s="49"/>
    </row>
    <row r="766" spans="1:8">
      <c r="A766" s="683"/>
      <c r="B766" s="687"/>
      <c r="C766" s="687"/>
      <c r="D766" s="687"/>
      <c r="E766" s="743"/>
      <c r="F766" s="616"/>
      <c r="G766" s="49"/>
      <c r="H766" s="49"/>
    </row>
    <row r="767" spans="1:8">
      <c r="A767" s="683"/>
      <c r="B767" s="687"/>
      <c r="C767" s="687"/>
      <c r="D767" s="687"/>
      <c r="E767" s="743"/>
      <c r="F767" s="616"/>
      <c r="G767" s="49"/>
      <c r="H767" s="49"/>
    </row>
    <row r="768" spans="1:8">
      <c r="A768" s="683"/>
      <c r="B768" s="687"/>
      <c r="C768" s="687"/>
      <c r="D768" s="687"/>
      <c r="E768" s="743"/>
      <c r="F768" s="616"/>
      <c r="G768" s="49"/>
      <c r="H768" s="49"/>
    </row>
    <row r="769" spans="1:8">
      <c r="A769" s="683"/>
      <c r="B769" s="687"/>
      <c r="C769" s="687"/>
      <c r="D769" s="687"/>
      <c r="E769" s="743"/>
      <c r="F769" s="616"/>
      <c r="G769" s="49"/>
      <c r="H769" s="49"/>
    </row>
    <row r="770" spans="1:8">
      <c r="A770" s="683"/>
      <c r="B770" s="687"/>
      <c r="C770" s="687"/>
      <c r="D770" s="687"/>
      <c r="E770" s="743"/>
      <c r="F770" s="616"/>
      <c r="G770" s="49"/>
      <c r="H770" s="49"/>
    </row>
    <row r="771" spans="1:8">
      <c r="A771" s="683"/>
      <c r="B771" s="687"/>
      <c r="C771" s="687"/>
      <c r="D771" s="687"/>
      <c r="E771" s="743"/>
      <c r="F771" s="616"/>
      <c r="G771" s="49"/>
      <c r="H771" s="49"/>
    </row>
    <row r="772" spans="1:8">
      <c r="A772" s="683"/>
      <c r="B772" s="687"/>
      <c r="C772" s="687"/>
      <c r="D772" s="687"/>
      <c r="E772" s="743"/>
      <c r="F772" s="616"/>
      <c r="G772" s="49"/>
      <c r="H772" s="49"/>
    </row>
    <row r="773" spans="1:8">
      <c r="A773" s="683"/>
      <c r="B773" s="687"/>
      <c r="C773" s="687"/>
      <c r="D773" s="687"/>
      <c r="E773" s="743"/>
      <c r="F773" s="616"/>
      <c r="G773" s="49"/>
      <c r="H773" s="49"/>
    </row>
    <row r="774" spans="1:8">
      <c r="A774" s="683"/>
      <c r="B774" s="687"/>
      <c r="C774" s="687"/>
      <c r="D774" s="687"/>
      <c r="E774" s="743"/>
      <c r="F774" s="616"/>
      <c r="G774" s="49"/>
      <c r="H774" s="49"/>
    </row>
    <row r="775" spans="1:8">
      <c r="A775" s="683"/>
      <c r="B775" s="687"/>
      <c r="C775" s="687"/>
      <c r="D775" s="687"/>
      <c r="E775" s="743"/>
      <c r="F775" s="616"/>
      <c r="G775" s="49"/>
      <c r="H775" s="49"/>
    </row>
    <row r="776" spans="1:8">
      <c r="A776" s="683"/>
      <c r="B776" s="687"/>
      <c r="C776" s="687"/>
      <c r="D776" s="687"/>
      <c r="E776" s="743"/>
      <c r="F776" s="616"/>
      <c r="G776" s="49"/>
      <c r="H776" s="49"/>
    </row>
    <row r="777" spans="1:8">
      <c r="A777" s="683"/>
      <c r="B777" s="687"/>
      <c r="C777" s="687"/>
      <c r="D777" s="687"/>
      <c r="E777" s="743"/>
      <c r="F777" s="616"/>
      <c r="G777" s="49"/>
      <c r="H777" s="49"/>
    </row>
    <row r="778" spans="1:8">
      <c r="A778" s="683"/>
      <c r="B778" s="687"/>
      <c r="C778" s="687"/>
      <c r="D778" s="687"/>
      <c r="E778" s="743"/>
      <c r="F778" s="616"/>
      <c r="G778" s="49"/>
      <c r="H778" s="49"/>
    </row>
    <row r="779" spans="1:8">
      <c r="A779" s="683"/>
      <c r="B779" s="687"/>
      <c r="C779" s="687"/>
      <c r="D779" s="687"/>
      <c r="E779" s="743"/>
      <c r="F779" s="616"/>
      <c r="G779" s="49"/>
      <c r="H779" s="49"/>
    </row>
    <row r="780" spans="1:8">
      <c r="A780" s="683"/>
      <c r="B780" s="687"/>
      <c r="C780" s="687"/>
      <c r="D780" s="687"/>
      <c r="E780" s="743"/>
      <c r="F780" s="616"/>
      <c r="G780" s="49"/>
      <c r="H780" s="49"/>
    </row>
    <row r="781" spans="1:8">
      <c r="A781" s="683"/>
      <c r="B781" s="687"/>
      <c r="C781" s="687"/>
      <c r="D781" s="687"/>
      <c r="E781" s="743"/>
      <c r="F781" s="616"/>
      <c r="G781" s="49"/>
      <c r="H781" s="49"/>
    </row>
    <row r="782" spans="1:8">
      <c r="A782" s="683"/>
      <c r="B782" s="687"/>
      <c r="C782" s="687"/>
      <c r="D782" s="687"/>
      <c r="E782" s="743"/>
      <c r="F782" s="616"/>
      <c r="G782" s="49"/>
      <c r="H782" s="49"/>
    </row>
    <row r="783" spans="1:8">
      <c r="A783" s="683"/>
      <c r="B783" s="687"/>
      <c r="C783" s="687"/>
      <c r="D783" s="687"/>
      <c r="E783" s="743"/>
      <c r="F783" s="616"/>
      <c r="G783" s="49"/>
      <c r="H783" s="49"/>
    </row>
    <row r="784" spans="1:8">
      <c r="A784" s="683"/>
      <c r="B784" s="687"/>
      <c r="C784" s="687"/>
      <c r="D784" s="687"/>
      <c r="E784" s="743"/>
      <c r="F784" s="616"/>
      <c r="G784" s="49"/>
      <c r="H784" s="49"/>
    </row>
    <row r="785" spans="1:8">
      <c r="A785" s="683"/>
      <c r="B785" s="687"/>
      <c r="C785" s="687"/>
      <c r="D785" s="687"/>
      <c r="E785" s="743"/>
      <c r="F785" s="616"/>
      <c r="G785" s="49"/>
      <c r="H785" s="49"/>
    </row>
    <row r="786" spans="1:8">
      <c r="A786" s="683"/>
      <c r="B786" s="687"/>
      <c r="C786" s="687"/>
      <c r="D786" s="687"/>
      <c r="E786" s="743"/>
      <c r="F786" s="616"/>
      <c r="G786" s="49"/>
      <c r="H786" s="49"/>
    </row>
    <row r="787" spans="1:8">
      <c r="A787" s="683"/>
      <c r="B787" s="687"/>
      <c r="C787" s="687"/>
      <c r="D787" s="687"/>
      <c r="E787" s="743"/>
      <c r="F787" s="616"/>
      <c r="G787" s="49"/>
      <c r="H787" s="49"/>
    </row>
    <row r="788" spans="1:8">
      <c r="A788" s="683"/>
      <c r="B788" s="687"/>
      <c r="C788" s="687"/>
      <c r="D788" s="687"/>
      <c r="E788" s="743"/>
      <c r="F788" s="616"/>
      <c r="G788" s="49"/>
      <c r="H788" s="49"/>
    </row>
    <row r="789" spans="1:8">
      <c r="A789" s="683"/>
      <c r="B789" s="687"/>
      <c r="C789" s="687"/>
      <c r="D789" s="687"/>
      <c r="E789" s="743"/>
      <c r="F789" s="616"/>
      <c r="G789" s="49"/>
      <c r="H789" s="49"/>
    </row>
    <row r="790" spans="1:8">
      <c r="A790" s="683"/>
      <c r="B790" s="687"/>
      <c r="C790" s="687"/>
      <c r="D790" s="687"/>
      <c r="E790" s="743"/>
      <c r="F790" s="616"/>
      <c r="G790" s="49"/>
      <c r="H790" s="49"/>
    </row>
    <row r="791" spans="1:8">
      <c r="A791" s="683"/>
      <c r="B791" s="687"/>
      <c r="C791" s="687"/>
      <c r="D791" s="687"/>
      <c r="E791" s="743"/>
      <c r="F791" s="616"/>
      <c r="G791" s="49"/>
      <c r="H791" s="49"/>
    </row>
    <row r="792" spans="1:8">
      <c r="A792" s="683"/>
      <c r="B792" s="687"/>
      <c r="C792" s="687"/>
      <c r="D792" s="687"/>
      <c r="E792" s="743"/>
      <c r="F792" s="616"/>
      <c r="G792" s="49"/>
      <c r="H792" s="49"/>
    </row>
    <row r="793" spans="1:8">
      <c r="A793" s="683"/>
      <c r="B793" s="687"/>
      <c r="C793" s="687"/>
      <c r="D793" s="687"/>
      <c r="E793" s="743"/>
      <c r="F793" s="616"/>
      <c r="G793" s="49"/>
      <c r="H793" s="49"/>
    </row>
    <row r="794" spans="1:8">
      <c r="A794" s="683"/>
      <c r="B794" s="687"/>
      <c r="C794" s="687"/>
      <c r="D794" s="687"/>
      <c r="E794" s="743"/>
      <c r="F794" s="616"/>
      <c r="G794" s="49"/>
      <c r="H794" s="49"/>
    </row>
    <row r="795" spans="1:8">
      <c r="A795" s="683"/>
      <c r="B795" s="687"/>
      <c r="C795" s="687"/>
      <c r="D795" s="687"/>
      <c r="E795" s="743"/>
      <c r="F795" s="616"/>
      <c r="G795" s="49"/>
      <c r="H795" s="49"/>
    </row>
    <row r="796" spans="1:8">
      <c r="A796" s="683"/>
      <c r="B796" s="687"/>
      <c r="C796" s="687"/>
      <c r="D796" s="687"/>
      <c r="E796" s="743"/>
      <c r="F796" s="616"/>
      <c r="G796" s="49"/>
      <c r="H796" s="49"/>
    </row>
    <row r="797" spans="1:8">
      <c r="A797" s="683"/>
      <c r="B797" s="687"/>
      <c r="C797" s="687"/>
      <c r="D797" s="687"/>
      <c r="E797" s="743"/>
      <c r="F797" s="616"/>
      <c r="G797" s="49"/>
      <c r="H797" s="49"/>
    </row>
    <row r="798" spans="1:8">
      <c r="A798" s="683"/>
      <c r="B798" s="687"/>
      <c r="C798" s="687"/>
      <c r="D798" s="687"/>
      <c r="E798" s="743"/>
      <c r="F798" s="616"/>
      <c r="G798" s="49"/>
      <c r="H798" s="49"/>
    </row>
    <row r="799" spans="1:8">
      <c r="A799" s="683"/>
      <c r="B799" s="687"/>
      <c r="C799" s="687"/>
      <c r="D799" s="687"/>
      <c r="E799" s="743"/>
      <c r="F799" s="616"/>
      <c r="G799" s="49"/>
      <c r="H799" s="49"/>
    </row>
    <row r="800" spans="1:8">
      <c r="A800" s="683"/>
      <c r="B800" s="687"/>
      <c r="C800" s="687"/>
      <c r="D800" s="687"/>
      <c r="E800" s="743"/>
      <c r="F800" s="616"/>
      <c r="G800" s="49"/>
      <c r="H800" s="49"/>
    </row>
    <row r="801" spans="1:8">
      <c r="A801" s="683"/>
      <c r="B801" s="687"/>
      <c r="C801" s="687"/>
      <c r="D801" s="687"/>
      <c r="E801" s="743"/>
      <c r="F801" s="616"/>
      <c r="G801" s="49"/>
      <c r="H801" s="49"/>
    </row>
    <row r="802" spans="1:8">
      <c r="A802" s="683"/>
      <c r="B802" s="687"/>
      <c r="C802" s="687"/>
      <c r="D802" s="687"/>
      <c r="E802" s="743"/>
      <c r="F802" s="616"/>
      <c r="G802" s="49"/>
      <c r="H802" s="49"/>
    </row>
    <row r="803" spans="1:8">
      <c r="A803" s="683"/>
      <c r="B803" s="687"/>
      <c r="C803" s="687"/>
      <c r="D803" s="687"/>
      <c r="E803" s="743"/>
      <c r="F803" s="616"/>
      <c r="G803" s="49"/>
      <c r="H803" s="49"/>
    </row>
    <row r="804" spans="1:8">
      <c r="A804" s="683"/>
      <c r="B804" s="687"/>
      <c r="C804" s="687"/>
      <c r="D804" s="687"/>
      <c r="E804" s="743"/>
      <c r="F804" s="616"/>
      <c r="G804" s="49"/>
      <c r="H804" s="49"/>
    </row>
    <row r="805" spans="1:8">
      <c r="A805" s="683"/>
      <c r="B805" s="687"/>
      <c r="C805" s="687"/>
      <c r="D805" s="687"/>
      <c r="E805" s="743"/>
      <c r="F805" s="616"/>
      <c r="G805" s="49"/>
      <c r="H805" s="49"/>
    </row>
    <row r="806" spans="1:8">
      <c r="A806" s="683"/>
      <c r="B806" s="687"/>
      <c r="C806" s="687"/>
      <c r="D806" s="687"/>
      <c r="E806" s="743"/>
      <c r="F806" s="616"/>
      <c r="G806" s="49"/>
      <c r="H806" s="49"/>
    </row>
    <row r="807" spans="1:8">
      <c r="A807" s="683"/>
      <c r="B807" s="687"/>
      <c r="C807" s="687"/>
      <c r="D807" s="687"/>
      <c r="E807" s="743"/>
      <c r="F807" s="616"/>
      <c r="G807" s="49"/>
      <c r="H807" s="49"/>
    </row>
    <row r="808" spans="1:8">
      <c r="A808" s="683"/>
      <c r="B808" s="687"/>
      <c r="C808" s="687"/>
      <c r="D808" s="687"/>
      <c r="E808" s="743"/>
      <c r="F808" s="616"/>
      <c r="G808" s="49"/>
      <c r="H808" s="49"/>
    </row>
    <row r="809" spans="1:8">
      <c r="A809" s="683"/>
      <c r="B809" s="687"/>
      <c r="C809" s="687"/>
      <c r="D809" s="687"/>
      <c r="E809" s="743"/>
      <c r="F809" s="616"/>
      <c r="G809" s="49"/>
      <c r="H809" s="49"/>
    </row>
    <row r="810" spans="1:8">
      <c r="A810" s="683"/>
      <c r="B810" s="687"/>
      <c r="C810" s="687"/>
      <c r="D810" s="687"/>
      <c r="E810" s="743"/>
      <c r="F810" s="616"/>
      <c r="G810" s="49"/>
      <c r="H810" s="49"/>
    </row>
    <row r="811" spans="1:8">
      <c r="A811" s="683"/>
      <c r="B811" s="687"/>
      <c r="C811" s="687"/>
      <c r="D811" s="687"/>
      <c r="E811" s="743"/>
      <c r="F811" s="616"/>
      <c r="G811" s="49"/>
      <c r="H811" s="49"/>
    </row>
    <row r="812" spans="1:8">
      <c r="A812" s="683"/>
      <c r="B812" s="687"/>
      <c r="C812" s="687"/>
      <c r="D812" s="687"/>
      <c r="E812" s="743"/>
      <c r="F812" s="616"/>
      <c r="G812" s="49"/>
      <c r="H812" s="49"/>
    </row>
    <row r="813" spans="1:8">
      <c r="A813" s="683"/>
      <c r="B813" s="687"/>
      <c r="C813" s="687"/>
      <c r="D813" s="687"/>
      <c r="E813" s="743"/>
      <c r="F813" s="616"/>
      <c r="G813" s="49"/>
      <c r="H813" s="49"/>
    </row>
    <row r="814" spans="1:8">
      <c r="A814" s="683"/>
      <c r="B814" s="687"/>
      <c r="C814" s="687"/>
      <c r="D814" s="687"/>
      <c r="E814" s="743"/>
      <c r="F814" s="616"/>
      <c r="G814" s="49"/>
      <c r="H814" s="49"/>
    </row>
    <row r="815" spans="1:8">
      <c r="A815" s="683"/>
      <c r="B815" s="687"/>
      <c r="C815" s="687"/>
      <c r="D815" s="687"/>
      <c r="E815" s="743"/>
      <c r="F815" s="616"/>
      <c r="G815" s="49"/>
      <c r="H815" s="49"/>
    </row>
    <row r="816" spans="1:8">
      <c r="A816" s="683"/>
      <c r="B816" s="687"/>
      <c r="C816" s="687"/>
      <c r="D816" s="687"/>
      <c r="E816" s="743"/>
      <c r="F816" s="616"/>
      <c r="G816" s="49"/>
      <c r="H816" s="49"/>
    </row>
    <row r="817" spans="1:8">
      <c r="A817" s="683"/>
      <c r="B817" s="687"/>
      <c r="C817" s="687"/>
      <c r="D817" s="687"/>
      <c r="E817" s="743"/>
      <c r="F817" s="616"/>
      <c r="G817" s="49"/>
      <c r="H817" s="49"/>
    </row>
    <row r="818" spans="1:8">
      <c r="A818" s="683"/>
      <c r="B818" s="687"/>
      <c r="C818" s="687"/>
      <c r="D818" s="687"/>
      <c r="E818" s="743"/>
      <c r="F818" s="616"/>
      <c r="G818" s="49"/>
      <c r="H818" s="49"/>
    </row>
    <row r="819" spans="1:8">
      <c r="A819" s="683"/>
      <c r="B819" s="687"/>
      <c r="C819" s="687"/>
      <c r="D819" s="687"/>
      <c r="E819" s="743"/>
      <c r="F819" s="616"/>
      <c r="G819" s="49"/>
      <c r="H819" s="49"/>
    </row>
    <row r="820" spans="1:8">
      <c r="A820" s="683"/>
      <c r="B820" s="687"/>
      <c r="C820" s="687"/>
      <c r="D820" s="687"/>
      <c r="E820" s="743"/>
      <c r="F820" s="616"/>
      <c r="G820" s="49"/>
      <c r="H820" s="49"/>
    </row>
    <row r="821" spans="1:8">
      <c r="A821" s="683"/>
      <c r="B821" s="687"/>
      <c r="C821" s="687"/>
      <c r="D821" s="687"/>
      <c r="E821" s="743"/>
      <c r="F821" s="616"/>
      <c r="G821" s="49"/>
      <c r="H821" s="49"/>
    </row>
    <row r="822" spans="1:8">
      <c r="A822" s="683"/>
      <c r="B822" s="687"/>
      <c r="C822" s="687"/>
      <c r="D822" s="687"/>
      <c r="E822" s="743"/>
      <c r="F822" s="616"/>
      <c r="G822" s="49"/>
      <c r="H822" s="49"/>
    </row>
    <row r="823" spans="1:8">
      <c r="A823" s="683"/>
      <c r="B823" s="687"/>
      <c r="C823" s="687"/>
      <c r="D823" s="687"/>
      <c r="E823" s="743"/>
      <c r="F823" s="616"/>
      <c r="G823" s="49"/>
      <c r="H823" s="49"/>
    </row>
    <row r="824" spans="1:8">
      <c r="A824" s="683"/>
      <c r="B824" s="687"/>
      <c r="C824" s="687"/>
      <c r="D824" s="687"/>
      <c r="E824" s="743"/>
      <c r="F824" s="616"/>
      <c r="G824" s="49"/>
      <c r="H824" s="49"/>
    </row>
    <row r="825" spans="1:8">
      <c r="A825" s="683"/>
      <c r="B825" s="687"/>
      <c r="C825" s="687"/>
      <c r="D825" s="687"/>
      <c r="E825" s="743"/>
      <c r="F825" s="616"/>
      <c r="G825" s="49"/>
      <c r="H825" s="49"/>
    </row>
    <row r="826" spans="1:8">
      <c r="A826" s="683"/>
      <c r="B826" s="687"/>
      <c r="C826" s="687"/>
      <c r="D826" s="687"/>
      <c r="E826" s="743"/>
      <c r="F826" s="616"/>
      <c r="G826" s="49"/>
      <c r="H826" s="49"/>
    </row>
    <row r="827" spans="1:8">
      <c r="A827" s="683"/>
      <c r="B827" s="687"/>
      <c r="C827" s="687"/>
      <c r="D827" s="687"/>
      <c r="E827" s="743"/>
      <c r="F827" s="616"/>
      <c r="G827" s="49"/>
      <c r="H827" s="49"/>
    </row>
    <row r="828" spans="1:8">
      <c r="A828" s="683"/>
      <c r="B828" s="687"/>
      <c r="C828" s="687"/>
      <c r="D828" s="687"/>
      <c r="E828" s="743"/>
      <c r="F828" s="616"/>
      <c r="G828" s="49"/>
      <c r="H828" s="49"/>
    </row>
    <row r="829" spans="1:8">
      <c r="A829" s="683"/>
      <c r="B829" s="687"/>
      <c r="C829" s="687"/>
      <c r="D829" s="687"/>
      <c r="E829" s="743"/>
      <c r="F829" s="616"/>
      <c r="G829" s="49"/>
      <c r="H829" s="49"/>
    </row>
    <row r="830" spans="1:8">
      <c r="A830" s="683"/>
      <c r="B830" s="687"/>
      <c r="C830" s="687"/>
      <c r="D830" s="687"/>
      <c r="E830" s="743"/>
      <c r="F830" s="616"/>
      <c r="G830" s="49"/>
      <c r="H830" s="49"/>
    </row>
    <row r="831" spans="1:8">
      <c r="A831" s="683"/>
      <c r="B831" s="687"/>
      <c r="C831" s="687"/>
      <c r="D831" s="687"/>
      <c r="E831" s="743"/>
      <c r="F831" s="616"/>
      <c r="G831" s="49"/>
      <c r="H831" s="49"/>
    </row>
    <row r="832" spans="1:8">
      <c r="A832" s="683"/>
      <c r="B832" s="687"/>
      <c r="C832" s="687"/>
      <c r="D832" s="687"/>
      <c r="E832" s="743"/>
      <c r="F832" s="616"/>
      <c r="G832" s="49"/>
      <c r="H832" s="49"/>
    </row>
    <row r="833" spans="1:8">
      <c r="A833" s="683"/>
      <c r="B833" s="687"/>
      <c r="C833" s="687"/>
      <c r="D833" s="687"/>
      <c r="E833" s="743"/>
      <c r="F833" s="616"/>
      <c r="G833" s="49"/>
      <c r="H833" s="49"/>
    </row>
    <row r="834" spans="1:8">
      <c r="A834" s="683"/>
      <c r="B834" s="687"/>
      <c r="C834" s="687"/>
      <c r="D834" s="687"/>
      <c r="E834" s="743"/>
      <c r="F834" s="616"/>
      <c r="G834" s="49"/>
      <c r="H834" s="49"/>
    </row>
    <row r="835" spans="1:8">
      <c r="A835" s="683"/>
      <c r="B835" s="687"/>
      <c r="C835" s="687"/>
      <c r="D835" s="687"/>
      <c r="E835" s="743"/>
      <c r="F835" s="616"/>
      <c r="G835" s="49"/>
      <c r="H835" s="49"/>
    </row>
    <row r="836" spans="1:8">
      <c r="A836" s="683"/>
      <c r="B836" s="687"/>
      <c r="C836" s="687"/>
      <c r="D836" s="687"/>
      <c r="E836" s="743"/>
      <c r="F836" s="616"/>
      <c r="G836" s="49"/>
      <c r="H836" s="49"/>
    </row>
    <row r="837" spans="1:8">
      <c r="A837" s="683"/>
      <c r="B837" s="687"/>
      <c r="C837" s="687"/>
      <c r="D837" s="687"/>
      <c r="E837" s="743"/>
      <c r="F837" s="616"/>
      <c r="G837" s="49"/>
      <c r="H837" s="49"/>
    </row>
    <row r="838" spans="1:8">
      <c r="A838" s="683"/>
      <c r="B838" s="687"/>
      <c r="C838" s="687"/>
      <c r="D838" s="687"/>
      <c r="E838" s="743"/>
      <c r="F838" s="616"/>
      <c r="G838" s="49"/>
      <c r="H838" s="49"/>
    </row>
    <row r="839" spans="1:8">
      <c r="A839" s="683"/>
      <c r="B839" s="687"/>
      <c r="C839" s="687"/>
      <c r="D839" s="687"/>
      <c r="E839" s="743"/>
      <c r="F839" s="616"/>
      <c r="G839" s="49"/>
      <c r="H839" s="49"/>
    </row>
    <row r="840" spans="1:8">
      <c r="A840" s="683"/>
      <c r="B840" s="687"/>
      <c r="C840" s="687"/>
      <c r="D840" s="687"/>
      <c r="E840" s="743"/>
      <c r="F840" s="616"/>
      <c r="G840" s="49"/>
      <c r="H840" s="49"/>
    </row>
    <row r="841" spans="1:8">
      <c r="A841" s="683"/>
      <c r="B841" s="687"/>
      <c r="C841" s="687"/>
      <c r="D841" s="687"/>
      <c r="E841" s="743"/>
      <c r="F841" s="616"/>
      <c r="G841" s="49"/>
      <c r="H841" s="49"/>
    </row>
    <row r="842" spans="1:8">
      <c r="A842" s="683"/>
      <c r="B842" s="687"/>
      <c r="C842" s="687"/>
      <c r="D842" s="687"/>
      <c r="E842" s="743"/>
      <c r="F842" s="616"/>
      <c r="G842" s="49"/>
      <c r="H842" s="49"/>
    </row>
    <row r="843" spans="1:8">
      <c r="A843" s="683"/>
      <c r="B843" s="687"/>
      <c r="C843" s="687"/>
      <c r="D843" s="687"/>
      <c r="E843" s="743"/>
      <c r="F843" s="616"/>
      <c r="G843" s="49"/>
      <c r="H843" s="49"/>
    </row>
    <row r="844" spans="1:8">
      <c r="A844" s="683"/>
      <c r="B844" s="687"/>
      <c r="C844" s="687"/>
      <c r="D844" s="687"/>
      <c r="E844" s="743"/>
      <c r="F844" s="616"/>
      <c r="G844" s="49"/>
      <c r="H844" s="49"/>
    </row>
    <row r="845" spans="1:8">
      <c r="A845" s="683"/>
      <c r="B845" s="687"/>
      <c r="C845" s="687"/>
      <c r="D845" s="687"/>
      <c r="E845" s="743"/>
      <c r="F845" s="616"/>
      <c r="G845" s="49"/>
      <c r="H845" s="49"/>
    </row>
    <row r="846" spans="1:8">
      <c r="A846" s="683"/>
      <c r="B846" s="687"/>
      <c r="C846" s="687"/>
      <c r="D846" s="687"/>
      <c r="E846" s="743"/>
      <c r="F846" s="616"/>
      <c r="G846" s="49"/>
      <c r="H846" s="49"/>
    </row>
    <row r="847" spans="1:8">
      <c r="A847" s="683"/>
      <c r="B847" s="687"/>
      <c r="C847" s="687"/>
      <c r="D847" s="687"/>
      <c r="E847" s="743"/>
      <c r="F847" s="616"/>
      <c r="G847" s="49"/>
      <c r="H847" s="49"/>
    </row>
    <row r="848" spans="1:8">
      <c r="A848" s="683"/>
      <c r="B848" s="687"/>
      <c r="C848" s="687"/>
      <c r="D848" s="687"/>
      <c r="E848" s="743"/>
      <c r="F848" s="616"/>
      <c r="G848" s="49"/>
      <c r="H848" s="49"/>
    </row>
    <row r="849" spans="1:8">
      <c r="A849" s="683"/>
      <c r="B849" s="687"/>
      <c r="C849" s="687"/>
      <c r="D849" s="687"/>
      <c r="E849" s="743"/>
      <c r="F849" s="616"/>
      <c r="G849" s="49"/>
      <c r="H849" s="49"/>
    </row>
    <row r="850" spans="1:8">
      <c r="A850" s="683"/>
      <c r="B850" s="687"/>
      <c r="C850" s="687"/>
      <c r="D850" s="687"/>
      <c r="E850" s="743"/>
      <c r="F850" s="616"/>
      <c r="G850" s="49"/>
      <c r="H850" s="49"/>
    </row>
    <row r="851" spans="1:8">
      <c r="A851" s="683"/>
      <c r="B851" s="687"/>
      <c r="C851" s="687"/>
      <c r="D851" s="687"/>
      <c r="E851" s="743"/>
      <c r="F851" s="616"/>
      <c r="G851" s="49"/>
      <c r="H851" s="49"/>
    </row>
    <row r="852" spans="1:8">
      <c r="A852" s="683"/>
      <c r="B852" s="687"/>
      <c r="C852" s="687"/>
      <c r="D852" s="687"/>
      <c r="E852" s="743"/>
      <c r="F852" s="616"/>
      <c r="G852" s="49"/>
      <c r="H852" s="49"/>
    </row>
    <row r="853" spans="1:8">
      <c r="A853" s="683"/>
      <c r="B853" s="687"/>
      <c r="C853" s="687"/>
      <c r="D853" s="687"/>
      <c r="E853" s="743"/>
      <c r="F853" s="616"/>
      <c r="G853" s="49"/>
      <c r="H853" s="49"/>
    </row>
    <row r="854" spans="1:8">
      <c r="A854" s="683"/>
      <c r="B854" s="687"/>
      <c r="C854" s="687"/>
      <c r="D854" s="687"/>
      <c r="E854" s="743"/>
      <c r="F854" s="616"/>
      <c r="G854" s="49"/>
      <c r="H854" s="49"/>
    </row>
    <row r="855" spans="1:8">
      <c r="A855" s="683"/>
      <c r="B855" s="687"/>
      <c r="C855" s="687"/>
      <c r="D855" s="687"/>
      <c r="E855" s="743"/>
      <c r="F855" s="616"/>
      <c r="G855" s="49"/>
      <c r="H855" s="49"/>
    </row>
    <row r="856" spans="1:8">
      <c r="A856" s="683"/>
      <c r="B856" s="687"/>
      <c r="C856" s="687"/>
      <c r="D856" s="687"/>
      <c r="E856" s="743"/>
      <c r="F856" s="616"/>
      <c r="G856" s="49"/>
      <c r="H856" s="49"/>
    </row>
    <row r="857" spans="1:8">
      <c r="A857" s="683"/>
      <c r="B857" s="687"/>
      <c r="C857" s="687"/>
      <c r="D857" s="687"/>
      <c r="E857" s="743"/>
      <c r="F857" s="616"/>
      <c r="G857" s="49"/>
      <c r="H857" s="49"/>
    </row>
    <row r="858" spans="1:8">
      <c r="A858" s="683"/>
      <c r="B858" s="687"/>
      <c r="C858" s="687"/>
      <c r="D858" s="687"/>
      <c r="E858" s="743"/>
      <c r="F858" s="616"/>
      <c r="G858" s="49"/>
      <c r="H858" s="49"/>
    </row>
    <row r="859" spans="1:8">
      <c r="A859" s="683"/>
      <c r="B859" s="687"/>
      <c r="C859" s="687"/>
      <c r="D859" s="687"/>
      <c r="E859" s="743"/>
      <c r="F859" s="616"/>
      <c r="G859" s="49"/>
      <c r="H859" s="49"/>
    </row>
    <row r="860" spans="1:8">
      <c r="A860" s="683"/>
      <c r="B860" s="687"/>
      <c r="C860" s="687"/>
      <c r="D860" s="687"/>
      <c r="E860" s="743"/>
      <c r="F860" s="616"/>
      <c r="G860" s="49"/>
      <c r="H860" s="49"/>
    </row>
    <row r="861" spans="1:8">
      <c r="A861" s="683"/>
      <c r="B861" s="687"/>
      <c r="C861" s="687"/>
      <c r="D861" s="687"/>
      <c r="E861" s="743"/>
      <c r="F861" s="616"/>
      <c r="G861" s="49"/>
      <c r="H861" s="49"/>
    </row>
    <row r="862" spans="1:8">
      <c r="A862" s="683"/>
      <c r="B862" s="687"/>
      <c r="C862" s="687"/>
      <c r="D862" s="687"/>
      <c r="E862" s="743"/>
      <c r="F862" s="616"/>
      <c r="G862" s="49"/>
      <c r="H862" s="49"/>
    </row>
    <row r="863" spans="1:8">
      <c r="A863" s="683"/>
      <c r="B863" s="687"/>
      <c r="C863" s="687"/>
      <c r="D863" s="687"/>
      <c r="E863" s="743"/>
      <c r="F863" s="616"/>
      <c r="G863" s="49"/>
      <c r="H863" s="49"/>
    </row>
    <row r="864" spans="1:8">
      <c r="A864" s="683"/>
      <c r="B864" s="687"/>
      <c r="C864" s="687"/>
      <c r="D864" s="687"/>
      <c r="E864" s="743"/>
      <c r="F864" s="616"/>
      <c r="G864" s="49"/>
      <c r="H864" s="49"/>
    </row>
    <row r="865" spans="1:8">
      <c r="A865" s="683"/>
      <c r="B865" s="687"/>
      <c r="C865" s="687"/>
      <c r="D865" s="687"/>
      <c r="E865" s="743"/>
      <c r="F865" s="616"/>
      <c r="G865" s="49"/>
      <c r="H865" s="49"/>
    </row>
    <row r="866" spans="1:8">
      <c r="A866" s="683"/>
      <c r="B866" s="687"/>
      <c r="C866" s="687"/>
      <c r="D866" s="687"/>
      <c r="E866" s="743"/>
      <c r="F866" s="616"/>
      <c r="G866" s="49"/>
      <c r="H866" s="49"/>
    </row>
    <row r="867" spans="1:8">
      <c r="A867" s="683"/>
      <c r="B867" s="687"/>
      <c r="C867" s="687"/>
      <c r="D867" s="687"/>
      <c r="E867" s="743"/>
      <c r="F867" s="616"/>
      <c r="G867" s="49"/>
      <c r="H867" s="49"/>
    </row>
    <row r="868" spans="1:8">
      <c r="A868" s="683"/>
      <c r="B868" s="687"/>
      <c r="C868" s="687"/>
      <c r="D868" s="687"/>
      <c r="E868" s="743"/>
      <c r="F868" s="616"/>
      <c r="G868" s="49"/>
      <c r="H868" s="49"/>
    </row>
    <row r="869" spans="1:8">
      <c r="A869" s="683"/>
      <c r="B869" s="687"/>
      <c r="C869" s="687"/>
      <c r="D869" s="687"/>
      <c r="E869" s="743"/>
      <c r="F869" s="616"/>
      <c r="G869" s="49"/>
      <c r="H869" s="49"/>
    </row>
    <row r="870" spans="1:8">
      <c r="A870" s="683"/>
      <c r="B870" s="687"/>
      <c r="C870" s="687"/>
      <c r="D870" s="687"/>
      <c r="E870" s="743"/>
      <c r="F870" s="616"/>
      <c r="G870" s="49"/>
      <c r="H870" s="49"/>
    </row>
    <row r="871" spans="1:8">
      <c r="A871" s="683"/>
      <c r="B871" s="687"/>
      <c r="C871" s="687"/>
      <c r="D871" s="687"/>
      <c r="E871" s="743"/>
      <c r="F871" s="616"/>
      <c r="G871" s="49"/>
      <c r="H871" s="49"/>
    </row>
    <row r="872" spans="1:8">
      <c r="A872" s="683"/>
      <c r="B872" s="687"/>
      <c r="C872" s="687"/>
      <c r="D872" s="687"/>
      <c r="E872" s="743"/>
      <c r="F872" s="616"/>
      <c r="G872" s="49"/>
      <c r="H872" s="49"/>
    </row>
    <row r="873" spans="1:8">
      <c r="A873" s="683"/>
      <c r="B873" s="687"/>
      <c r="C873" s="687"/>
      <c r="D873" s="687"/>
      <c r="E873" s="743"/>
      <c r="F873" s="616"/>
      <c r="G873" s="49"/>
      <c r="H873" s="49"/>
    </row>
    <row r="874" spans="1:8">
      <c r="A874" s="683"/>
      <c r="B874" s="687"/>
      <c r="C874" s="687"/>
      <c r="D874" s="687"/>
      <c r="E874" s="743"/>
      <c r="F874" s="616"/>
      <c r="G874" s="49"/>
      <c r="H874" s="49"/>
    </row>
    <row r="875" spans="1:8">
      <c r="A875" s="683"/>
      <c r="B875" s="687"/>
      <c r="C875" s="687"/>
      <c r="D875" s="687"/>
      <c r="E875" s="743"/>
      <c r="F875" s="616"/>
      <c r="G875" s="49"/>
      <c r="H875" s="49"/>
    </row>
    <row r="876" spans="1:8">
      <c r="A876" s="683"/>
      <c r="B876" s="687"/>
      <c r="C876" s="687"/>
      <c r="D876" s="687"/>
      <c r="E876" s="743"/>
      <c r="F876" s="616"/>
      <c r="G876" s="49"/>
      <c r="H876" s="49"/>
    </row>
    <row r="877" spans="1:8">
      <c r="A877" s="683"/>
      <c r="B877" s="687"/>
      <c r="C877" s="687"/>
      <c r="D877" s="687"/>
      <c r="E877" s="743"/>
      <c r="F877" s="616"/>
      <c r="G877" s="49"/>
      <c r="H877" s="49"/>
    </row>
    <row r="878" spans="1:8">
      <c r="A878" s="683"/>
      <c r="B878" s="687"/>
      <c r="C878" s="687"/>
      <c r="D878" s="687"/>
      <c r="E878" s="743"/>
      <c r="F878" s="616"/>
      <c r="G878" s="49"/>
      <c r="H878" s="49"/>
    </row>
    <row r="879" spans="1:8">
      <c r="A879" s="683"/>
      <c r="B879" s="687"/>
      <c r="C879" s="687"/>
      <c r="D879" s="687"/>
      <c r="E879" s="743"/>
      <c r="F879" s="616"/>
      <c r="G879" s="49"/>
      <c r="H879" s="49"/>
    </row>
    <row r="880" spans="1:8">
      <c r="A880" s="683"/>
      <c r="B880" s="687"/>
      <c r="C880" s="687"/>
      <c r="D880" s="687"/>
      <c r="E880" s="743"/>
      <c r="F880" s="616"/>
      <c r="G880" s="49"/>
      <c r="H880" s="49"/>
    </row>
    <row r="881" spans="1:8">
      <c r="A881" s="683"/>
      <c r="B881" s="687"/>
      <c r="C881" s="687"/>
      <c r="D881" s="687"/>
      <c r="E881" s="743"/>
      <c r="F881" s="616"/>
      <c r="G881" s="49"/>
      <c r="H881" s="49"/>
    </row>
    <row r="882" spans="1:8">
      <c r="A882" s="683"/>
      <c r="B882" s="687"/>
      <c r="C882" s="687"/>
      <c r="D882" s="687"/>
      <c r="E882" s="743"/>
      <c r="F882" s="616"/>
      <c r="G882" s="49"/>
      <c r="H882" s="49"/>
    </row>
    <row r="883" spans="1:8">
      <c r="A883" s="683"/>
      <c r="B883" s="687"/>
      <c r="C883" s="687"/>
      <c r="D883" s="687"/>
      <c r="E883" s="743"/>
      <c r="F883" s="616"/>
      <c r="G883" s="49"/>
      <c r="H883" s="49"/>
    </row>
    <row r="884" spans="1:8">
      <c r="A884" s="683"/>
      <c r="B884" s="687"/>
      <c r="C884" s="687"/>
      <c r="D884" s="687"/>
      <c r="E884" s="743"/>
      <c r="F884" s="616"/>
      <c r="G884" s="49"/>
      <c r="H884" s="49"/>
    </row>
    <row r="885" spans="1:8">
      <c r="A885" s="683"/>
      <c r="B885" s="687"/>
      <c r="C885" s="687"/>
      <c r="D885" s="687"/>
      <c r="E885" s="743"/>
      <c r="F885" s="616"/>
      <c r="G885" s="49"/>
      <c r="H885" s="49"/>
    </row>
    <row r="886" spans="1:8">
      <c r="A886" s="683"/>
      <c r="B886" s="687"/>
      <c r="C886" s="687"/>
      <c r="D886" s="687"/>
      <c r="E886" s="743"/>
      <c r="F886" s="616"/>
      <c r="G886" s="49"/>
      <c r="H886" s="49"/>
    </row>
    <row r="887" spans="1:8">
      <c r="A887" s="683"/>
      <c r="B887" s="687"/>
      <c r="C887" s="687"/>
      <c r="D887" s="687"/>
      <c r="E887" s="743"/>
      <c r="F887" s="616"/>
      <c r="G887" s="49"/>
      <c r="H887" s="49"/>
    </row>
    <row r="888" spans="1:8">
      <c r="A888" s="683"/>
      <c r="B888" s="687"/>
      <c r="C888" s="687"/>
      <c r="D888" s="687"/>
      <c r="E888" s="743"/>
      <c r="F888" s="616"/>
      <c r="G888" s="49"/>
      <c r="H888" s="49"/>
    </row>
    <row r="889" spans="1:8">
      <c r="A889" s="683"/>
      <c r="B889" s="687"/>
      <c r="C889" s="687"/>
      <c r="D889" s="687"/>
      <c r="E889" s="743"/>
      <c r="F889" s="616"/>
      <c r="G889" s="49"/>
      <c r="H889" s="49"/>
    </row>
    <row r="890" spans="1:8">
      <c r="A890" s="683"/>
      <c r="B890" s="687"/>
      <c r="C890" s="687"/>
      <c r="D890" s="687"/>
      <c r="E890" s="743"/>
      <c r="F890" s="616"/>
      <c r="G890" s="49"/>
      <c r="H890" s="49"/>
    </row>
    <row r="891" spans="1:8">
      <c r="A891" s="683"/>
      <c r="B891" s="687"/>
      <c r="C891" s="687"/>
      <c r="D891" s="687"/>
      <c r="E891" s="743"/>
      <c r="F891" s="616"/>
      <c r="G891" s="49"/>
      <c r="H891" s="49"/>
    </row>
    <row r="892" spans="1:8">
      <c r="A892" s="683"/>
      <c r="B892" s="687"/>
      <c r="C892" s="687"/>
      <c r="D892" s="687"/>
      <c r="E892" s="743"/>
      <c r="F892" s="616"/>
      <c r="G892" s="49"/>
      <c r="H892" s="49"/>
    </row>
    <row r="893" spans="1:8">
      <c r="A893" s="683"/>
      <c r="B893" s="687"/>
      <c r="C893" s="687"/>
      <c r="D893" s="687"/>
      <c r="E893" s="743"/>
      <c r="F893" s="616"/>
      <c r="G893" s="49"/>
      <c r="H893" s="49"/>
    </row>
    <row r="894" spans="1:8">
      <c r="A894" s="683"/>
      <c r="B894" s="687"/>
      <c r="C894" s="687"/>
      <c r="D894" s="687"/>
      <c r="E894" s="743"/>
      <c r="F894" s="616"/>
      <c r="G894" s="49"/>
      <c r="H894" s="49"/>
    </row>
    <row r="895" spans="1:8">
      <c r="A895" s="683"/>
      <c r="B895" s="687"/>
      <c r="C895" s="687"/>
      <c r="D895" s="687"/>
      <c r="E895" s="743"/>
      <c r="F895" s="616"/>
      <c r="G895" s="49"/>
      <c r="H895" s="49"/>
    </row>
    <row r="896" spans="1:8">
      <c r="A896" s="683"/>
      <c r="B896" s="687"/>
      <c r="C896" s="687"/>
      <c r="D896" s="687"/>
      <c r="E896" s="743"/>
      <c r="F896" s="616"/>
      <c r="G896" s="49"/>
      <c r="H896" s="49"/>
    </row>
    <row r="897" spans="1:8">
      <c r="A897" s="683"/>
      <c r="B897" s="687"/>
      <c r="C897" s="687"/>
      <c r="D897" s="687"/>
      <c r="E897" s="743"/>
      <c r="F897" s="616"/>
      <c r="G897" s="49"/>
      <c r="H897" s="49"/>
    </row>
    <row r="898" spans="1:8">
      <c r="A898" s="683"/>
      <c r="B898" s="687"/>
      <c r="C898" s="687"/>
      <c r="D898" s="687"/>
      <c r="E898" s="743"/>
      <c r="F898" s="616"/>
      <c r="G898" s="49"/>
      <c r="H898" s="49"/>
    </row>
    <row r="899" spans="1:8">
      <c r="A899" s="683"/>
      <c r="B899" s="687"/>
      <c r="C899" s="687"/>
      <c r="D899" s="687"/>
      <c r="E899" s="743"/>
      <c r="F899" s="616"/>
      <c r="G899" s="49"/>
      <c r="H899" s="49"/>
    </row>
    <row r="900" spans="1:8">
      <c r="A900" s="683"/>
      <c r="B900" s="687"/>
      <c r="C900" s="687"/>
      <c r="D900" s="687"/>
      <c r="E900" s="743"/>
      <c r="F900" s="616"/>
      <c r="G900" s="49"/>
      <c r="H900" s="49"/>
    </row>
    <row r="901" spans="1:8">
      <c r="A901" s="683"/>
      <c r="B901" s="687"/>
      <c r="C901" s="687"/>
      <c r="D901" s="687"/>
      <c r="E901" s="743"/>
      <c r="F901" s="616"/>
      <c r="G901" s="49"/>
      <c r="H901" s="49"/>
    </row>
    <row r="902" spans="1:8">
      <c r="A902" s="683"/>
      <c r="B902" s="687"/>
      <c r="C902" s="687"/>
      <c r="D902" s="687"/>
      <c r="E902" s="743"/>
      <c r="F902" s="616"/>
      <c r="G902" s="49"/>
      <c r="H902" s="49"/>
    </row>
    <row r="903" spans="1:8">
      <c r="A903" s="683"/>
      <c r="B903" s="687"/>
      <c r="C903" s="687"/>
      <c r="D903" s="687"/>
      <c r="E903" s="743"/>
      <c r="F903" s="616"/>
      <c r="G903" s="49"/>
      <c r="H903" s="49"/>
    </row>
    <row r="904" spans="1:8">
      <c r="A904" s="683"/>
      <c r="B904" s="687"/>
      <c r="C904" s="687"/>
      <c r="D904" s="687"/>
      <c r="E904" s="743"/>
      <c r="F904" s="616"/>
      <c r="G904" s="49"/>
      <c r="H904" s="49"/>
    </row>
    <row r="905" spans="1:8">
      <c r="A905" s="683"/>
      <c r="B905" s="687"/>
      <c r="C905" s="687"/>
      <c r="D905" s="687"/>
      <c r="E905" s="743"/>
      <c r="F905" s="616"/>
      <c r="G905" s="49"/>
      <c r="H905" s="49"/>
    </row>
    <row r="906" spans="1:8">
      <c r="A906" s="683"/>
      <c r="B906" s="687"/>
      <c r="C906" s="687"/>
      <c r="D906" s="687"/>
      <c r="E906" s="743"/>
      <c r="F906" s="616"/>
      <c r="G906" s="49"/>
      <c r="H906" s="49"/>
    </row>
    <row r="907" spans="1:8">
      <c r="A907" s="683"/>
      <c r="B907" s="687"/>
      <c r="C907" s="687"/>
      <c r="D907" s="687"/>
      <c r="E907" s="743"/>
      <c r="F907" s="616"/>
      <c r="G907" s="49"/>
      <c r="H907" s="49"/>
    </row>
    <row r="908" spans="1:8">
      <c r="A908" s="683"/>
      <c r="B908" s="687"/>
      <c r="C908" s="687"/>
      <c r="D908" s="687"/>
      <c r="E908" s="743"/>
      <c r="F908" s="616"/>
      <c r="G908" s="49"/>
      <c r="H908" s="49"/>
    </row>
    <row r="909" spans="1:8">
      <c r="A909" s="683"/>
      <c r="B909" s="687"/>
      <c r="C909" s="687"/>
      <c r="D909" s="687"/>
      <c r="E909" s="743"/>
      <c r="F909" s="616"/>
      <c r="G909" s="49"/>
      <c r="H909" s="49"/>
    </row>
    <row r="910" spans="1:8">
      <c r="A910" s="683"/>
      <c r="B910" s="687"/>
      <c r="C910" s="687"/>
      <c r="D910" s="687"/>
      <c r="E910" s="743"/>
      <c r="F910" s="616"/>
      <c r="G910" s="49"/>
      <c r="H910" s="49"/>
    </row>
    <row r="911" spans="1:8">
      <c r="A911" s="683"/>
      <c r="B911" s="687"/>
      <c r="C911" s="687"/>
      <c r="D911" s="687"/>
      <c r="E911" s="743"/>
      <c r="F911" s="616"/>
      <c r="G911" s="49"/>
      <c r="H911" s="49"/>
    </row>
    <row r="912" spans="1:8">
      <c r="A912" s="683"/>
      <c r="B912" s="687"/>
      <c r="C912" s="687"/>
      <c r="D912" s="687"/>
      <c r="E912" s="743"/>
      <c r="F912" s="616"/>
      <c r="G912" s="49"/>
      <c r="H912" s="49"/>
    </row>
    <row r="913" spans="1:8">
      <c r="A913" s="683"/>
      <c r="B913" s="687"/>
      <c r="C913" s="687"/>
      <c r="D913" s="687"/>
      <c r="E913" s="743"/>
      <c r="F913" s="616"/>
      <c r="G913" s="49"/>
      <c r="H913" s="49"/>
    </row>
    <row r="914" spans="1:8">
      <c r="A914" s="683"/>
      <c r="B914" s="687"/>
      <c r="C914" s="687"/>
      <c r="D914" s="687"/>
      <c r="E914" s="743"/>
      <c r="F914" s="616"/>
      <c r="G914" s="49"/>
      <c r="H914" s="49"/>
    </row>
    <row r="915" spans="1:8">
      <c r="A915" s="683"/>
      <c r="B915" s="687"/>
      <c r="C915" s="687"/>
      <c r="D915" s="687"/>
      <c r="E915" s="743"/>
      <c r="F915" s="616"/>
      <c r="G915" s="49"/>
      <c r="H915" s="49"/>
    </row>
    <row r="916" spans="1:8">
      <c r="A916" s="683"/>
      <c r="B916" s="687"/>
      <c r="C916" s="687"/>
      <c r="D916" s="687"/>
      <c r="E916" s="743"/>
      <c r="F916" s="616"/>
      <c r="G916" s="49"/>
      <c r="H916" s="49"/>
    </row>
    <row r="917" spans="1:8">
      <c r="A917" s="683"/>
      <c r="B917" s="687"/>
      <c r="C917" s="687"/>
      <c r="D917" s="687"/>
      <c r="E917" s="743"/>
      <c r="F917" s="616"/>
      <c r="G917" s="49"/>
      <c r="H917" s="49"/>
    </row>
    <row r="918" spans="1:8">
      <c r="A918" s="683"/>
      <c r="B918" s="687"/>
      <c r="C918" s="687"/>
      <c r="D918" s="687"/>
      <c r="E918" s="743"/>
      <c r="F918" s="616"/>
      <c r="G918" s="49"/>
      <c r="H918" s="49"/>
    </row>
    <row r="919" spans="1:8">
      <c r="A919" s="683"/>
      <c r="B919" s="687"/>
      <c r="C919" s="687"/>
      <c r="D919" s="687"/>
      <c r="E919" s="743"/>
      <c r="F919" s="616"/>
      <c r="G919" s="49"/>
      <c r="H919" s="49"/>
    </row>
    <row r="920" spans="1:8">
      <c r="A920" s="683"/>
      <c r="B920" s="687"/>
      <c r="C920" s="687"/>
      <c r="D920" s="687"/>
      <c r="E920" s="743"/>
      <c r="F920" s="616"/>
      <c r="G920" s="49"/>
      <c r="H920" s="49"/>
    </row>
    <row r="921" spans="1:8">
      <c r="A921" s="683"/>
      <c r="B921" s="687"/>
      <c r="C921" s="687"/>
      <c r="D921" s="687"/>
      <c r="E921" s="743"/>
      <c r="F921" s="616"/>
      <c r="G921" s="49"/>
      <c r="H921" s="49"/>
    </row>
    <row r="922" spans="1:8">
      <c r="A922" s="683"/>
      <c r="B922" s="687"/>
      <c r="C922" s="687"/>
      <c r="D922" s="687"/>
      <c r="E922" s="743"/>
      <c r="F922" s="616"/>
      <c r="G922" s="49"/>
      <c r="H922" s="49"/>
    </row>
    <row r="923" spans="1:8">
      <c r="A923" s="683"/>
      <c r="B923" s="687"/>
      <c r="C923" s="687"/>
      <c r="D923" s="687"/>
      <c r="E923" s="743"/>
      <c r="F923" s="616"/>
      <c r="G923" s="49"/>
      <c r="H923" s="49"/>
    </row>
    <row r="924" spans="1:8">
      <c r="A924" s="683"/>
      <c r="B924" s="687"/>
      <c r="C924" s="687"/>
      <c r="D924" s="687"/>
      <c r="E924" s="743"/>
      <c r="F924" s="616"/>
      <c r="G924" s="49"/>
      <c r="H924" s="49"/>
    </row>
    <row r="925" spans="1:8">
      <c r="A925" s="683"/>
      <c r="B925" s="687"/>
      <c r="C925" s="687"/>
      <c r="D925" s="687"/>
      <c r="E925" s="743"/>
      <c r="F925" s="616"/>
      <c r="G925" s="49"/>
      <c r="H925" s="49"/>
    </row>
    <row r="926" spans="1:8">
      <c r="A926" s="683"/>
      <c r="B926" s="687"/>
      <c r="C926" s="687"/>
      <c r="D926" s="687"/>
      <c r="E926" s="743"/>
      <c r="F926" s="616"/>
      <c r="G926" s="49"/>
      <c r="H926" s="49"/>
    </row>
    <row r="927" spans="1:8">
      <c r="A927" s="683"/>
      <c r="B927" s="687"/>
      <c r="C927" s="687"/>
      <c r="D927" s="687"/>
      <c r="E927" s="743"/>
      <c r="F927" s="616"/>
      <c r="G927" s="49"/>
      <c r="H927" s="49"/>
    </row>
    <row r="928" spans="1:8">
      <c r="A928" s="683"/>
      <c r="B928" s="687"/>
      <c r="C928" s="687"/>
      <c r="D928" s="687"/>
      <c r="E928" s="743"/>
      <c r="F928" s="616"/>
      <c r="G928" s="49"/>
      <c r="H928" s="49"/>
    </row>
    <row r="929" spans="1:8">
      <c r="A929" s="683"/>
      <c r="B929" s="687"/>
      <c r="C929" s="687"/>
      <c r="D929" s="687"/>
      <c r="E929" s="743"/>
      <c r="F929" s="616"/>
      <c r="G929" s="49"/>
      <c r="H929" s="49"/>
    </row>
    <row r="930" spans="1:8">
      <c r="A930" s="683"/>
      <c r="B930" s="687"/>
      <c r="C930" s="687"/>
      <c r="D930" s="687"/>
      <c r="E930" s="743"/>
      <c r="F930" s="616"/>
      <c r="G930" s="49"/>
      <c r="H930" s="49"/>
    </row>
    <row r="931" spans="1:8">
      <c r="A931" s="683"/>
      <c r="B931" s="687"/>
      <c r="C931" s="687"/>
      <c r="D931" s="687"/>
      <c r="E931" s="743"/>
      <c r="F931" s="616"/>
      <c r="G931" s="49"/>
      <c r="H931" s="49"/>
    </row>
    <row r="932" spans="1:8">
      <c r="A932" s="683"/>
      <c r="B932" s="687"/>
      <c r="C932" s="687"/>
      <c r="D932" s="687"/>
      <c r="E932" s="743"/>
      <c r="F932" s="616"/>
      <c r="G932" s="49"/>
      <c r="H932" s="49"/>
    </row>
    <row r="933" spans="1:8">
      <c r="A933" s="683"/>
      <c r="B933" s="687"/>
      <c r="C933" s="687"/>
      <c r="D933" s="687"/>
      <c r="E933" s="743"/>
      <c r="F933" s="616"/>
      <c r="G933" s="49"/>
      <c r="H933" s="49"/>
    </row>
    <row r="934" spans="1:8">
      <c r="A934" s="683"/>
      <c r="B934" s="687"/>
      <c r="C934" s="687"/>
      <c r="D934" s="687"/>
      <c r="E934" s="743"/>
      <c r="F934" s="616"/>
      <c r="G934" s="49"/>
      <c r="H934" s="49"/>
    </row>
    <row r="935" spans="1:8">
      <c r="A935" s="683"/>
      <c r="B935" s="687"/>
      <c r="C935" s="687"/>
      <c r="D935" s="687"/>
      <c r="E935" s="743"/>
      <c r="F935" s="616"/>
      <c r="G935" s="49"/>
      <c r="H935" s="49"/>
    </row>
    <row r="936" spans="1:8">
      <c r="A936" s="683"/>
      <c r="B936" s="687"/>
      <c r="C936" s="687"/>
      <c r="D936" s="687"/>
      <c r="E936" s="743"/>
      <c r="F936" s="616"/>
      <c r="G936" s="49"/>
      <c r="H936" s="49"/>
    </row>
    <row r="937" spans="1:8">
      <c r="A937" s="683"/>
      <c r="B937" s="687"/>
      <c r="C937" s="687"/>
      <c r="D937" s="687"/>
      <c r="E937" s="743"/>
      <c r="F937" s="616"/>
      <c r="G937" s="49"/>
      <c r="H937" s="49"/>
    </row>
    <row r="938" spans="1:8">
      <c r="A938" s="683"/>
      <c r="B938" s="687"/>
      <c r="C938" s="687"/>
      <c r="D938" s="687"/>
      <c r="E938" s="743"/>
      <c r="F938" s="616"/>
      <c r="G938" s="49"/>
      <c r="H938" s="49"/>
    </row>
    <row r="939" spans="1:8">
      <c r="A939" s="683"/>
      <c r="B939" s="687"/>
      <c r="C939" s="687"/>
      <c r="D939" s="687"/>
      <c r="E939" s="743"/>
      <c r="F939" s="616"/>
      <c r="G939" s="49"/>
      <c r="H939" s="49"/>
    </row>
    <row r="940" spans="1:8">
      <c r="A940" s="683"/>
      <c r="B940" s="687"/>
      <c r="C940" s="687"/>
      <c r="D940" s="687"/>
      <c r="E940" s="743"/>
      <c r="F940" s="616"/>
      <c r="G940" s="49"/>
      <c r="H940" s="49"/>
    </row>
    <row r="941" spans="1:8">
      <c r="A941" s="683"/>
      <c r="B941" s="687"/>
      <c r="C941" s="687"/>
      <c r="D941" s="687"/>
      <c r="E941" s="743"/>
      <c r="F941" s="616"/>
      <c r="G941" s="49"/>
      <c r="H941" s="49"/>
    </row>
    <row r="942" spans="1:8">
      <c r="A942" s="683"/>
      <c r="B942" s="687"/>
      <c r="C942" s="687"/>
      <c r="D942" s="687"/>
      <c r="E942" s="743"/>
      <c r="F942" s="616"/>
      <c r="G942" s="49"/>
      <c r="H942" s="49"/>
    </row>
    <row r="943" spans="1:8">
      <c r="A943" s="683"/>
      <c r="B943" s="687"/>
      <c r="C943" s="687"/>
      <c r="D943" s="687"/>
      <c r="E943" s="743"/>
      <c r="F943" s="616"/>
      <c r="G943" s="49"/>
      <c r="H943" s="49"/>
    </row>
    <row r="944" spans="1:8">
      <c r="A944" s="683"/>
      <c r="B944" s="687"/>
      <c r="C944" s="687"/>
      <c r="D944" s="687"/>
      <c r="E944" s="743"/>
      <c r="F944" s="616"/>
      <c r="G944" s="49"/>
      <c r="H944" s="49"/>
    </row>
    <row r="945" spans="1:8">
      <c r="A945" s="683"/>
      <c r="B945" s="687"/>
      <c r="C945" s="687"/>
      <c r="D945" s="687"/>
      <c r="E945" s="743"/>
      <c r="F945" s="616"/>
      <c r="G945" s="49"/>
      <c r="H945" s="49"/>
    </row>
    <row r="946" spans="1:8">
      <c r="A946" s="683"/>
      <c r="B946" s="687"/>
      <c r="C946" s="687"/>
      <c r="D946" s="687"/>
      <c r="E946" s="743"/>
      <c r="F946" s="616"/>
      <c r="G946" s="49"/>
      <c r="H946" s="49"/>
    </row>
    <row r="947" spans="1:8">
      <c r="A947" s="683"/>
      <c r="B947" s="687"/>
      <c r="C947" s="687"/>
      <c r="D947" s="687"/>
      <c r="E947" s="743"/>
      <c r="F947" s="616"/>
      <c r="G947" s="49"/>
      <c r="H947" s="49"/>
    </row>
    <row r="948" spans="1:8">
      <c r="A948" s="683"/>
      <c r="B948" s="687"/>
      <c r="C948" s="687"/>
      <c r="D948" s="687"/>
      <c r="E948" s="743"/>
      <c r="F948" s="616"/>
      <c r="G948" s="49"/>
      <c r="H948" s="49"/>
    </row>
    <row r="949" spans="1:8">
      <c r="A949" s="683"/>
      <c r="B949" s="687"/>
      <c r="C949" s="687"/>
      <c r="D949" s="687"/>
      <c r="E949" s="743"/>
      <c r="F949" s="616"/>
      <c r="G949" s="49"/>
      <c r="H949" s="49"/>
    </row>
    <row r="950" spans="1:8">
      <c r="A950" s="683"/>
      <c r="B950" s="687"/>
      <c r="C950" s="687"/>
      <c r="D950" s="687"/>
      <c r="E950" s="743"/>
      <c r="F950" s="616"/>
      <c r="G950" s="49"/>
      <c r="H950" s="49"/>
    </row>
    <row r="951" spans="1:8">
      <c r="A951" s="683"/>
      <c r="B951" s="687"/>
      <c r="C951" s="687"/>
      <c r="D951" s="687"/>
      <c r="E951" s="743"/>
      <c r="F951" s="616"/>
      <c r="G951" s="49"/>
      <c r="H951" s="49"/>
    </row>
    <row r="952" spans="1:8">
      <c r="A952" s="683"/>
      <c r="B952" s="687"/>
      <c r="C952" s="687"/>
      <c r="D952" s="687"/>
      <c r="E952" s="743"/>
      <c r="F952" s="616"/>
      <c r="G952" s="49"/>
      <c r="H952" s="49"/>
    </row>
    <row r="953" spans="1:8">
      <c r="A953" s="683"/>
      <c r="B953" s="687"/>
      <c r="C953" s="687"/>
      <c r="D953" s="687"/>
      <c r="E953" s="743"/>
      <c r="F953" s="616"/>
      <c r="G953" s="49"/>
      <c r="H953" s="49"/>
    </row>
    <row r="954" spans="1:8">
      <c r="A954" s="683"/>
      <c r="B954" s="687"/>
      <c r="C954" s="687"/>
      <c r="D954" s="687"/>
      <c r="E954" s="743"/>
      <c r="F954" s="616"/>
      <c r="G954" s="49"/>
      <c r="H954" s="49"/>
    </row>
    <row r="955" spans="1:8">
      <c r="A955" s="683"/>
      <c r="B955" s="687"/>
      <c r="C955" s="687"/>
      <c r="D955" s="687"/>
      <c r="E955" s="743"/>
      <c r="F955" s="616"/>
      <c r="G955" s="49"/>
      <c r="H955" s="49"/>
    </row>
    <row r="956" spans="1:8">
      <c r="A956" s="683"/>
      <c r="B956" s="687"/>
      <c r="C956" s="687"/>
      <c r="D956" s="687"/>
      <c r="E956" s="743"/>
      <c r="F956" s="616"/>
      <c r="G956" s="49"/>
      <c r="H956" s="49"/>
    </row>
    <row r="957" spans="1:8">
      <c r="A957" s="683"/>
      <c r="B957" s="687"/>
      <c r="C957" s="687"/>
      <c r="D957" s="687"/>
      <c r="E957" s="743"/>
      <c r="F957" s="616"/>
      <c r="G957" s="49"/>
      <c r="H957" s="49"/>
    </row>
    <row r="958" spans="1:8">
      <c r="A958" s="683"/>
      <c r="B958" s="687"/>
      <c r="C958" s="687"/>
      <c r="D958" s="687"/>
      <c r="E958" s="743"/>
      <c r="F958" s="616"/>
      <c r="G958" s="49"/>
      <c r="H958" s="49"/>
    </row>
    <row r="959" spans="1:8">
      <c r="A959" s="683"/>
      <c r="B959" s="687"/>
      <c r="C959" s="687"/>
      <c r="D959" s="687"/>
      <c r="E959" s="743"/>
      <c r="F959" s="616"/>
      <c r="G959" s="49"/>
      <c r="H959" s="49"/>
    </row>
    <row r="960" spans="1:8">
      <c r="A960" s="683"/>
      <c r="B960" s="687"/>
      <c r="C960" s="687"/>
      <c r="D960" s="687"/>
      <c r="E960" s="743"/>
      <c r="F960" s="616"/>
      <c r="G960" s="49"/>
      <c r="H960" s="49"/>
    </row>
    <row r="961" spans="1:8">
      <c r="A961" s="683"/>
      <c r="B961" s="687"/>
      <c r="C961" s="687"/>
      <c r="D961" s="687"/>
      <c r="E961" s="743"/>
      <c r="F961" s="616"/>
      <c r="G961" s="49"/>
      <c r="H961" s="49"/>
    </row>
    <row r="962" spans="1:8">
      <c r="A962" s="683"/>
      <c r="B962" s="687"/>
      <c r="C962" s="687"/>
      <c r="D962" s="687"/>
      <c r="E962" s="743"/>
      <c r="F962" s="616"/>
      <c r="G962" s="49"/>
      <c r="H962" s="49"/>
    </row>
    <row r="963" spans="1:8">
      <c r="A963" s="683"/>
      <c r="B963" s="687"/>
      <c r="C963" s="687"/>
      <c r="D963" s="687"/>
      <c r="E963" s="743"/>
      <c r="F963" s="616"/>
      <c r="G963" s="49"/>
      <c r="H963" s="49"/>
    </row>
    <row r="964" spans="1:8">
      <c r="A964" s="683"/>
      <c r="B964" s="687"/>
      <c r="C964" s="687"/>
      <c r="D964" s="687"/>
      <c r="E964" s="743"/>
      <c r="F964" s="616"/>
      <c r="G964" s="49"/>
      <c r="H964" s="49"/>
    </row>
    <row r="965" spans="1:8">
      <c r="A965" s="683"/>
      <c r="B965" s="687"/>
      <c r="C965" s="687"/>
      <c r="D965" s="687"/>
      <c r="E965" s="743"/>
      <c r="F965" s="616"/>
      <c r="G965" s="49"/>
      <c r="H965" s="49"/>
    </row>
    <row r="966" spans="1:8">
      <c r="A966" s="683"/>
      <c r="B966" s="687"/>
      <c r="C966" s="687"/>
      <c r="D966" s="687"/>
      <c r="E966" s="743"/>
      <c r="F966" s="616"/>
      <c r="G966" s="49"/>
      <c r="H966" s="49"/>
    </row>
    <row r="967" spans="1:8">
      <c r="A967" s="683"/>
      <c r="B967" s="687"/>
      <c r="C967" s="687"/>
      <c r="D967" s="687"/>
      <c r="E967" s="743"/>
      <c r="F967" s="616"/>
      <c r="G967" s="49"/>
      <c r="H967" s="49"/>
    </row>
    <row r="968" spans="1:8">
      <c r="A968" s="683"/>
      <c r="B968" s="687"/>
      <c r="C968" s="687"/>
      <c r="D968" s="687"/>
      <c r="E968" s="743"/>
      <c r="F968" s="616"/>
      <c r="G968" s="49"/>
      <c r="H968" s="49"/>
    </row>
    <row r="969" spans="1:8">
      <c r="A969" s="683"/>
      <c r="B969" s="687"/>
      <c r="C969" s="687"/>
      <c r="D969" s="687"/>
      <c r="E969" s="743"/>
      <c r="F969" s="616"/>
      <c r="G969" s="49"/>
      <c r="H969" s="49"/>
    </row>
    <row r="970" spans="1:8">
      <c r="A970" s="683"/>
      <c r="B970" s="687"/>
      <c r="C970" s="687"/>
      <c r="D970" s="687"/>
      <c r="E970" s="743"/>
      <c r="F970" s="616"/>
      <c r="G970" s="49"/>
      <c r="H970" s="49"/>
    </row>
    <row r="971" spans="1:8">
      <c r="A971" s="683"/>
      <c r="B971" s="687"/>
      <c r="C971" s="687"/>
      <c r="D971" s="687"/>
      <c r="E971" s="743"/>
      <c r="F971" s="616"/>
      <c r="G971" s="49"/>
      <c r="H971" s="49"/>
    </row>
    <row r="972" spans="1:8">
      <c r="A972" s="683"/>
      <c r="B972" s="687"/>
      <c r="C972" s="687"/>
      <c r="D972" s="687"/>
      <c r="E972" s="743"/>
      <c r="F972" s="616"/>
      <c r="G972" s="49"/>
      <c r="H972" s="49"/>
    </row>
    <row r="973" spans="1:8">
      <c r="A973" s="683"/>
      <c r="B973" s="687"/>
      <c r="C973" s="687"/>
      <c r="D973" s="687"/>
      <c r="E973" s="743"/>
      <c r="F973" s="616"/>
      <c r="G973" s="49"/>
      <c r="H973" s="49"/>
    </row>
    <row r="974" spans="1:8">
      <c r="A974" s="683"/>
      <c r="B974" s="687"/>
      <c r="C974" s="687"/>
      <c r="D974" s="687"/>
      <c r="E974" s="743"/>
      <c r="F974" s="616"/>
      <c r="G974" s="49"/>
      <c r="H974" s="49"/>
    </row>
    <row r="975" spans="1:8">
      <c r="A975" s="683"/>
      <c r="B975" s="687"/>
      <c r="C975" s="687"/>
      <c r="D975" s="687"/>
      <c r="E975" s="743"/>
      <c r="F975" s="616"/>
      <c r="G975" s="49"/>
      <c r="H975" s="49"/>
    </row>
    <row r="976" spans="1:8">
      <c r="A976" s="683"/>
      <c r="B976" s="687"/>
      <c r="C976" s="687"/>
      <c r="D976" s="687"/>
      <c r="E976" s="743"/>
      <c r="F976" s="616"/>
      <c r="G976" s="49"/>
      <c r="H976" s="49"/>
    </row>
    <row r="977" spans="1:8">
      <c r="A977" s="683"/>
      <c r="B977" s="687"/>
      <c r="C977" s="687"/>
      <c r="D977" s="687"/>
      <c r="E977" s="743"/>
      <c r="F977" s="616"/>
      <c r="G977" s="49"/>
      <c r="H977" s="49"/>
    </row>
    <row r="978" spans="1:8">
      <c r="A978" s="683"/>
      <c r="B978" s="687"/>
      <c r="C978" s="687"/>
      <c r="D978" s="687"/>
      <c r="E978" s="743"/>
      <c r="F978" s="616"/>
      <c r="G978" s="49"/>
      <c r="H978" s="49"/>
    </row>
    <row r="979" spans="1:8">
      <c r="A979" s="683"/>
      <c r="B979" s="687"/>
      <c r="C979" s="687"/>
      <c r="D979" s="687"/>
      <c r="E979" s="743"/>
      <c r="F979" s="616"/>
      <c r="G979" s="49"/>
      <c r="H979" s="49"/>
    </row>
    <row r="980" spans="1:8">
      <c r="A980" s="683"/>
      <c r="B980" s="687"/>
      <c r="C980" s="687"/>
      <c r="D980" s="687"/>
      <c r="E980" s="743"/>
      <c r="F980" s="616"/>
      <c r="G980" s="49"/>
      <c r="H980" s="49"/>
    </row>
    <row r="981" spans="1:8">
      <c r="A981" s="683"/>
      <c r="B981" s="687"/>
      <c r="C981" s="687"/>
      <c r="D981" s="687"/>
      <c r="E981" s="743"/>
      <c r="F981" s="616"/>
      <c r="G981" s="49"/>
      <c r="H981" s="49"/>
    </row>
    <row r="982" spans="1:8">
      <c r="A982" s="683"/>
      <c r="B982" s="687"/>
      <c r="C982" s="687"/>
      <c r="D982" s="687"/>
      <c r="E982" s="743"/>
      <c r="F982" s="616"/>
      <c r="G982" s="49"/>
      <c r="H982" s="49"/>
    </row>
    <row r="983" spans="1:8">
      <c r="A983" s="683"/>
      <c r="B983" s="687"/>
      <c r="C983" s="687"/>
      <c r="D983" s="687"/>
      <c r="E983" s="743"/>
      <c r="F983" s="616"/>
      <c r="G983" s="49"/>
      <c r="H983" s="49"/>
    </row>
    <row r="984" spans="1:8">
      <c r="A984" s="683"/>
      <c r="B984" s="687"/>
      <c r="C984" s="687"/>
      <c r="D984" s="687"/>
      <c r="E984" s="743"/>
      <c r="F984" s="616"/>
      <c r="G984" s="49"/>
      <c r="H984" s="49"/>
    </row>
    <row r="985" spans="1:8">
      <c r="A985" s="683"/>
      <c r="B985" s="687"/>
      <c r="C985" s="687"/>
      <c r="D985" s="687"/>
      <c r="E985" s="743"/>
      <c r="F985" s="616"/>
      <c r="G985" s="49"/>
      <c r="H985" s="49"/>
    </row>
    <row r="986" spans="1:8">
      <c r="A986" s="683"/>
      <c r="B986" s="687"/>
      <c r="C986" s="687"/>
      <c r="D986" s="687"/>
      <c r="E986" s="743"/>
      <c r="F986" s="616"/>
      <c r="G986" s="49"/>
      <c r="H986" s="49"/>
    </row>
    <row r="987" spans="1:8">
      <c r="A987" s="683"/>
      <c r="B987" s="687"/>
      <c r="C987" s="687"/>
      <c r="D987" s="687"/>
      <c r="E987" s="743"/>
      <c r="F987" s="616"/>
      <c r="G987" s="49"/>
      <c r="H987" s="49"/>
    </row>
    <row r="988" spans="1:8">
      <c r="A988" s="683"/>
      <c r="B988" s="687"/>
      <c r="C988" s="687"/>
      <c r="D988" s="687"/>
      <c r="E988" s="743"/>
      <c r="F988" s="616"/>
      <c r="G988" s="49"/>
      <c r="H988" s="49"/>
    </row>
    <row r="989" spans="1:8">
      <c r="A989" s="683"/>
      <c r="B989" s="687"/>
      <c r="C989" s="687"/>
      <c r="D989" s="687"/>
      <c r="E989" s="743"/>
      <c r="F989" s="616"/>
      <c r="G989" s="49"/>
      <c r="H989" s="49"/>
    </row>
    <row r="990" spans="1:8">
      <c r="A990" s="683"/>
      <c r="B990" s="687"/>
      <c r="C990" s="687"/>
      <c r="D990" s="687"/>
      <c r="E990" s="743"/>
      <c r="F990" s="616"/>
      <c r="G990" s="49"/>
      <c r="H990" s="49"/>
    </row>
    <row r="991" spans="1:8">
      <c r="A991" s="683"/>
      <c r="B991" s="687"/>
      <c r="C991" s="687"/>
      <c r="D991" s="687"/>
      <c r="E991" s="743"/>
      <c r="F991" s="616"/>
      <c r="G991" s="49"/>
      <c r="H991" s="49"/>
    </row>
    <row r="992" spans="1:8">
      <c r="A992" s="683"/>
      <c r="B992" s="687"/>
      <c r="C992" s="687"/>
      <c r="D992" s="687"/>
      <c r="E992" s="743"/>
      <c r="F992" s="616"/>
      <c r="G992" s="49"/>
      <c r="H992" s="49"/>
    </row>
    <row r="993" spans="1:8">
      <c r="A993" s="683"/>
      <c r="B993" s="687"/>
      <c r="C993" s="687"/>
      <c r="D993" s="687"/>
      <c r="E993" s="743"/>
      <c r="F993" s="616"/>
      <c r="G993" s="49"/>
      <c r="H993" s="49"/>
    </row>
    <row r="994" spans="1:8">
      <c r="A994" s="683"/>
      <c r="B994" s="687"/>
      <c r="C994" s="687"/>
      <c r="D994" s="687"/>
      <c r="E994" s="743"/>
      <c r="F994" s="616"/>
      <c r="G994" s="49"/>
      <c r="H994" s="49"/>
    </row>
    <row r="995" spans="1:8">
      <c r="A995" s="683"/>
      <c r="B995" s="687"/>
      <c r="C995" s="687"/>
      <c r="D995" s="687"/>
      <c r="E995" s="743"/>
      <c r="F995" s="616"/>
      <c r="G995" s="49"/>
      <c r="H995" s="49"/>
    </row>
    <row r="996" spans="1:8">
      <c r="A996" s="683"/>
      <c r="B996" s="687"/>
      <c r="C996" s="687"/>
      <c r="D996" s="687"/>
      <c r="E996" s="743"/>
      <c r="F996" s="616"/>
      <c r="G996" s="49"/>
      <c r="H996" s="49"/>
    </row>
    <row r="997" spans="1:8">
      <c r="A997" s="683"/>
      <c r="B997" s="687"/>
      <c r="C997" s="687"/>
      <c r="D997" s="687"/>
      <c r="E997" s="743"/>
      <c r="F997" s="616"/>
      <c r="G997" s="49"/>
      <c r="H997" s="49"/>
    </row>
    <row r="998" spans="1:8">
      <c r="A998" s="683"/>
      <c r="B998" s="687"/>
      <c r="C998" s="687"/>
      <c r="D998" s="687"/>
      <c r="E998" s="743"/>
      <c r="F998" s="616"/>
      <c r="G998" s="49"/>
      <c r="H998" s="49"/>
    </row>
    <row r="999" spans="1:8">
      <c r="A999" s="683"/>
      <c r="B999" s="687"/>
      <c r="C999" s="687"/>
      <c r="D999" s="687"/>
      <c r="E999" s="743"/>
      <c r="F999" s="616"/>
      <c r="G999" s="49"/>
      <c r="H999" s="49"/>
    </row>
    <row r="1000" spans="1:8">
      <c r="A1000" s="683"/>
      <c r="B1000" s="687"/>
      <c r="C1000" s="687"/>
      <c r="D1000" s="687"/>
      <c r="E1000" s="743"/>
      <c r="F1000" s="616"/>
      <c r="G1000" s="49"/>
      <c r="H1000" s="49"/>
    </row>
    <row r="1001" spans="1:8">
      <c r="A1001" s="683"/>
      <c r="B1001" s="687"/>
      <c r="C1001" s="687"/>
      <c r="D1001" s="687"/>
      <c r="E1001" s="743"/>
      <c r="F1001" s="616"/>
      <c r="G1001" s="49"/>
      <c r="H1001" s="49"/>
    </row>
    <row r="1002" spans="1:8">
      <c r="A1002" s="683"/>
      <c r="B1002" s="687"/>
      <c r="C1002" s="687"/>
      <c r="D1002" s="687"/>
      <c r="E1002" s="743"/>
      <c r="F1002" s="616"/>
      <c r="G1002" s="49"/>
      <c r="H1002" s="49"/>
    </row>
    <row r="1003" spans="1:8">
      <c r="A1003" s="683"/>
      <c r="B1003" s="687"/>
      <c r="C1003" s="687"/>
      <c r="D1003" s="687"/>
      <c r="E1003" s="743"/>
      <c r="F1003" s="616"/>
      <c r="G1003" s="49"/>
      <c r="H1003" s="49"/>
    </row>
    <row r="1004" spans="1:8">
      <c r="A1004" s="683"/>
      <c r="B1004" s="687"/>
      <c r="C1004" s="687"/>
      <c r="D1004" s="687"/>
      <c r="E1004" s="743"/>
      <c r="F1004" s="616"/>
      <c r="G1004" s="49"/>
      <c r="H1004" s="49"/>
    </row>
    <row r="1005" spans="1:8">
      <c r="A1005" s="683"/>
      <c r="B1005" s="687"/>
      <c r="C1005" s="687"/>
      <c r="D1005" s="687"/>
      <c r="E1005" s="743"/>
      <c r="F1005" s="616"/>
      <c r="G1005" s="49"/>
      <c r="H1005" s="49"/>
    </row>
    <row r="1006" spans="1:8">
      <c r="A1006" s="683"/>
      <c r="B1006" s="687"/>
      <c r="C1006" s="687"/>
      <c r="D1006" s="687"/>
      <c r="E1006" s="743"/>
      <c r="F1006" s="616"/>
      <c r="G1006" s="49"/>
      <c r="H1006" s="49"/>
    </row>
    <row r="1007" spans="1:8">
      <c r="A1007" s="683"/>
      <c r="B1007" s="687"/>
      <c r="C1007" s="687"/>
      <c r="D1007" s="687"/>
      <c r="E1007" s="743"/>
      <c r="F1007" s="616"/>
      <c r="G1007" s="49"/>
      <c r="H1007" s="49"/>
    </row>
    <row r="1008" spans="1:8">
      <c r="A1008" s="683"/>
      <c r="B1008" s="687"/>
      <c r="C1008" s="687"/>
      <c r="D1008" s="687"/>
      <c r="E1008" s="743"/>
      <c r="F1008" s="616"/>
      <c r="G1008" s="49"/>
      <c r="H1008" s="49"/>
    </row>
    <row r="1009" spans="1:8">
      <c r="A1009" s="683"/>
      <c r="B1009" s="687"/>
      <c r="C1009" s="687"/>
      <c r="D1009" s="687"/>
      <c r="E1009" s="743"/>
      <c r="F1009" s="616"/>
      <c r="G1009" s="49"/>
      <c r="H1009" s="49"/>
    </row>
    <row r="1010" spans="1:8">
      <c r="A1010" s="683"/>
      <c r="B1010" s="687"/>
      <c r="C1010" s="687"/>
      <c r="D1010" s="687"/>
      <c r="E1010" s="743"/>
      <c r="F1010" s="616"/>
      <c r="G1010" s="49"/>
      <c r="H1010" s="49"/>
    </row>
    <row r="1011" spans="1:8">
      <c r="A1011" s="683"/>
      <c r="B1011" s="687"/>
      <c r="C1011" s="687"/>
      <c r="D1011" s="687"/>
      <c r="E1011" s="743"/>
      <c r="F1011" s="616"/>
      <c r="G1011" s="49"/>
      <c r="H1011" s="49"/>
    </row>
    <row r="1012" spans="1:8">
      <c r="A1012" s="683"/>
      <c r="B1012" s="687"/>
      <c r="C1012" s="687"/>
      <c r="D1012" s="687"/>
      <c r="E1012" s="743"/>
      <c r="F1012" s="616"/>
      <c r="G1012" s="49"/>
      <c r="H1012" s="49"/>
    </row>
    <row r="1013" spans="1:8">
      <c r="A1013" s="683"/>
      <c r="B1013" s="687"/>
      <c r="C1013" s="687"/>
      <c r="D1013" s="687"/>
      <c r="E1013" s="743"/>
      <c r="F1013" s="616"/>
      <c r="G1013" s="49"/>
      <c r="H1013" s="49"/>
    </row>
    <row r="1014" spans="1:8">
      <c r="A1014" s="683"/>
      <c r="B1014" s="687"/>
      <c r="C1014" s="687"/>
      <c r="D1014" s="687"/>
      <c r="E1014" s="743"/>
      <c r="F1014" s="616"/>
      <c r="G1014" s="49"/>
      <c r="H1014" s="49"/>
    </row>
    <row r="1015" spans="1:8">
      <c r="A1015" s="683"/>
      <c r="B1015" s="687"/>
      <c r="C1015" s="687"/>
      <c r="D1015" s="687"/>
      <c r="E1015" s="743"/>
      <c r="F1015" s="616"/>
      <c r="G1015" s="49"/>
      <c r="H1015" s="49"/>
    </row>
    <row r="1016" spans="1:8">
      <c r="A1016" s="683"/>
      <c r="B1016" s="687"/>
      <c r="C1016" s="687"/>
      <c r="D1016" s="687"/>
      <c r="E1016" s="743"/>
      <c r="F1016" s="616"/>
      <c r="G1016" s="49"/>
      <c r="H1016" s="49"/>
    </row>
    <row r="1017" spans="1:8">
      <c r="A1017" s="683"/>
      <c r="B1017" s="687"/>
      <c r="C1017" s="687"/>
      <c r="D1017" s="687"/>
      <c r="E1017" s="743"/>
      <c r="F1017" s="616"/>
      <c r="G1017" s="49"/>
      <c r="H1017" s="49"/>
    </row>
    <row r="1018" spans="1:8">
      <c r="A1018" s="683"/>
      <c r="B1018" s="687"/>
      <c r="C1018" s="687"/>
      <c r="D1018" s="687"/>
      <c r="E1018" s="743"/>
      <c r="F1018" s="616"/>
      <c r="G1018" s="49"/>
      <c r="H1018" s="49"/>
    </row>
    <row r="1019" spans="1:8">
      <c r="A1019" s="683"/>
      <c r="B1019" s="687"/>
      <c r="C1019" s="687"/>
      <c r="D1019" s="687"/>
      <c r="E1019" s="743"/>
      <c r="F1019" s="616"/>
      <c r="G1019" s="49"/>
      <c r="H1019" s="49"/>
    </row>
    <row r="1020" spans="1:8">
      <c r="A1020" s="683"/>
      <c r="B1020" s="687"/>
      <c r="C1020" s="687"/>
      <c r="D1020" s="687"/>
      <c r="E1020" s="743"/>
      <c r="F1020" s="616"/>
      <c r="G1020" s="49"/>
      <c r="H1020" s="49"/>
    </row>
    <row r="1021" spans="1:8">
      <c r="A1021" s="683"/>
      <c r="B1021" s="687"/>
      <c r="C1021" s="687"/>
      <c r="D1021" s="687"/>
      <c r="E1021" s="743"/>
      <c r="F1021" s="616"/>
      <c r="G1021" s="49"/>
      <c r="H1021" s="49"/>
    </row>
    <row r="1022" spans="1:8">
      <c r="A1022" s="683"/>
      <c r="B1022" s="687"/>
      <c r="C1022" s="687"/>
      <c r="D1022" s="687"/>
      <c r="E1022" s="743"/>
      <c r="F1022" s="616"/>
      <c r="G1022" s="49"/>
      <c r="H1022" s="49"/>
    </row>
    <row r="1023" spans="1:8">
      <c r="A1023" s="683"/>
      <c r="B1023" s="687"/>
      <c r="C1023" s="687"/>
      <c r="D1023" s="687"/>
      <c r="E1023" s="743"/>
      <c r="F1023" s="616"/>
      <c r="G1023" s="49"/>
      <c r="H1023" s="49"/>
    </row>
    <row r="1024" spans="1:8">
      <c r="A1024" s="683"/>
      <c r="B1024" s="687"/>
      <c r="C1024" s="687"/>
      <c r="D1024" s="687"/>
      <c r="E1024" s="743"/>
      <c r="F1024" s="616"/>
      <c r="G1024" s="49"/>
      <c r="H1024" s="49"/>
    </row>
    <row r="1025" spans="1:8">
      <c r="A1025" s="683"/>
      <c r="B1025" s="687"/>
      <c r="C1025" s="687"/>
      <c r="D1025" s="687"/>
      <c r="E1025" s="743"/>
      <c r="F1025" s="616"/>
      <c r="G1025" s="49"/>
      <c r="H1025" s="49"/>
    </row>
    <row r="1026" spans="1:8">
      <c r="A1026" s="683"/>
      <c r="B1026" s="687"/>
      <c r="C1026" s="687"/>
      <c r="D1026" s="687"/>
      <c r="E1026" s="743"/>
      <c r="F1026" s="616"/>
      <c r="G1026" s="49"/>
      <c r="H1026" s="49"/>
    </row>
    <row r="1027" spans="1:8">
      <c r="A1027" s="683"/>
      <c r="B1027" s="687"/>
      <c r="C1027" s="687"/>
      <c r="D1027" s="687"/>
      <c r="E1027" s="743"/>
      <c r="F1027" s="616"/>
      <c r="G1027" s="49"/>
      <c r="H1027" s="49"/>
    </row>
    <row r="1028" spans="1:8">
      <c r="A1028" s="683"/>
      <c r="B1028" s="687"/>
      <c r="C1028" s="687"/>
      <c r="D1028" s="687"/>
      <c r="E1028" s="743"/>
      <c r="F1028" s="616"/>
      <c r="G1028" s="49"/>
      <c r="H1028" s="49"/>
    </row>
    <row r="1029" spans="1:8">
      <c r="A1029" s="683"/>
      <c r="B1029" s="687"/>
      <c r="C1029" s="687"/>
      <c r="D1029" s="687"/>
      <c r="E1029" s="743"/>
      <c r="F1029" s="616"/>
      <c r="G1029" s="49"/>
      <c r="H1029" s="49"/>
    </row>
    <row r="1030" spans="1:8">
      <c r="A1030" s="683"/>
      <c r="B1030" s="687"/>
      <c r="C1030" s="687"/>
      <c r="D1030" s="687"/>
      <c r="E1030" s="743"/>
      <c r="F1030" s="616"/>
      <c r="G1030" s="49"/>
      <c r="H1030" s="49"/>
    </row>
    <row r="1031" spans="1:8">
      <c r="A1031" s="683"/>
      <c r="B1031" s="687"/>
      <c r="C1031" s="687"/>
      <c r="D1031" s="687"/>
      <c r="E1031" s="743"/>
      <c r="F1031" s="616"/>
      <c r="G1031" s="49"/>
      <c r="H1031" s="49"/>
    </row>
    <row r="1032" spans="1:8">
      <c r="A1032" s="683"/>
      <c r="B1032" s="687"/>
      <c r="C1032" s="687"/>
      <c r="D1032" s="687"/>
      <c r="E1032" s="743"/>
      <c r="F1032" s="616"/>
      <c r="G1032" s="49"/>
      <c r="H1032" s="49"/>
    </row>
    <row r="1033" spans="1:8">
      <c r="A1033" s="683"/>
      <c r="B1033" s="687"/>
      <c r="C1033" s="687"/>
      <c r="D1033" s="687"/>
      <c r="E1033" s="743"/>
      <c r="F1033" s="616"/>
      <c r="G1033" s="49"/>
      <c r="H1033" s="49"/>
    </row>
    <row r="1034" spans="1:8">
      <c r="A1034" s="683"/>
      <c r="B1034" s="687"/>
      <c r="C1034" s="687"/>
      <c r="D1034" s="687"/>
      <c r="E1034" s="743"/>
      <c r="F1034" s="616"/>
      <c r="G1034" s="49"/>
      <c r="H1034" s="49"/>
    </row>
    <row r="1035" spans="1:8">
      <c r="A1035" s="683"/>
      <c r="B1035" s="687"/>
      <c r="C1035" s="687"/>
      <c r="D1035" s="687"/>
      <c r="E1035" s="743"/>
      <c r="F1035" s="616"/>
      <c r="G1035" s="49"/>
      <c r="H1035" s="49"/>
    </row>
    <row r="1036" spans="1:8">
      <c r="A1036" s="683"/>
      <c r="B1036" s="687"/>
      <c r="C1036" s="687"/>
      <c r="D1036" s="687"/>
      <c r="E1036" s="743"/>
      <c r="F1036" s="616"/>
      <c r="G1036" s="49"/>
      <c r="H1036" s="49"/>
    </row>
    <row r="1037" spans="1:8">
      <c r="A1037" s="683"/>
      <c r="B1037" s="687"/>
      <c r="C1037" s="687"/>
      <c r="D1037" s="687"/>
      <c r="E1037" s="743"/>
      <c r="F1037" s="616"/>
      <c r="G1037" s="49"/>
      <c r="H1037" s="49"/>
    </row>
    <row r="1038" spans="1:8">
      <c r="A1038" s="683"/>
      <c r="B1038" s="687"/>
      <c r="C1038" s="687"/>
      <c r="D1038" s="687"/>
      <c r="E1038" s="743"/>
      <c r="F1038" s="616"/>
      <c r="G1038" s="49"/>
      <c r="H1038" s="49"/>
    </row>
    <row r="1039" spans="1:8">
      <c r="A1039" s="683"/>
      <c r="B1039" s="687"/>
      <c r="C1039" s="687"/>
      <c r="D1039" s="687"/>
      <c r="E1039" s="743"/>
      <c r="F1039" s="616"/>
      <c r="G1039" s="49"/>
      <c r="H1039" s="49"/>
    </row>
    <row r="1040" spans="1:8">
      <c r="A1040" s="683"/>
      <c r="B1040" s="687"/>
      <c r="C1040" s="687"/>
      <c r="D1040" s="687"/>
      <c r="E1040" s="743"/>
      <c r="F1040" s="616"/>
      <c r="G1040" s="49"/>
      <c r="H1040" s="49"/>
    </row>
    <row r="1041" spans="1:8">
      <c r="A1041" s="683"/>
      <c r="B1041" s="687"/>
      <c r="C1041" s="687"/>
      <c r="D1041" s="687"/>
      <c r="E1041" s="743"/>
      <c r="F1041" s="616"/>
      <c r="G1041" s="49"/>
      <c r="H1041" s="49"/>
    </row>
    <row r="1042" spans="1:8">
      <c r="A1042" s="683"/>
      <c r="B1042" s="687"/>
      <c r="C1042" s="687"/>
      <c r="D1042" s="687"/>
      <c r="E1042" s="743"/>
      <c r="F1042" s="616"/>
      <c r="G1042" s="49"/>
      <c r="H1042" s="49"/>
    </row>
    <row r="1043" spans="1:8">
      <c r="A1043" s="683"/>
      <c r="B1043" s="687"/>
      <c r="C1043" s="687"/>
      <c r="D1043" s="687"/>
      <c r="E1043" s="743"/>
      <c r="F1043" s="616"/>
      <c r="G1043" s="49"/>
      <c r="H1043" s="49"/>
    </row>
    <row r="1044" spans="1:8">
      <c r="A1044" s="683"/>
      <c r="B1044" s="687"/>
      <c r="C1044" s="687"/>
      <c r="D1044" s="687"/>
      <c r="E1044" s="743"/>
      <c r="F1044" s="616"/>
      <c r="G1044" s="49"/>
      <c r="H1044" s="49"/>
    </row>
    <row r="1045" spans="1:8">
      <c r="A1045" s="683"/>
      <c r="B1045" s="687"/>
      <c r="C1045" s="687"/>
      <c r="D1045" s="687"/>
      <c r="E1045" s="743"/>
      <c r="F1045" s="616"/>
      <c r="G1045" s="49"/>
      <c r="H1045" s="49"/>
    </row>
    <row r="1046" spans="1:8">
      <c r="A1046" s="683"/>
      <c r="B1046" s="687"/>
      <c r="C1046" s="687"/>
      <c r="D1046" s="687"/>
      <c r="E1046" s="743"/>
      <c r="F1046" s="616"/>
      <c r="G1046" s="49"/>
      <c r="H1046" s="49"/>
    </row>
    <row r="1047" spans="1:8">
      <c r="A1047" s="683"/>
      <c r="B1047" s="687"/>
      <c r="C1047" s="687"/>
      <c r="D1047" s="687"/>
      <c r="E1047" s="743"/>
      <c r="F1047" s="616"/>
      <c r="G1047" s="49"/>
      <c r="H1047" s="49"/>
    </row>
    <row r="1048" spans="1:8">
      <c r="A1048" s="683"/>
      <c r="B1048" s="687"/>
      <c r="C1048" s="687"/>
      <c r="D1048" s="687"/>
      <c r="E1048" s="743"/>
      <c r="F1048" s="616"/>
      <c r="G1048" s="49"/>
      <c r="H1048" s="49"/>
    </row>
    <row r="1049" spans="1:8">
      <c r="A1049" s="683"/>
      <c r="B1049" s="687"/>
      <c r="C1049" s="687"/>
      <c r="D1049" s="687"/>
      <c r="E1049" s="743"/>
      <c r="F1049" s="616"/>
      <c r="G1049" s="49"/>
      <c r="H1049" s="49"/>
    </row>
    <row r="1050" spans="1:8">
      <c r="A1050" s="683"/>
      <c r="B1050" s="687"/>
      <c r="C1050" s="687"/>
      <c r="D1050" s="687"/>
      <c r="E1050" s="743"/>
      <c r="F1050" s="616"/>
      <c r="G1050" s="49"/>
      <c r="H1050" s="49"/>
    </row>
    <row r="1051" spans="1:8">
      <c r="A1051" s="683"/>
      <c r="B1051" s="687"/>
      <c r="C1051" s="687"/>
      <c r="D1051" s="687"/>
      <c r="E1051" s="743"/>
      <c r="F1051" s="616"/>
      <c r="G1051" s="49"/>
      <c r="H1051" s="49"/>
    </row>
    <row r="1052" spans="1:8">
      <c r="A1052" s="683"/>
      <c r="B1052" s="687"/>
      <c r="C1052" s="687"/>
      <c r="D1052" s="687"/>
      <c r="E1052" s="743"/>
      <c r="F1052" s="616"/>
      <c r="G1052" s="49"/>
      <c r="H1052" s="49"/>
    </row>
    <row r="1053" spans="1:8">
      <c r="A1053" s="683"/>
      <c r="B1053" s="687"/>
      <c r="C1053" s="687"/>
      <c r="D1053" s="687"/>
      <c r="E1053" s="743"/>
      <c r="F1053" s="616"/>
      <c r="G1053" s="49"/>
      <c r="H1053" s="49"/>
    </row>
    <row r="1054" spans="1:8">
      <c r="A1054" s="683"/>
      <c r="B1054" s="687"/>
      <c r="C1054" s="687"/>
      <c r="D1054" s="687"/>
      <c r="E1054" s="743"/>
      <c r="F1054" s="616"/>
      <c r="G1054" s="49"/>
      <c r="H1054" s="49"/>
    </row>
    <row r="1055" spans="1:8">
      <c r="A1055" s="683"/>
      <c r="B1055" s="687"/>
      <c r="C1055" s="687"/>
      <c r="D1055" s="687"/>
      <c r="E1055" s="743"/>
      <c r="F1055" s="616"/>
      <c r="G1055" s="49"/>
      <c r="H1055" s="49"/>
    </row>
    <row r="1056" spans="1:8">
      <c r="A1056" s="683"/>
      <c r="B1056" s="687"/>
      <c r="C1056" s="687"/>
      <c r="D1056" s="687"/>
      <c r="E1056" s="743"/>
      <c r="F1056" s="616"/>
      <c r="G1056" s="49"/>
      <c r="H1056" s="49"/>
    </row>
    <row r="1057" spans="1:8">
      <c r="A1057" s="683"/>
      <c r="B1057" s="687"/>
      <c r="C1057" s="687"/>
      <c r="D1057" s="687"/>
      <c r="E1057" s="743"/>
      <c r="F1057" s="616"/>
      <c r="G1057" s="49"/>
      <c r="H1057" s="49"/>
    </row>
    <row r="1058" spans="1:8">
      <c r="A1058" s="683"/>
      <c r="B1058" s="687"/>
      <c r="C1058" s="687"/>
      <c r="D1058" s="687"/>
      <c r="E1058" s="743"/>
      <c r="F1058" s="616"/>
      <c r="G1058" s="49"/>
      <c r="H1058" s="49"/>
    </row>
    <row r="1059" spans="1:8">
      <c r="A1059" s="683"/>
      <c r="B1059" s="687"/>
      <c r="C1059" s="687"/>
      <c r="D1059" s="687"/>
      <c r="E1059" s="743"/>
      <c r="F1059" s="616"/>
      <c r="G1059" s="49"/>
      <c r="H1059" s="49"/>
    </row>
    <row r="1060" spans="1:8">
      <c r="A1060" s="683"/>
      <c r="B1060" s="687"/>
      <c r="C1060" s="687"/>
      <c r="D1060" s="687"/>
      <c r="E1060" s="743"/>
      <c r="F1060" s="616"/>
      <c r="G1060" s="49"/>
      <c r="H1060" s="49"/>
    </row>
    <row r="1061" spans="1:8">
      <c r="A1061" s="683"/>
      <c r="B1061" s="687"/>
      <c r="C1061" s="687"/>
      <c r="D1061" s="687"/>
      <c r="E1061" s="743"/>
      <c r="F1061" s="616"/>
      <c r="G1061" s="49"/>
      <c r="H1061" s="49"/>
    </row>
    <row r="1062" spans="1:8">
      <c r="A1062" s="683"/>
      <c r="B1062" s="687"/>
      <c r="C1062" s="687"/>
      <c r="D1062" s="687"/>
      <c r="E1062" s="743"/>
      <c r="F1062" s="616"/>
      <c r="G1062" s="49"/>
      <c r="H1062" s="49"/>
    </row>
    <row r="1063" spans="1:8">
      <c r="A1063" s="683"/>
      <c r="B1063" s="687"/>
      <c r="C1063" s="687"/>
      <c r="D1063" s="687"/>
      <c r="E1063" s="743"/>
      <c r="F1063" s="616"/>
      <c r="G1063" s="49"/>
      <c r="H1063" s="49"/>
    </row>
    <row r="1064" spans="1:8">
      <c r="A1064" s="683"/>
      <c r="B1064" s="687"/>
      <c r="C1064" s="687"/>
      <c r="D1064" s="687"/>
      <c r="E1064" s="743"/>
      <c r="F1064" s="616"/>
      <c r="G1064" s="49"/>
      <c r="H1064" s="49"/>
    </row>
    <row r="1065" spans="1:8">
      <c r="A1065" s="683"/>
      <c r="B1065" s="687"/>
      <c r="C1065" s="687"/>
      <c r="D1065" s="687"/>
      <c r="E1065" s="743"/>
      <c r="F1065" s="616"/>
      <c r="G1065" s="49"/>
      <c r="H1065" s="49"/>
    </row>
    <row r="1066" spans="1:8">
      <c r="A1066" s="683"/>
      <c r="B1066" s="687"/>
      <c r="C1066" s="687"/>
      <c r="D1066" s="687"/>
      <c r="E1066" s="743"/>
      <c r="F1066" s="616"/>
      <c r="G1066" s="49"/>
      <c r="H1066" s="49"/>
    </row>
    <row r="1067" spans="1:8">
      <c r="A1067" s="683"/>
      <c r="B1067" s="687"/>
      <c r="C1067" s="687"/>
      <c r="D1067" s="687"/>
      <c r="E1067" s="743"/>
      <c r="F1067" s="616"/>
      <c r="G1067" s="49"/>
      <c r="H1067" s="49"/>
    </row>
    <row r="1068" spans="1:8">
      <c r="A1068" s="683"/>
      <c r="B1068" s="687"/>
      <c r="C1068" s="687"/>
      <c r="D1068" s="687"/>
      <c r="E1068" s="743"/>
      <c r="F1068" s="616"/>
      <c r="G1068" s="49"/>
      <c r="H1068" s="49"/>
    </row>
    <row r="1069" spans="1:8">
      <c r="A1069" s="683"/>
      <c r="B1069" s="687"/>
      <c r="C1069" s="687"/>
      <c r="D1069" s="687"/>
      <c r="E1069" s="743"/>
      <c r="F1069" s="616"/>
      <c r="G1069" s="49"/>
      <c r="H1069" s="49"/>
    </row>
    <row r="1070" spans="1:8">
      <c r="A1070" s="683"/>
      <c r="B1070" s="687"/>
      <c r="C1070" s="687"/>
      <c r="D1070" s="687"/>
      <c r="E1070" s="743"/>
      <c r="F1070" s="616"/>
      <c r="G1070" s="49"/>
      <c r="H1070" s="49"/>
    </row>
    <row r="1071" spans="1:8">
      <c r="A1071" s="683"/>
      <c r="B1071" s="687"/>
      <c r="C1071" s="687"/>
      <c r="D1071" s="687"/>
      <c r="E1071" s="743"/>
      <c r="F1071" s="616"/>
      <c r="G1071" s="49"/>
      <c r="H1071" s="49"/>
    </row>
    <row r="1072" spans="1:8">
      <c r="A1072" s="683"/>
      <c r="B1072" s="687"/>
      <c r="C1072" s="687"/>
      <c r="D1072" s="687"/>
      <c r="E1072" s="743"/>
      <c r="F1072" s="616"/>
      <c r="G1072" s="49"/>
      <c r="H1072" s="49"/>
    </row>
    <row r="1073" spans="1:8">
      <c r="A1073" s="683"/>
      <c r="B1073" s="687"/>
      <c r="C1073" s="687"/>
      <c r="D1073" s="687"/>
      <c r="E1073" s="743"/>
      <c r="F1073" s="616"/>
      <c r="G1073" s="49"/>
      <c r="H1073" s="49"/>
    </row>
    <row r="1074" spans="1:8">
      <c r="A1074" s="683"/>
      <c r="B1074" s="687"/>
      <c r="C1074" s="687"/>
      <c r="D1074" s="687"/>
      <c r="E1074" s="743"/>
      <c r="F1074" s="616"/>
      <c r="G1074" s="49"/>
      <c r="H1074" s="49"/>
    </row>
    <row r="1075" spans="1:8">
      <c r="A1075" s="683"/>
      <c r="B1075" s="687"/>
      <c r="C1075" s="687"/>
      <c r="D1075" s="687"/>
      <c r="E1075" s="743"/>
      <c r="F1075" s="616"/>
      <c r="G1075" s="49"/>
      <c r="H1075" s="49"/>
    </row>
    <row r="1076" spans="1:8">
      <c r="A1076" s="683"/>
      <c r="B1076" s="687"/>
      <c r="C1076" s="687"/>
      <c r="D1076" s="687"/>
      <c r="E1076" s="743"/>
      <c r="F1076" s="616"/>
      <c r="G1076" s="49"/>
      <c r="H1076" s="49"/>
    </row>
    <row r="1077" spans="1:8">
      <c r="A1077" s="683"/>
      <c r="B1077" s="687"/>
      <c r="C1077" s="687"/>
      <c r="D1077" s="687"/>
      <c r="E1077" s="743"/>
      <c r="F1077" s="616"/>
      <c r="G1077" s="49"/>
      <c r="H1077" s="49"/>
    </row>
    <row r="1078" spans="1:8">
      <c r="A1078" s="683"/>
      <c r="B1078" s="687"/>
      <c r="C1078" s="687"/>
      <c r="D1078" s="687"/>
      <c r="E1078" s="743"/>
      <c r="F1078" s="616"/>
      <c r="G1078" s="49"/>
      <c r="H1078" s="49"/>
    </row>
    <row r="1079" spans="1:8">
      <c r="A1079" s="683"/>
      <c r="B1079" s="687"/>
      <c r="C1079" s="687"/>
      <c r="D1079" s="687"/>
      <c r="E1079" s="743"/>
      <c r="F1079" s="616"/>
      <c r="G1079" s="49"/>
      <c r="H1079" s="49"/>
    </row>
    <row r="1080" spans="1:8">
      <c r="A1080" s="683"/>
      <c r="B1080" s="687"/>
      <c r="C1080" s="687"/>
      <c r="D1080" s="687"/>
      <c r="E1080" s="743"/>
      <c r="F1080" s="616"/>
      <c r="G1080" s="49"/>
      <c r="H1080" s="49"/>
    </row>
    <row r="1081" spans="1:8">
      <c r="A1081" s="683"/>
      <c r="B1081" s="687"/>
      <c r="C1081" s="687"/>
      <c r="D1081" s="687"/>
      <c r="E1081" s="743"/>
      <c r="F1081" s="616"/>
      <c r="G1081" s="49"/>
      <c r="H1081" s="49"/>
    </row>
    <row r="1082" spans="1:8">
      <c r="A1082" s="683"/>
      <c r="B1082" s="687"/>
      <c r="C1082" s="687"/>
      <c r="D1082" s="687"/>
      <c r="E1082" s="743"/>
      <c r="F1082" s="616"/>
      <c r="G1082" s="49"/>
      <c r="H1082" s="49"/>
    </row>
    <row r="1083" spans="1:8">
      <c r="A1083" s="683"/>
      <c r="B1083" s="687"/>
      <c r="C1083" s="687"/>
      <c r="D1083" s="687"/>
      <c r="E1083" s="743"/>
      <c r="F1083" s="616"/>
      <c r="G1083" s="49"/>
      <c r="H1083" s="49"/>
    </row>
    <row r="1084" spans="1:8">
      <c r="A1084" s="683"/>
      <c r="B1084" s="687"/>
      <c r="C1084" s="687"/>
      <c r="D1084" s="687"/>
      <c r="E1084" s="743"/>
      <c r="F1084" s="616"/>
      <c r="G1084" s="49"/>
      <c r="H1084" s="49"/>
    </row>
    <row r="1085" spans="1:8">
      <c r="A1085" s="683"/>
      <c r="B1085" s="687"/>
      <c r="C1085" s="687"/>
      <c r="D1085" s="687"/>
      <c r="E1085" s="743"/>
      <c r="F1085" s="616"/>
      <c r="G1085" s="49"/>
      <c r="H1085" s="49"/>
    </row>
    <row r="1086" spans="1:8">
      <c r="A1086" s="683"/>
      <c r="B1086" s="687"/>
      <c r="C1086" s="687"/>
      <c r="D1086" s="687"/>
      <c r="E1086" s="743"/>
      <c r="F1086" s="616"/>
      <c r="G1086" s="49"/>
      <c r="H1086" s="49"/>
    </row>
    <row r="1087" spans="1:8">
      <c r="A1087" s="683"/>
      <c r="B1087" s="687"/>
      <c r="C1087" s="687"/>
      <c r="D1087" s="687"/>
      <c r="E1087" s="743"/>
      <c r="F1087" s="616"/>
      <c r="G1087" s="49"/>
      <c r="H1087" s="49"/>
    </row>
    <row r="1088" spans="1:8">
      <c r="A1088" s="683"/>
      <c r="B1088" s="687"/>
      <c r="C1088" s="687"/>
      <c r="D1088" s="687"/>
      <c r="E1088" s="743"/>
      <c r="F1088" s="616"/>
      <c r="G1088" s="49"/>
      <c r="H1088" s="49"/>
    </row>
    <row r="1089" spans="1:8">
      <c r="A1089" s="683"/>
      <c r="B1089" s="687"/>
      <c r="C1089" s="687"/>
      <c r="D1089" s="687"/>
      <c r="E1089" s="743"/>
      <c r="F1089" s="616"/>
      <c r="G1089" s="49"/>
      <c r="H1089" s="49"/>
    </row>
    <row r="1090" spans="1:8">
      <c r="A1090" s="683"/>
      <c r="B1090" s="687"/>
      <c r="C1090" s="687"/>
      <c r="D1090" s="687"/>
      <c r="E1090" s="743"/>
      <c r="F1090" s="616"/>
      <c r="G1090" s="49"/>
      <c r="H1090" s="49"/>
    </row>
    <row r="1091" spans="1:8">
      <c r="A1091" s="683"/>
      <c r="B1091" s="687"/>
      <c r="C1091" s="687"/>
      <c r="D1091" s="687"/>
      <c r="E1091" s="743"/>
      <c r="F1091" s="616"/>
      <c r="G1091" s="49"/>
      <c r="H1091" s="49"/>
    </row>
    <row r="1092" spans="1:8">
      <c r="A1092" s="683"/>
      <c r="B1092" s="687"/>
      <c r="C1092" s="687"/>
      <c r="D1092" s="687"/>
      <c r="E1092" s="743"/>
      <c r="F1092" s="616"/>
      <c r="G1092" s="49"/>
      <c r="H1092" s="49"/>
    </row>
    <row r="1093" spans="1:8">
      <c r="A1093" s="683"/>
      <c r="B1093" s="687"/>
      <c r="C1093" s="687"/>
      <c r="D1093" s="687"/>
      <c r="E1093" s="743"/>
      <c r="F1093" s="616"/>
      <c r="G1093" s="49"/>
      <c r="H1093" s="49"/>
    </row>
    <row r="1094" spans="1:8">
      <c r="A1094" s="683"/>
      <c r="B1094" s="687"/>
      <c r="C1094" s="687"/>
      <c r="D1094" s="687"/>
      <c r="E1094" s="743"/>
      <c r="F1094" s="616"/>
      <c r="G1094" s="49"/>
      <c r="H1094" s="49"/>
    </row>
    <row r="1095" spans="1:8">
      <c r="A1095" s="683"/>
      <c r="B1095" s="687"/>
      <c r="C1095" s="687"/>
      <c r="D1095" s="687"/>
      <c r="E1095" s="743"/>
      <c r="F1095" s="616"/>
      <c r="G1095" s="49"/>
      <c r="H1095" s="49"/>
    </row>
    <row r="1096" spans="1:8">
      <c r="A1096" s="683"/>
      <c r="B1096" s="687"/>
      <c r="C1096" s="687"/>
      <c r="D1096" s="687"/>
      <c r="E1096" s="743"/>
      <c r="F1096" s="616"/>
      <c r="G1096" s="49"/>
      <c r="H1096" s="49"/>
    </row>
    <row r="1097" spans="1:8">
      <c r="A1097" s="683"/>
      <c r="B1097" s="687"/>
      <c r="C1097" s="687"/>
      <c r="D1097" s="687"/>
      <c r="E1097" s="743"/>
      <c r="F1097" s="616"/>
      <c r="G1097" s="49"/>
      <c r="H1097" s="49"/>
    </row>
    <row r="1098" spans="1:8">
      <c r="A1098" s="683"/>
      <c r="B1098" s="687"/>
      <c r="C1098" s="687"/>
      <c r="D1098" s="687"/>
      <c r="E1098" s="743"/>
      <c r="F1098" s="616"/>
      <c r="G1098" s="49"/>
      <c r="H1098" s="49"/>
    </row>
    <row r="1099" spans="1:8">
      <c r="A1099" s="683"/>
      <c r="B1099" s="687"/>
      <c r="C1099" s="687"/>
      <c r="D1099" s="687"/>
      <c r="E1099" s="743"/>
      <c r="F1099" s="616"/>
      <c r="G1099" s="49"/>
      <c r="H1099" s="49"/>
    </row>
    <row r="1100" spans="1:8">
      <c r="A1100" s="683"/>
      <c r="B1100" s="687"/>
      <c r="C1100" s="687"/>
      <c r="D1100" s="687"/>
      <c r="E1100" s="743"/>
      <c r="F1100" s="616"/>
      <c r="G1100" s="49"/>
      <c r="H1100" s="49"/>
    </row>
    <row r="1101" spans="1:8">
      <c r="A1101" s="683"/>
      <c r="B1101" s="687"/>
      <c r="C1101" s="687"/>
      <c r="D1101" s="687"/>
      <c r="E1101" s="743"/>
      <c r="F1101" s="616"/>
      <c r="G1101" s="49"/>
      <c r="H1101" s="49"/>
    </row>
    <row r="1102" spans="1:8">
      <c r="A1102" s="683"/>
      <c r="B1102" s="687"/>
      <c r="C1102" s="687"/>
      <c r="D1102" s="687"/>
      <c r="E1102" s="743"/>
      <c r="F1102" s="616"/>
      <c r="G1102" s="49"/>
      <c r="H1102" s="49"/>
    </row>
    <row r="1103" spans="1:8">
      <c r="A1103" s="683"/>
      <c r="B1103" s="687"/>
      <c r="C1103" s="687"/>
      <c r="D1103" s="687"/>
      <c r="E1103" s="743"/>
      <c r="F1103" s="616"/>
      <c r="G1103" s="49"/>
      <c r="H1103" s="49"/>
    </row>
    <row r="1104" spans="1:8">
      <c r="A1104" s="683"/>
      <c r="B1104" s="687"/>
      <c r="C1104" s="687"/>
      <c r="D1104" s="687"/>
      <c r="E1104" s="743"/>
      <c r="F1104" s="616"/>
      <c r="G1104" s="49"/>
      <c r="H1104" s="49"/>
    </row>
    <row r="1105" spans="1:8">
      <c r="A1105" s="683"/>
      <c r="B1105" s="687"/>
      <c r="C1105" s="687"/>
      <c r="D1105" s="687"/>
      <c r="E1105" s="743"/>
      <c r="F1105" s="616"/>
      <c r="G1105" s="49"/>
      <c r="H1105" s="49"/>
    </row>
    <row r="1106" spans="1:8">
      <c r="A1106" s="683"/>
      <c r="B1106" s="687"/>
      <c r="C1106" s="687"/>
      <c r="D1106" s="687"/>
      <c r="E1106" s="743"/>
      <c r="F1106" s="616"/>
      <c r="G1106" s="49"/>
      <c r="H1106" s="49"/>
    </row>
    <row r="1107" spans="1:8">
      <c r="A1107" s="683"/>
      <c r="B1107" s="687"/>
      <c r="C1107" s="687"/>
      <c r="D1107" s="687"/>
      <c r="E1107" s="743"/>
      <c r="F1107" s="616"/>
      <c r="G1107" s="49"/>
      <c r="H1107" s="49"/>
    </row>
    <row r="1108" spans="1:8">
      <c r="A1108" s="683"/>
      <c r="B1108" s="687"/>
      <c r="C1108" s="687"/>
      <c r="D1108" s="687"/>
      <c r="E1108" s="743"/>
      <c r="F1108" s="616"/>
      <c r="G1108" s="49"/>
      <c r="H1108" s="49"/>
    </row>
    <row r="1109" spans="1:8">
      <c r="A1109" s="683"/>
      <c r="B1109" s="687"/>
      <c r="C1109" s="687"/>
      <c r="D1109" s="687"/>
      <c r="E1109" s="743"/>
      <c r="F1109" s="616"/>
      <c r="G1109" s="49"/>
      <c r="H1109" s="49"/>
    </row>
    <row r="1110" spans="1:8">
      <c r="A1110" s="683"/>
      <c r="B1110" s="687"/>
      <c r="C1110" s="687"/>
      <c r="D1110" s="687"/>
      <c r="E1110" s="743"/>
      <c r="F1110" s="616"/>
      <c r="G1110" s="49"/>
      <c r="H1110" s="49"/>
    </row>
    <row r="1111" spans="1:8">
      <c r="A1111" s="683"/>
      <c r="B1111" s="687"/>
      <c r="C1111" s="687"/>
      <c r="D1111" s="687"/>
      <c r="E1111" s="743"/>
      <c r="F1111" s="616"/>
      <c r="G1111" s="49"/>
      <c r="H1111" s="49"/>
    </row>
    <row r="1112" spans="1:8">
      <c r="A1112" s="683"/>
      <c r="B1112" s="687"/>
      <c r="C1112" s="687"/>
      <c r="D1112" s="687"/>
      <c r="E1112" s="743"/>
      <c r="F1112" s="616"/>
      <c r="G1112" s="49"/>
      <c r="H1112" s="49"/>
    </row>
    <row r="1113" spans="1:8">
      <c r="A1113" s="683"/>
      <c r="B1113" s="687"/>
      <c r="C1113" s="687"/>
      <c r="D1113" s="687"/>
      <c r="E1113" s="743"/>
      <c r="F1113" s="616"/>
      <c r="G1113" s="49"/>
      <c r="H1113" s="49"/>
    </row>
    <row r="1114" spans="1:8">
      <c r="A1114" s="683"/>
      <c r="B1114" s="687"/>
      <c r="C1114" s="687"/>
      <c r="D1114" s="687"/>
      <c r="E1114" s="743"/>
      <c r="F1114" s="616"/>
      <c r="G1114" s="49"/>
      <c r="H1114" s="49"/>
    </row>
    <row r="1115" spans="1:8">
      <c r="A1115" s="683"/>
      <c r="B1115" s="687"/>
      <c r="C1115" s="687"/>
      <c r="D1115" s="687"/>
      <c r="E1115" s="743"/>
      <c r="F1115" s="616"/>
      <c r="G1115" s="49"/>
      <c r="H1115" s="49"/>
    </row>
    <row r="1116" spans="1:8">
      <c r="A1116" s="683"/>
      <c r="B1116" s="687"/>
      <c r="C1116" s="687"/>
      <c r="D1116" s="687"/>
      <c r="E1116" s="743"/>
      <c r="F1116" s="616"/>
      <c r="G1116" s="49"/>
      <c r="H1116" s="49"/>
    </row>
    <row r="1117" spans="1:8">
      <c r="A1117" s="683"/>
      <c r="B1117" s="687"/>
      <c r="C1117" s="687"/>
      <c r="D1117" s="687"/>
      <c r="E1117" s="743"/>
      <c r="F1117" s="616"/>
      <c r="G1117" s="49"/>
      <c r="H1117" s="49"/>
    </row>
    <row r="1118" spans="1:8">
      <c r="A1118" s="683"/>
      <c r="B1118" s="687"/>
      <c r="C1118" s="687"/>
      <c r="D1118" s="687"/>
      <c r="E1118" s="743"/>
      <c r="F1118" s="616"/>
      <c r="G1118" s="49"/>
      <c r="H1118" s="49"/>
    </row>
    <row r="1119" spans="1:8">
      <c r="A1119" s="683"/>
      <c r="B1119" s="687"/>
      <c r="C1119" s="687"/>
      <c r="D1119" s="687"/>
      <c r="E1119" s="743"/>
      <c r="F1119" s="616"/>
      <c r="G1119" s="49"/>
      <c r="H1119" s="49"/>
    </row>
    <row r="1120" spans="1:8">
      <c r="A1120" s="683"/>
      <c r="B1120" s="687"/>
      <c r="C1120" s="687"/>
      <c r="D1120" s="687"/>
      <c r="E1120" s="743"/>
      <c r="F1120" s="616"/>
      <c r="G1120" s="49"/>
      <c r="H1120" s="49"/>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1" fitToHeight="0" orientation="portrait" r:id="rId10"/>
  <headerFooter alignWithMargins="0"/>
  <rowBreaks count="4" manualBreakCount="4">
    <brk id="82" max="7" man="1"/>
    <brk id="152" max="7" man="1"/>
    <brk id="214" max="7" man="1"/>
    <brk id="305" max="7" man="1"/>
  </rowBreaks>
  <ignoredErrors>
    <ignoredError sqref="H219" unlockedFormula="1"/>
    <ignoredError sqref="E24:E25 E130 E133 E157"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76"/>
  <sheetViews>
    <sheetView showGridLines="0" zoomScale="50" zoomScaleNormal="50" workbookViewId="0"/>
  </sheetViews>
  <sheetFormatPr defaultColWidth="9.140625" defaultRowHeight="12.75"/>
  <cols>
    <col min="1" max="1" width="9.140625" style="256"/>
    <col min="2" max="2" width="38.85546875" style="506" customWidth="1"/>
    <col min="3" max="3" width="44.140625" style="596" customWidth="1"/>
    <col min="4" max="4" width="20" style="256" customWidth="1"/>
    <col min="5" max="5" width="29.85546875" style="256" customWidth="1"/>
    <col min="6" max="6" width="24.140625" style="596" customWidth="1"/>
    <col min="7" max="7" width="23.85546875" style="596" customWidth="1"/>
    <col min="8" max="8" width="29.85546875" style="596" customWidth="1"/>
    <col min="9" max="9" width="22.140625" style="596" customWidth="1"/>
    <col min="10" max="10" width="23" style="505" customWidth="1"/>
    <col min="11" max="11" width="29.85546875" style="505" customWidth="1"/>
    <col min="12" max="12" width="23.42578125" style="505" customWidth="1"/>
    <col min="13" max="13" width="25.5703125" style="505" customWidth="1"/>
    <col min="14" max="14" width="29.85546875" style="505" customWidth="1"/>
    <col min="15" max="15" width="21.5703125" style="505" customWidth="1"/>
    <col min="16" max="16" width="23.140625" style="505" customWidth="1"/>
    <col min="17" max="17" width="29.85546875" style="505" customWidth="1"/>
    <col min="18" max="18" width="22.140625" style="505" customWidth="1"/>
    <col min="19" max="19" width="24" style="505" customWidth="1"/>
    <col min="20" max="20" width="29.85546875" style="505" customWidth="1"/>
    <col min="21" max="21" width="21.5703125" style="505" customWidth="1"/>
    <col min="22" max="126" width="25" style="505" customWidth="1"/>
    <col min="127" max="127" width="24.42578125" style="505" customWidth="1"/>
    <col min="128" max="129" width="25" style="505" customWidth="1"/>
    <col min="130" max="130" width="18.42578125" style="505" bestFit="1" customWidth="1"/>
    <col min="131" max="132" width="25" style="505" customWidth="1"/>
    <col min="133" max="133" width="18.140625" style="505" bestFit="1" customWidth="1"/>
    <col min="134" max="135" width="25" style="505" customWidth="1"/>
    <col min="136" max="136" width="18.140625" style="505" customWidth="1"/>
    <col min="137" max="138" width="25" style="505" customWidth="1"/>
    <col min="139" max="139" width="18.140625" style="505" customWidth="1"/>
    <col min="140" max="141" width="25" style="505" customWidth="1"/>
    <col min="142" max="142" width="19.5703125" style="505" customWidth="1"/>
    <col min="143" max="144" width="25" style="505" customWidth="1"/>
    <col min="145" max="145" width="21.140625" style="505" bestFit="1" customWidth="1"/>
    <col min="146" max="147" width="25" style="505" customWidth="1"/>
    <col min="148" max="148" width="17.42578125" style="505" customWidth="1"/>
    <col min="149" max="150" width="25" style="505" customWidth="1"/>
    <col min="151" max="151" width="18.85546875" style="505" customWidth="1"/>
    <col min="152" max="153" width="25" style="505" customWidth="1"/>
    <col min="154" max="154" width="17.5703125" style="505" customWidth="1"/>
    <col min="155" max="156" width="25" style="505" customWidth="1"/>
    <col min="157" max="157" width="18.140625" style="505" bestFit="1" customWidth="1"/>
    <col min="158" max="159" width="25" style="505" customWidth="1"/>
    <col min="160" max="160" width="18.140625" style="505" customWidth="1"/>
    <col min="161" max="162" width="25" style="505" customWidth="1"/>
    <col min="163" max="163" width="20.42578125" style="505" customWidth="1"/>
    <col min="164" max="165" width="25" style="505" customWidth="1"/>
    <col min="166" max="166" width="18.42578125" style="505" customWidth="1"/>
    <col min="167" max="168" width="25" style="505" customWidth="1"/>
    <col min="169" max="169" width="18.42578125" style="505" customWidth="1"/>
    <col min="170" max="178" width="25" style="505" customWidth="1"/>
    <col min="179" max="179" width="26.5703125" style="505" customWidth="1"/>
    <col min="180" max="189" width="25" style="505" customWidth="1"/>
    <col min="190" max="190" width="21.85546875" style="505" bestFit="1" customWidth="1"/>
    <col min="191" max="192" width="25" style="505" customWidth="1"/>
    <col min="193" max="193" width="16.42578125" style="505" customWidth="1"/>
    <col min="194" max="196" width="25" style="505" customWidth="1"/>
    <col min="197" max="205" width="25" style="1403" customWidth="1"/>
    <col min="206" max="213" width="25" style="505" customWidth="1"/>
    <col min="214" max="214" width="22.5703125" style="505" customWidth="1"/>
    <col min="215" max="216" width="25" style="505" customWidth="1"/>
    <col min="217" max="217" width="22.85546875" style="505" customWidth="1"/>
    <col min="218" max="219" width="25" style="505" customWidth="1"/>
    <col min="220" max="220" width="18.140625" style="505" bestFit="1" customWidth="1"/>
    <col min="221" max="222" width="25" style="505" customWidth="1"/>
    <col min="223" max="223" width="17.42578125" style="505" customWidth="1"/>
    <col min="224" max="225" width="25" style="505" customWidth="1"/>
    <col min="226" max="226" width="21.85546875" style="505" bestFit="1" customWidth="1"/>
    <col min="227" max="231" width="25" style="505" customWidth="1"/>
    <col min="232" max="232" width="19.140625" style="505" customWidth="1"/>
    <col min="233" max="240" width="25" style="505" customWidth="1"/>
    <col min="241" max="241" width="21.85546875" style="505" bestFit="1" customWidth="1"/>
    <col min="242" max="252" width="25" style="505" customWidth="1"/>
    <col min="253" max="253" width="16.140625" style="505" customWidth="1"/>
    <col min="254" max="255" width="25" style="505" customWidth="1"/>
    <col min="256" max="256" width="18.42578125" style="505" customWidth="1"/>
    <col min="257" max="258" width="25" style="505" customWidth="1"/>
    <col min="259" max="259" width="17.5703125" style="505" customWidth="1"/>
    <col min="260" max="263" width="25" style="505" customWidth="1"/>
    <col min="264" max="16384" width="9.140625" style="596"/>
  </cols>
  <sheetData>
    <row r="1" spans="1:263" ht="18.75" customHeight="1">
      <c r="A1" s="1104"/>
      <c r="B1" s="1105"/>
      <c r="C1" s="1105"/>
      <c r="D1" s="1105"/>
      <c r="E1" s="1104"/>
      <c r="F1" s="1104"/>
      <c r="G1" s="1104"/>
      <c r="J1" s="1104" t="s">
        <v>260</v>
      </c>
      <c r="K1" s="1104"/>
      <c r="L1" s="1104"/>
      <c r="M1" s="1104"/>
      <c r="N1" s="1104"/>
      <c r="Q1" s="1320"/>
      <c r="R1" s="1320"/>
      <c r="S1" s="1320"/>
      <c r="T1" s="596"/>
      <c r="U1" s="596"/>
      <c r="V1" s="1320" t="s">
        <v>260</v>
      </c>
      <c r="W1" s="1320"/>
      <c r="X1" s="1320"/>
      <c r="Y1" s="1320"/>
      <c r="Z1" s="1320"/>
      <c r="AA1" s="1320"/>
      <c r="AB1" s="1320"/>
      <c r="AC1" s="1320"/>
      <c r="AD1" s="1320"/>
      <c r="AE1" s="1320"/>
      <c r="AF1" s="596"/>
      <c r="AG1" s="596"/>
      <c r="AH1" s="1320" t="s">
        <v>260</v>
      </c>
      <c r="AI1" s="1319"/>
      <c r="AJ1" s="1319"/>
      <c r="AK1" s="1319"/>
      <c r="AL1" s="1319"/>
      <c r="AM1" s="1319"/>
      <c r="AN1" s="1319"/>
      <c r="AO1" s="1320"/>
      <c r="AP1" s="1320"/>
      <c r="AQ1" s="1320"/>
      <c r="AR1" s="596"/>
      <c r="AS1" s="596"/>
      <c r="AT1" s="1320" t="s">
        <v>260</v>
      </c>
      <c r="AU1" s="1319"/>
      <c r="AV1" s="1319"/>
      <c r="AW1" s="1319"/>
      <c r="AX1" s="1319"/>
      <c r="AY1" s="1319"/>
      <c r="AZ1" s="1319"/>
      <c r="BA1" s="1320"/>
      <c r="BB1" s="1320"/>
      <c r="BC1" s="1320"/>
      <c r="BD1" s="596"/>
      <c r="BE1" s="596"/>
      <c r="BF1" s="1320" t="s">
        <v>260</v>
      </c>
      <c r="BG1" s="1319"/>
      <c r="BH1" s="1319"/>
      <c r="BI1" s="1319"/>
      <c r="BJ1" s="1319"/>
      <c r="BK1" s="1319"/>
      <c r="BL1" s="1319"/>
      <c r="BM1" s="1320"/>
      <c r="BN1" s="1320"/>
      <c r="BO1" s="1320"/>
      <c r="BP1" s="596"/>
      <c r="BQ1" s="596"/>
      <c r="BR1" s="1320" t="s">
        <v>260</v>
      </c>
      <c r="BS1" s="1319"/>
      <c r="BT1" s="1319"/>
      <c r="BU1" s="1319"/>
      <c r="BV1" s="1319"/>
      <c r="BW1" s="1319"/>
      <c r="BX1" s="1319"/>
      <c r="BY1" s="1320"/>
      <c r="BZ1" s="1320"/>
      <c r="CA1" s="1320"/>
      <c r="CB1" s="596"/>
      <c r="CC1" s="596"/>
      <c r="CD1" s="1320" t="s">
        <v>260</v>
      </c>
      <c r="CE1" s="1319"/>
      <c r="CF1" s="1319"/>
      <c r="CG1" s="1319"/>
      <c r="CH1" s="1319"/>
      <c r="CI1" s="1319"/>
      <c r="CJ1" s="1319"/>
      <c r="CK1" s="1320"/>
      <c r="CL1" s="1320"/>
      <c r="CM1" s="1320"/>
      <c r="CN1" s="596"/>
      <c r="CO1" s="596"/>
      <c r="CP1" s="1320" t="s">
        <v>260</v>
      </c>
      <c r="CQ1" s="1319"/>
      <c r="CR1" s="1319"/>
      <c r="CS1" s="1319"/>
      <c r="CT1" s="1319"/>
      <c r="CU1" s="1319"/>
      <c r="CV1" s="1319"/>
      <c r="CW1" s="1420"/>
      <c r="CX1" s="1420"/>
      <c r="CY1" s="1420"/>
      <c r="CZ1" s="596"/>
      <c r="DA1" s="596"/>
      <c r="DB1" s="1420" t="s">
        <v>260</v>
      </c>
      <c r="DC1" s="1420"/>
      <c r="DD1" s="1420"/>
      <c r="DE1" s="1420"/>
      <c r="DF1" s="1420"/>
      <c r="DG1" s="1420"/>
      <c r="DH1" s="1420"/>
      <c r="DI1" s="1319"/>
      <c r="DJ1" s="1319"/>
      <c r="DK1" s="1319"/>
      <c r="DL1" s="1420"/>
      <c r="DM1" s="1420"/>
      <c r="DN1" s="1420"/>
      <c r="DO1" s="596"/>
      <c r="DP1" s="596"/>
      <c r="DQ1" s="1420" t="s">
        <v>260</v>
      </c>
      <c r="DR1" s="1420"/>
      <c r="DS1" s="1420"/>
      <c r="DT1" s="1420"/>
      <c r="DU1" s="1420"/>
      <c r="DV1" s="1420"/>
      <c r="DW1" s="1420"/>
      <c r="DX1" s="1319"/>
      <c r="DY1" s="1319"/>
      <c r="DZ1" s="1319"/>
      <c r="EA1" s="1320"/>
      <c r="EB1" s="1320"/>
      <c r="EC1" s="1320"/>
      <c r="ED1" s="596"/>
      <c r="EE1" s="596"/>
      <c r="EF1" s="1320" t="s">
        <v>260</v>
      </c>
      <c r="EG1" s="1319"/>
      <c r="EH1" s="1319"/>
      <c r="EI1" s="1319"/>
      <c r="EJ1" s="1319"/>
      <c r="EK1" s="1319"/>
      <c r="EL1" s="1319"/>
      <c r="EM1" s="1319"/>
      <c r="EN1" s="1319"/>
      <c r="EO1" s="1319"/>
      <c r="EP1" s="1320"/>
      <c r="EQ1" s="1320"/>
      <c r="ER1" s="1320"/>
      <c r="ES1" s="596"/>
      <c r="ET1" s="596"/>
      <c r="EU1" s="1320" t="s">
        <v>260</v>
      </c>
      <c r="EV1" s="1319"/>
      <c r="EW1" s="1319"/>
      <c r="EX1" s="1319"/>
      <c r="EY1" s="1319"/>
      <c r="EZ1" s="1319"/>
      <c r="FA1" s="1319"/>
      <c r="FB1" s="1319"/>
      <c r="FC1" s="1319"/>
      <c r="FD1" s="1319"/>
      <c r="FE1" s="1320"/>
      <c r="FF1" s="1320"/>
      <c r="FG1" s="1320"/>
      <c r="FH1" s="596"/>
      <c r="FI1" s="596"/>
      <c r="FJ1" s="1320" t="s">
        <v>260</v>
      </c>
      <c r="FK1" s="1319"/>
      <c r="FL1" s="1319"/>
      <c r="FM1" s="1319"/>
      <c r="FN1" s="1319"/>
      <c r="FO1" s="1319"/>
      <c r="FP1" s="1319"/>
      <c r="FQ1" s="1319"/>
      <c r="FR1" s="1319"/>
      <c r="FS1" s="1319"/>
      <c r="FT1" s="1320"/>
      <c r="FU1" s="1320"/>
      <c r="FV1" s="1320"/>
      <c r="FW1" s="596"/>
      <c r="FX1" s="596"/>
      <c r="FY1" s="1320" t="s">
        <v>260</v>
      </c>
      <c r="FZ1" s="1319"/>
      <c r="GA1" s="1319"/>
      <c r="GB1" s="1319"/>
      <c r="GC1" s="1319"/>
      <c r="GD1" s="1319"/>
      <c r="GE1" s="1319"/>
      <c r="GF1" s="1319"/>
      <c r="GG1" s="1319"/>
      <c r="GH1" s="1319"/>
      <c r="GI1" s="1320"/>
      <c r="GJ1" s="1320"/>
      <c r="GK1" s="1320"/>
      <c r="GL1" s="596"/>
      <c r="GM1" s="596"/>
      <c r="GN1" s="1320" t="s">
        <v>260</v>
      </c>
      <c r="GO1" s="1397"/>
      <c r="GP1" s="1397"/>
      <c r="GQ1" s="1397"/>
      <c r="GR1" s="1406"/>
      <c r="GS1" s="1406"/>
      <c r="GT1" s="1406"/>
      <c r="GU1" s="1406"/>
      <c r="GV1" s="1406"/>
      <c r="GW1" s="1406"/>
      <c r="GX1" s="1420"/>
      <c r="GY1" s="1420"/>
      <c r="GZ1" s="1420"/>
      <c r="HA1" s="596"/>
      <c r="HB1" s="596"/>
      <c r="HC1" s="1420" t="s">
        <v>260</v>
      </c>
      <c r="HD1" s="1421"/>
      <c r="HE1" s="1421"/>
      <c r="HF1" s="1421"/>
      <c r="HG1" s="596"/>
      <c r="HH1" s="596"/>
      <c r="HI1" s="1320"/>
      <c r="HJ1" s="1319"/>
      <c r="HK1" s="1319"/>
      <c r="HL1" s="1319"/>
      <c r="HM1" s="1319"/>
      <c r="HN1" s="1319"/>
      <c r="HO1" s="1319"/>
      <c r="HP1" s="1319"/>
      <c r="HQ1" s="1319"/>
      <c r="HR1" s="1319" t="s">
        <v>260</v>
      </c>
      <c r="HS1" s="1320"/>
      <c r="HT1" s="1320"/>
      <c r="HU1" s="1320"/>
      <c r="HV1" s="596"/>
      <c r="HW1" s="596"/>
      <c r="HX1" s="1320"/>
      <c r="HY1" s="1319"/>
      <c r="HZ1" s="1319"/>
      <c r="IA1" s="1319"/>
      <c r="IB1" s="1420"/>
      <c r="IC1" s="1420"/>
      <c r="ID1" s="1420"/>
      <c r="IE1" s="1420"/>
      <c r="IF1" s="1420"/>
      <c r="IG1" s="1420" t="s">
        <v>260</v>
      </c>
      <c r="IH1" s="1420"/>
      <c r="II1" s="1420"/>
      <c r="IJ1" s="1320"/>
      <c r="IK1" s="596"/>
      <c r="IL1" s="596"/>
      <c r="IM1" s="1320"/>
      <c r="IN1" s="1319"/>
      <c r="IO1" s="1319"/>
      <c r="IP1" s="1319"/>
      <c r="IQ1" s="1420"/>
      <c r="IR1" s="1420"/>
      <c r="IS1" s="1420"/>
      <c r="IT1" s="1420"/>
      <c r="IU1" s="1420"/>
      <c r="IV1" s="1420" t="s">
        <v>260</v>
      </c>
      <c r="IW1" s="1420"/>
      <c r="IX1" s="1420"/>
      <c r="IY1" s="1333"/>
      <c r="IZ1" s="1333"/>
      <c r="JA1" s="1333"/>
      <c r="JB1" s="1333"/>
      <c r="JC1" s="1319"/>
    </row>
    <row r="2" spans="1:263" ht="18">
      <c r="B2" s="1105"/>
      <c r="C2" s="1105"/>
      <c r="D2" s="1104"/>
      <c r="E2" s="1104"/>
      <c r="F2" s="1104"/>
      <c r="G2" s="1104"/>
      <c r="J2" s="1104" t="s">
        <v>261</v>
      </c>
      <c r="K2" s="1104"/>
      <c r="L2" s="1104"/>
      <c r="M2" s="1104"/>
      <c r="N2" s="1104"/>
      <c r="Q2" s="1104"/>
      <c r="R2" s="1104"/>
      <c r="S2" s="1104"/>
      <c r="T2" s="596"/>
      <c r="U2" s="596"/>
      <c r="V2" s="1104" t="s">
        <v>261</v>
      </c>
      <c r="W2" s="1319"/>
      <c r="X2" s="1319"/>
      <c r="Y2" s="1319"/>
      <c r="Z2" s="1319"/>
      <c r="AA2" s="1319"/>
      <c r="AB2" s="1319"/>
      <c r="AC2" s="1320"/>
      <c r="AD2" s="1320"/>
      <c r="AE2" s="1320"/>
      <c r="AF2" s="596"/>
      <c r="AG2" s="596"/>
      <c r="AH2" s="1320" t="s">
        <v>261</v>
      </c>
      <c r="AI2" s="1319"/>
      <c r="AJ2" s="1319"/>
      <c r="AK2" s="1319"/>
      <c r="AL2" s="1319"/>
      <c r="AM2" s="1319"/>
      <c r="AN2" s="1319"/>
      <c r="AO2" s="1320"/>
      <c r="AP2" s="1320"/>
      <c r="AQ2" s="1320"/>
      <c r="AR2" s="596"/>
      <c r="AS2" s="596"/>
      <c r="AT2" s="1320" t="s">
        <v>261</v>
      </c>
      <c r="AU2" s="1319"/>
      <c r="AV2" s="1319"/>
      <c r="AW2" s="1319"/>
      <c r="AX2" s="1319"/>
      <c r="AY2" s="1319"/>
      <c r="AZ2" s="1319"/>
      <c r="BA2" s="1320"/>
      <c r="BB2" s="1320"/>
      <c r="BC2" s="1320"/>
      <c r="BD2" s="596"/>
      <c r="BE2" s="596"/>
      <c r="BF2" s="1320" t="s">
        <v>261</v>
      </c>
      <c r="BG2" s="1319"/>
      <c r="BH2" s="1319"/>
      <c r="BI2" s="1319"/>
      <c r="BJ2" s="1319"/>
      <c r="BK2" s="1319"/>
      <c r="BL2" s="1319"/>
      <c r="BM2" s="1320"/>
      <c r="BN2" s="1320"/>
      <c r="BO2" s="1320"/>
      <c r="BP2" s="596"/>
      <c r="BQ2" s="596"/>
      <c r="BR2" s="1320" t="s">
        <v>261</v>
      </c>
      <c r="BS2" s="1319"/>
      <c r="BT2" s="1319"/>
      <c r="BU2" s="1319"/>
      <c r="BV2" s="1319"/>
      <c r="BW2" s="1319"/>
      <c r="BX2" s="1319"/>
      <c r="BY2" s="1320"/>
      <c r="BZ2" s="1320"/>
      <c r="CA2" s="1320"/>
      <c r="CB2" s="596"/>
      <c r="CC2" s="596"/>
      <c r="CD2" s="1320" t="s">
        <v>261</v>
      </c>
      <c r="CE2" s="1319"/>
      <c r="CF2" s="1319"/>
      <c r="CG2" s="1319"/>
      <c r="CH2" s="1319"/>
      <c r="CI2" s="1319"/>
      <c r="CJ2" s="1319"/>
      <c r="CK2" s="1320"/>
      <c r="CL2" s="1320"/>
      <c r="CM2" s="1320"/>
      <c r="CN2" s="596"/>
      <c r="CO2" s="596"/>
      <c r="CP2" s="1320" t="s">
        <v>261</v>
      </c>
      <c r="CQ2" s="1319"/>
      <c r="CR2" s="1319"/>
      <c r="CS2" s="1319"/>
      <c r="CT2" s="1319"/>
      <c r="CU2" s="1319"/>
      <c r="CV2" s="1319"/>
      <c r="CW2" s="1420"/>
      <c r="CX2" s="1420"/>
      <c r="CY2" s="1420"/>
      <c r="CZ2" s="596"/>
      <c r="DA2" s="596"/>
      <c r="DB2" s="1420" t="s">
        <v>261</v>
      </c>
      <c r="DC2" s="1420"/>
      <c r="DD2" s="1420"/>
      <c r="DE2" s="1420"/>
      <c r="DF2" s="1420"/>
      <c r="DG2" s="1420"/>
      <c r="DH2" s="1420"/>
      <c r="DI2" s="1319"/>
      <c r="DJ2" s="1319"/>
      <c r="DK2" s="1319"/>
      <c r="DL2" s="1420"/>
      <c r="DM2" s="1420"/>
      <c r="DN2" s="1420"/>
      <c r="DO2" s="596"/>
      <c r="DP2" s="596"/>
      <c r="DQ2" s="1420" t="s">
        <v>261</v>
      </c>
      <c r="DR2" s="1420"/>
      <c r="DS2" s="1420"/>
      <c r="DT2" s="1420"/>
      <c r="DU2" s="1420"/>
      <c r="DV2" s="1420"/>
      <c r="DW2" s="1420"/>
      <c r="DX2" s="1319"/>
      <c r="DY2" s="1319"/>
      <c r="DZ2" s="1319"/>
      <c r="EA2" s="1320"/>
      <c r="EB2" s="1320"/>
      <c r="EC2" s="1320"/>
      <c r="ED2" s="596"/>
      <c r="EE2" s="596"/>
      <c r="EF2" s="1320" t="s">
        <v>261</v>
      </c>
      <c r="EG2" s="1319"/>
      <c r="EH2" s="1319"/>
      <c r="EI2" s="1319"/>
      <c r="EJ2" s="1319"/>
      <c r="EK2" s="1319"/>
      <c r="EL2" s="1319"/>
      <c r="EM2" s="1319"/>
      <c r="EN2" s="1319"/>
      <c r="EO2" s="1319"/>
      <c r="EP2" s="1320"/>
      <c r="EQ2" s="1320"/>
      <c r="ER2" s="1320"/>
      <c r="ES2" s="596"/>
      <c r="ET2" s="596"/>
      <c r="EU2" s="1320" t="s">
        <v>261</v>
      </c>
      <c r="EV2" s="1319"/>
      <c r="EW2" s="1319"/>
      <c r="EX2" s="1319"/>
      <c r="EY2" s="1319"/>
      <c r="EZ2" s="1319"/>
      <c r="FA2" s="1319"/>
      <c r="FB2" s="1319"/>
      <c r="FC2" s="1319"/>
      <c r="FD2" s="1319"/>
      <c r="FE2" s="1320"/>
      <c r="FF2" s="1320"/>
      <c r="FG2" s="1320"/>
      <c r="FH2" s="596"/>
      <c r="FI2" s="596"/>
      <c r="FJ2" s="1320" t="s">
        <v>261</v>
      </c>
      <c r="FK2" s="1319"/>
      <c r="FL2" s="1319"/>
      <c r="FM2" s="1319"/>
      <c r="FN2" s="1319"/>
      <c r="FO2" s="1319"/>
      <c r="FP2" s="1319"/>
      <c r="FQ2" s="1319"/>
      <c r="FR2" s="1319"/>
      <c r="FS2" s="1319"/>
      <c r="FT2" s="1320"/>
      <c r="FU2" s="1320"/>
      <c r="FV2" s="1320"/>
      <c r="FW2" s="596"/>
      <c r="FX2" s="596"/>
      <c r="FY2" s="1320" t="s">
        <v>261</v>
      </c>
      <c r="FZ2" s="1319"/>
      <c r="GA2" s="1319"/>
      <c r="GB2" s="1319"/>
      <c r="GC2" s="1319"/>
      <c r="GD2" s="1319"/>
      <c r="GE2" s="1319"/>
      <c r="GF2" s="1319"/>
      <c r="GG2" s="1319"/>
      <c r="GH2" s="1319"/>
      <c r="GI2" s="1320"/>
      <c r="GJ2" s="1320"/>
      <c r="GK2" s="1320"/>
      <c r="GL2" s="596"/>
      <c r="GM2" s="596"/>
      <c r="GN2" s="1320" t="s">
        <v>261</v>
      </c>
      <c r="GO2" s="1397"/>
      <c r="GP2" s="1397"/>
      <c r="GQ2" s="1397"/>
      <c r="GR2" s="1406"/>
      <c r="GS2" s="1406"/>
      <c r="GT2" s="1406"/>
      <c r="GU2" s="1406"/>
      <c r="GV2" s="1406"/>
      <c r="GW2" s="1406"/>
      <c r="GX2" s="1420"/>
      <c r="GY2" s="1420"/>
      <c r="GZ2" s="1420"/>
      <c r="HA2" s="596"/>
      <c r="HB2" s="596"/>
      <c r="HC2" s="1420" t="s">
        <v>261</v>
      </c>
      <c r="HD2" s="1421"/>
      <c r="HE2" s="1421"/>
      <c r="HF2" s="1421"/>
      <c r="HG2" s="596"/>
      <c r="HH2" s="596"/>
      <c r="HI2" s="1320"/>
      <c r="HJ2" s="1319"/>
      <c r="HK2" s="1319"/>
      <c r="HL2" s="1319"/>
      <c r="HM2" s="1319"/>
      <c r="HN2" s="1319"/>
      <c r="HO2" s="1319"/>
      <c r="HP2" s="1319"/>
      <c r="HQ2" s="1319"/>
      <c r="HR2" s="1319" t="s">
        <v>261</v>
      </c>
      <c r="HS2" s="1320"/>
      <c r="HT2" s="1320"/>
      <c r="HU2" s="1320"/>
      <c r="HV2" s="596"/>
      <c r="HW2" s="596"/>
      <c r="HX2" s="1320"/>
      <c r="HY2" s="1319"/>
      <c r="HZ2" s="1319"/>
      <c r="IA2" s="1319"/>
      <c r="IB2" s="1420"/>
      <c r="IC2" s="1420"/>
      <c r="ID2" s="1420"/>
      <c r="IE2" s="1420"/>
      <c r="IF2" s="1420"/>
      <c r="IG2" s="1420" t="s">
        <v>261</v>
      </c>
      <c r="IH2" s="1420"/>
      <c r="II2" s="1420"/>
      <c r="IJ2" s="1320"/>
      <c r="IK2" s="596"/>
      <c r="IL2" s="596"/>
      <c r="IM2" s="1320"/>
      <c r="IN2" s="1319"/>
      <c r="IO2" s="1319"/>
      <c r="IP2" s="1319"/>
      <c r="IQ2" s="1420"/>
      <c r="IR2" s="1420"/>
      <c r="IS2" s="1420"/>
      <c r="IT2" s="1420"/>
      <c r="IU2" s="1420"/>
      <c r="IV2" s="1420" t="s">
        <v>261</v>
      </c>
      <c r="IW2" s="1420"/>
      <c r="IX2" s="1420"/>
      <c r="IY2" s="1333"/>
      <c r="IZ2" s="1333"/>
      <c r="JA2" s="1333"/>
      <c r="JB2" s="1333"/>
      <c r="JC2" s="1319"/>
    </row>
    <row r="3" spans="1:263" ht="18">
      <c r="B3" s="1105"/>
      <c r="C3" s="1105"/>
      <c r="D3" s="1104"/>
      <c r="E3" s="1104"/>
      <c r="F3" s="1104"/>
      <c r="G3" s="1104"/>
      <c r="J3" s="1104" t="s">
        <v>682</v>
      </c>
      <c r="K3" s="1104"/>
      <c r="L3" s="1104"/>
      <c r="M3" s="1104"/>
      <c r="N3" s="1104"/>
      <c r="Q3" s="1104"/>
      <c r="R3" s="1104"/>
      <c r="S3" s="1104"/>
      <c r="T3" s="596"/>
      <c r="U3" s="596"/>
      <c r="V3" s="1104" t="s">
        <v>683</v>
      </c>
      <c r="W3" s="1319"/>
      <c r="X3" s="1319"/>
      <c r="Y3" s="1319"/>
      <c r="Z3" s="1319"/>
      <c r="AA3" s="1319"/>
      <c r="AB3" s="1319"/>
      <c r="AC3" s="1320"/>
      <c r="AD3" s="1320"/>
      <c r="AE3" s="1320"/>
      <c r="AF3" s="596"/>
      <c r="AG3" s="596"/>
      <c r="AH3" s="1320" t="s">
        <v>683</v>
      </c>
      <c r="AI3" s="1319"/>
      <c r="AJ3" s="1319"/>
      <c r="AK3" s="1319"/>
      <c r="AL3" s="1319"/>
      <c r="AM3" s="1319"/>
      <c r="AN3" s="1319"/>
      <c r="AO3" s="1320"/>
      <c r="AP3" s="1320"/>
      <c r="AQ3" s="1320"/>
      <c r="AR3" s="596"/>
      <c r="AS3" s="596"/>
      <c r="AT3" s="1320" t="s">
        <v>683</v>
      </c>
      <c r="AU3" s="1319"/>
      <c r="AV3" s="1319"/>
      <c r="AW3" s="1319"/>
      <c r="AX3" s="1319"/>
      <c r="AY3" s="1319"/>
      <c r="AZ3" s="1319"/>
      <c r="BA3" s="1320"/>
      <c r="BB3" s="1320"/>
      <c r="BC3" s="1320"/>
      <c r="BD3" s="596"/>
      <c r="BE3" s="596"/>
      <c r="BF3" s="1320" t="s">
        <v>683</v>
      </c>
      <c r="BG3" s="1319"/>
      <c r="BH3" s="1319"/>
      <c r="BI3" s="1319"/>
      <c r="BJ3" s="1319"/>
      <c r="BK3" s="1319"/>
      <c r="BL3" s="1319"/>
      <c r="BM3" s="1320"/>
      <c r="BN3" s="1320"/>
      <c r="BO3" s="1320"/>
      <c r="BP3" s="596"/>
      <c r="BQ3" s="596"/>
      <c r="BR3" s="1320" t="s">
        <v>683</v>
      </c>
      <c r="BS3" s="1319"/>
      <c r="BT3" s="1319"/>
      <c r="BU3" s="1319"/>
      <c r="BV3" s="1319"/>
      <c r="BW3" s="1319"/>
      <c r="BX3" s="1319"/>
      <c r="BY3" s="1320"/>
      <c r="BZ3" s="1320"/>
      <c r="CA3" s="1320"/>
      <c r="CB3" s="596"/>
      <c r="CC3" s="596"/>
      <c r="CD3" s="1320" t="s">
        <v>683</v>
      </c>
      <c r="CE3" s="1319"/>
      <c r="CF3" s="1319"/>
      <c r="CG3" s="1319"/>
      <c r="CH3" s="1319"/>
      <c r="CI3" s="1319"/>
      <c r="CJ3" s="1319"/>
      <c r="CK3" s="1320"/>
      <c r="CL3" s="1320"/>
      <c r="CM3" s="1320"/>
      <c r="CN3" s="596"/>
      <c r="CO3" s="596"/>
      <c r="CP3" s="1320" t="s">
        <v>683</v>
      </c>
      <c r="CQ3" s="1319"/>
      <c r="CR3" s="1319"/>
      <c r="CS3" s="1319"/>
      <c r="CT3" s="1319"/>
      <c r="CU3" s="1319"/>
      <c r="CV3" s="1319"/>
      <c r="CW3" s="1420"/>
      <c r="CX3" s="1420"/>
      <c r="CY3" s="1420"/>
      <c r="CZ3" s="596"/>
      <c r="DA3" s="596"/>
      <c r="DB3" s="1420" t="s">
        <v>683</v>
      </c>
      <c r="DC3" s="1420"/>
      <c r="DD3" s="1420"/>
      <c r="DE3" s="1420"/>
      <c r="DF3" s="1420"/>
      <c r="DG3" s="1420"/>
      <c r="DH3" s="1420"/>
      <c r="DI3" s="1319"/>
      <c r="DJ3" s="1319"/>
      <c r="DK3" s="1319"/>
      <c r="DL3" s="1420"/>
      <c r="DM3" s="1420"/>
      <c r="DN3" s="1420"/>
      <c r="DO3" s="596"/>
      <c r="DP3" s="596"/>
      <c r="DQ3" s="1420" t="s">
        <v>683</v>
      </c>
      <c r="DR3" s="1420"/>
      <c r="DS3" s="1420"/>
      <c r="DT3" s="1420"/>
      <c r="DU3" s="1420"/>
      <c r="DV3" s="1420"/>
      <c r="DW3" s="1420"/>
      <c r="DX3" s="1319"/>
      <c r="DY3" s="1319"/>
      <c r="DZ3" s="1319"/>
      <c r="EA3" s="1320"/>
      <c r="EB3" s="1320"/>
      <c r="EC3" s="1320"/>
      <c r="ED3" s="596"/>
      <c r="EE3" s="596"/>
      <c r="EF3" s="1320" t="s">
        <v>683</v>
      </c>
      <c r="EG3" s="1319"/>
      <c r="EH3" s="1319"/>
      <c r="EI3" s="1319"/>
      <c r="EJ3" s="1319"/>
      <c r="EK3" s="1319"/>
      <c r="EL3" s="1319"/>
      <c r="EM3" s="1319"/>
      <c r="EN3" s="1319"/>
      <c r="EO3" s="1319"/>
      <c r="EP3" s="1320"/>
      <c r="EQ3" s="1320"/>
      <c r="ER3" s="1320"/>
      <c r="ES3" s="596"/>
      <c r="ET3" s="596"/>
      <c r="EU3" s="1320" t="s">
        <v>683</v>
      </c>
      <c r="EV3" s="1319"/>
      <c r="EW3" s="1319"/>
      <c r="EX3" s="1319"/>
      <c r="EY3" s="1319"/>
      <c r="EZ3" s="1319"/>
      <c r="FA3" s="1319"/>
      <c r="FB3" s="1319"/>
      <c r="FC3" s="1319"/>
      <c r="FD3" s="1319"/>
      <c r="FE3" s="1320"/>
      <c r="FF3" s="1320"/>
      <c r="FG3" s="1320"/>
      <c r="FH3" s="596"/>
      <c r="FI3" s="596"/>
      <c r="FJ3" s="1320" t="s">
        <v>683</v>
      </c>
      <c r="FK3" s="1319"/>
      <c r="FL3" s="1319"/>
      <c r="FM3" s="1319"/>
      <c r="FN3" s="1319"/>
      <c r="FO3" s="1319"/>
      <c r="FP3" s="1319"/>
      <c r="FQ3" s="1319"/>
      <c r="FR3" s="1319"/>
      <c r="FS3" s="1319"/>
      <c r="FT3" s="1320"/>
      <c r="FU3" s="1320"/>
      <c r="FV3" s="1320"/>
      <c r="FW3" s="596"/>
      <c r="FX3" s="596"/>
      <c r="FY3" s="1320" t="s">
        <v>683</v>
      </c>
      <c r="FZ3" s="1319"/>
      <c r="GA3" s="1319"/>
      <c r="GB3" s="1319"/>
      <c r="GC3" s="1319"/>
      <c r="GD3" s="1319"/>
      <c r="GE3" s="1319"/>
      <c r="GF3" s="1319"/>
      <c r="GG3" s="1319"/>
      <c r="GH3" s="1319"/>
      <c r="GI3" s="1320"/>
      <c r="GJ3" s="1320"/>
      <c r="GK3" s="1320"/>
      <c r="GL3" s="596"/>
      <c r="GM3" s="596"/>
      <c r="GN3" s="1320" t="s">
        <v>683</v>
      </c>
      <c r="GO3" s="1397"/>
      <c r="GP3" s="1397"/>
      <c r="GQ3" s="1397"/>
      <c r="GR3" s="1406"/>
      <c r="GS3" s="1406"/>
      <c r="GT3" s="1406"/>
      <c r="GU3" s="1406"/>
      <c r="GV3" s="1406"/>
      <c r="GW3" s="1406"/>
      <c r="GX3" s="1420"/>
      <c r="GY3" s="1420"/>
      <c r="GZ3" s="1420"/>
      <c r="HA3" s="596"/>
      <c r="HB3" s="596"/>
      <c r="HC3" s="1420" t="s">
        <v>683</v>
      </c>
      <c r="HD3" s="1421"/>
      <c r="HE3" s="1421"/>
      <c r="HF3" s="1421"/>
      <c r="HG3" s="596"/>
      <c r="HH3" s="596"/>
      <c r="HI3" s="1320"/>
      <c r="HJ3" s="1319"/>
      <c r="HK3" s="1319"/>
      <c r="HL3" s="1319"/>
      <c r="HM3" s="1319"/>
      <c r="HN3" s="1319"/>
      <c r="HO3" s="1319"/>
      <c r="HP3" s="1319"/>
      <c r="HQ3" s="1319"/>
      <c r="HR3" s="1319" t="s">
        <v>683</v>
      </c>
      <c r="HS3" s="1320"/>
      <c r="HT3" s="1320"/>
      <c r="HU3" s="1320"/>
      <c r="HV3" s="596"/>
      <c r="HW3" s="596"/>
      <c r="HX3" s="1320"/>
      <c r="HY3" s="1319"/>
      <c r="HZ3" s="1319"/>
      <c r="IA3" s="1319"/>
      <c r="IB3" s="1420"/>
      <c r="IC3" s="1420"/>
      <c r="ID3" s="1420"/>
      <c r="IE3" s="1420"/>
      <c r="IF3" s="1420"/>
      <c r="IG3" s="1420" t="s">
        <v>683</v>
      </c>
      <c r="IH3" s="1420"/>
      <c r="II3" s="1420"/>
      <c r="IJ3" s="1320"/>
      <c r="IK3" s="596"/>
      <c r="IL3" s="596"/>
      <c r="IM3" s="1320"/>
      <c r="IN3" s="1319"/>
      <c r="IO3" s="1319"/>
      <c r="IP3" s="1319"/>
      <c r="IQ3" s="1420"/>
      <c r="IR3" s="1420"/>
      <c r="IS3" s="1420"/>
      <c r="IT3" s="1420"/>
      <c r="IU3" s="1420"/>
      <c r="IV3" s="1420" t="s">
        <v>683</v>
      </c>
      <c r="IW3" s="1420"/>
      <c r="IX3" s="1420"/>
      <c r="IY3" s="1333"/>
      <c r="IZ3" s="1333"/>
      <c r="JA3" s="1333"/>
      <c r="JB3" s="1333"/>
      <c r="JC3" s="1319"/>
    </row>
    <row r="4" spans="1:263" ht="18">
      <c r="B4" s="1105"/>
      <c r="C4" s="1020"/>
      <c r="D4" s="1104"/>
      <c r="E4" s="1104"/>
      <c r="F4" s="1104"/>
      <c r="G4" s="1104"/>
      <c r="H4" s="1104"/>
      <c r="I4" s="1104"/>
      <c r="J4" s="1104"/>
      <c r="K4" s="1104"/>
      <c r="L4" s="1104"/>
      <c r="M4" s="1104"/>
      <c r="N4" s="1104"/>
      <c r="O4" s="1104"/>
      <c r="P4" s="1104"/>
      <c r="Q4" s="214"/>
      <c r="R4" s="214"/>
      <c r="S4" s="214"/>
      <c r="T4" s="1104"/>
      <c r="U4" s="1104"/>
      <c r="V4" s="1104"/>
      <c r="W4" s="1319"/>
      <c r="X4" s="1319"/>
      <c r="Y4" s="1319"/>
      <c r="Z4" s="1319"/>
      <c r="AA4" s="1319"/>
      <c r="AB4" s="1319"/>
      <c r="AC4" s="214"/>
      <c r="AD4" s="214"/>
      <c r="AE4" s="214"/>
      <c r="AF4" s="1320"/>
      <c r="AG4" s="1320"/>
      <c r="AH4" s="1320"/>
      <c r="AI4" s="1319"/>
      <c r="AJ4" s="1319"/>
      <c r="AK4" s="1319"/>
      <c r="AL4" s="1319"/>
      <c r="AM4" s="1319"/>
      <c r="AN4" s="1319"/>
      <c r="AO4" s="214"/>
      <c r="AP4" s="214"/>
      <c r="AQ4" s="214"/>
      <c r="AR4" s="1320"/>
      <c r="AS4" s="1320"/>
      <c r="AT4" s="1320"/>
      <c r="AU4" s="1319"/>
      <c r="AV4" s="1319"/>
      <c r="AW4" s="1319"/>
      <c r="AX4" s="1319"/>
      <c r="AY4" s="1319"/>
      <c r="AZ4" s="1319"/>
      <c r="BA4" s="214"/>
      <c r="BB4" s="214"/>
      <c r="BC4" s="214"/>
      <c r="BD4" s="1320"/>
      <c r="BE4" s="1320"/>
      <c r="BF4" s="1320"/>
      <c r="BG4" s="1319"/>
      <c r="BH4" s="1319"/>
      <c r="BI4" s="1319"/>
      <c r="BJ4" s="1319"/>
      <c r="BK4" s="1319"/>
      <c r="BL4" s="1319"/>
      <c r="BM4" s="214"/>
      <c r="BN4" s="214"/>
      <c r="BO4" s="214"/>
      <c r="BP4" s="1320"/>
      <c r="BQ4" s="1320"/>
      <c r="BR4" s="1320"/>
      <c r="BS4" s="1319"/>
      <c r="BT4" s="1319"/>
      <c r="BU4" s="1319"/>
      <c r="BV4" s="1319"/>
      <c r="BW4" s="1319"/>
      <c r="BX4" s="1319"/>
      <c r="BY4" s="214"/>
      <c r="BZ4" s="214"/>
      <c r="CA4" s="214"/>
      <c r="CB4" s="1320"/>
      <c r="CC4" s="1320"/>
      <c r="CD4" s="1320"/>
      <c r="CE4" s="1319"/>
      <c r="CF4" s="1319"/>
      <c r="CG4" s="1319"/>
      <c r="CH4" s="1319"/>
      <c r="CI4" s="1319"/>
      <c r="CJ4" s="1319"/>
      <c r="CK4" s="214"/>
      <c r="CL4" s="214"/>
      <c r="CM4" s="214"/>
      <c r="CN4" s="1320"/>
      <c r="CO4" s="1320"/>
      <c r="CP4" s="1320"/>
      <c r="CQ4" s="1319"/>
      <c r="CR4" s="1319"/>
      <c r="CS4" s="1319"/>
      <c r="CT4" s="1319"/>
      <c r="CU4" s="1319"/>
      <c r="CV4" s="1319"/>
      <c r="CW4" s="214"/>
      <c r="CX4" s="214"/>
      <c r="CY4" s="214"/>
      <c r="CZ4" s="1320"/>
      <c r="DA4" s="1320"/>
      <c r="DB4" s="1320"/>
      <c r="DC4" s="1319"/>
      <c r="DD4" s="1319"/>
      <c r="DE4" s="1319"/>
      <c r="DF4" s="1319"/>
      <c r="DG4" s="1319"/>
      <c r="DH4" s="1319"/>
      <c r="DI4" s="1319"/>
      <c r="DJ4" s="1319"/>
      <c r="DK4" s="1319"/>
      <c r="DL4" s="214"/>
      <c r="DM4" s="214"/>
      <c r="DN4" s="214"/>
      <c r="DO4" s="1320"/>
      <c r="DP4" s="1320"/>
      <c r="DQ4" s="1320"/>
      <c r="DR4" s="1319"/>
      <c r="DS4" s="1319"/>
      <c r="DT4" s="1319"/>
      <c r="DU4" s="1319"/>
      <c r="DV4" s="1319"/>
      <c r="DW4" s="1319"/>
      <c r="DX4" s="1319"/>
      <c r="DY4" s="1319"/>
      <c r="DZ4" s="1319"/>
      <c r="EA4" s="214"/>
      <c r="EB4" s="214"/>
      <c r="EC4" s="214"/>
      <c r="ED4" s="1320"/>
      <c r="EE4" s="1320"/>
      <c r="EF4" s="1320"/>
      <c r="EG4" s="1319"/>
      <c r="EH4" s="1319"/>
      <c r="EI4" s="1319"/>
      <c r="EJ4" s="1319"/>
      <c r="EK4" s="1319"/>
      <c r="EL4" s="1319"/>
      <c r="EM4" s="1319"/>
      <c r="EN4" s="1319"/>
      <c r="EO4" s="1319"/>
      <c r="EP4" s="214"/>
      <c r="EQ4" s="214"/>
      <c r="ER4" s="214"/>
      <c r="ES4" s="1320"/>
      <c r="ET4" s="1320"/>
      <c r="EU4" s="1320"/>
      <c r="EV4" s="1319"/>
      <c r="EW4" s="1319"/>
      <c r="EX4" s="1319"/>
      <c r="EY4" s="1319"/>
      <c r="EZ4" s="1319"/>
      <c r="FA4" s="1319"/>
      <c r="FB4" s="1319"/>
      <c r="FC4" s="1319"/>
      <c r="FD4" s="1319"/>
      <c r="FE4" s="214"/>
      <c r="FF4" s="214"/>
      <c r="FG4" s="214"/>
      <c r="FH4" s="1320"/>
      <c r="FI4" s="1320"/>
      <c r="FJ4" s="1320"/>
      <c r="FK4" s="1319"/>
      <c r="FL4" s="1319"/>
      <c r="FM4" s="1319"/>
      <c r="FN4" s="1319"/>
      <c r="FO4" s="1319"/>
      <c r="FP4" s="1319"/>
      <c r="FQ4" s="1319"/>
      <c r="FR4" s="1319"/>
      <c r="FS4" s="1319"/>
      <c r="FT4" s="214"/>
      <c r="FU4" s="214"/>
      <c r="FV4" s="214"/>
      <c r="FW4" s="1320"/>
      <c r="FX4" s="1320"/>
      <c r="FY4" s="1320"/>
      <c r="FZ4" s="1319"/>
      <c r="GA4" s="1319"/>
      <c r="GB4" s="1319"/>
      <c r="GC4" s="1319"/>
      <c r="GD4" s="1319"/>
      <c r="GE4" s="1319"/>
      <c r="GF4" s="1319"/>
      <c r="GG4" s="1319"/>
      <c r="GH4" s="1319"/>
      <c r="GI4" s="214"/>
      <c r="GJ4" s="214"/>
      <c r="GK4" s="214"/>
      <c r="GL4" s="1320"/>
      <c r="GM4" s="1320"/>
      <c r="GN4" s="1320"/>
      <c r="GO4" s="1397"/>
      <c r="GP4" s="1397"/>
      <c r="GQ4" s="1397"/>
      <c r="GR4" s="1406"/>
      <c r="GS4" s="1406"/>
      <c r="GT4" s="1406"/>
      <c r="GU4" s="1406"/>
      <c r="GV4" s="1406"/>
      <c r="GW4" s="1406"/>
      <c r="GX4" s="1319"/>
      <c r="GY4" s="1319"/>
      <c r="GZ4" s="1319"/>
      <c r="HA4" s="1319"/>
      <c r="HB4" s="1319"/>
      <c r="HC4" s="1319"/>
      <c r="HD4" s="214"/>
      <c r="HE4" s="214"/>
      <c r="HF4" s="214"/>
      <c r="HG4" s="1320"/>
      <c r="HH4" s="1320"/>
      <c r="HI4" s="1320"/>
      <c r="HJ4" s="1319"/>
      <c r="HK4" s="1319"/>
      <c r="HL4" s="1319"/>
      <c r="HM4" s="1319"/>
      <c r="HN4" s="1319"/>
      <c r="HO4" s="1319"/>
      <c r="HP4" s="1319"/>
      <c r="HQ4" s="1319"/>
      <c r="HR4" s="1319"/>
      <c r="HS4" s="214"/>
      <c r="HT4" s="214"/>
      <c r="HU4" s="214"/>
      <c r="HV4" s="1320"/>
      <c r="HW4" s="1320"/>
      <c r="HX4" s="1320"/>
      <c r="HY4" s="1319"/>
      <c r="HZ4" s="1319"/>
      <c r="IA4" s="1319"/>
      <c r="IB4" s="1319"/>
      <c r="IC4" s="1319"/>
      <c r="ID4" s="1319"/>
      <c r="IE4" s="1319"/>
      <c r="IF4" s="1319"/>
      <c r="IG4" s="1319"/>
      <c r="IH4" s="214"/>
      <c r="II4" s="214"/>
      <c r="IJ4" s="214"/>
      <c r="IK4" s="1320"/>
      <c r="IL4" s="1320"/>
      <c r="IM4" s="1320"/>
      <c r="IN4" s="1319"/>
      <c r="IO4" s="1319"/>
      <c r="IP4" s="1319"/>
      <c r="IQ4" s="1319"/>
      <c r="IR4" s="1319"/>
      <c r="IS4" s="1319"/>
      <c r="IT4" s="1333"/>
      <c r="IU4" s="1333"/>
      <c r="IV4" s="1333"/>
      <c r="IW4" s="1333"/>
      <c r="IX4" s="1333"/>
      <c r="IY4" s="1333"/>
      <c r="IZ4" s="1333"/>
      <c r="JA4" s="1333"/>
      <c r="JB4" s="1333"/>
      <c r="JC4" s="1319"/>
    </row>
    <row r="5" spans="1:263" ht="18">
      <c r="A5" s="594"/>
      <c r="B5" s="1105"/>
      <c r="C5" s="908"/>
      <c r="D5" s="1104"/>
      <c r="E5" s="594"/>
      <c r="F5" s="597"/>
      <c r="G5" s="597"/>
      <c r="H5" s="597"/>
      <c r="I5" s="597"/>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214"/>
      <c r="GJ5" s="214"/>
      <c r="GK5" s="214"/>
      <c r="GL5" s="214"/>
      <c r="GM5" s="214"/>
      <c r="GN5" s="214"/>
      <c r="GO5" s="1402"/>
      <c r="GP5" s="1402"/>
      <c r="GQ5" s="1402"/>
      <c r="GR5" s="1402"/>
      <c r="GS5" s="1402"/>
      <c r="GT5" s="1402"/>
      <c r="GU5" s="1402"/>
      <c r="GV5" s="1402"/>
      <c r="GW5" s="1402"/>
      <c r="GX5" s="214"/>
      <c r="GY5" s="214"/>
      <c r="GZ5" s="214"/>
      <c r="HA5" s="214"/>
      <c r="HB5" s="214"/>
      <c r="HC5" s="214"/>
      <c r="HD5" s="214"/>
      <c r="HE5" s="214"/>
      <c r="HF5" s="214"/>
      <c r="HG5" s="214"/>
      <c r="HH5" s="214"/>
      <c r="HI5" s="214"/>
      <c r="HJ5" s="214"/>
      <c r="HK5" s="214"/>
      <c r="HL5" s="214"/>
      <c r="HM5" s="214"/>
      <c r="HN5" s="214"/>
      <c r="HO5" s="214"/>
      <c r="HP5" s="214"/>
      <c r="HQ5" s="214"/>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c r="IW5" s="214"/>
      <c r="IX5" s="214"/>
      <c r="IY5" s="214"/>
      <c r="IZ5" s="214"/>
      <c r="JA5" s="214"/>
      <c r="JB5" s="214"/>
      <c r="JC5" s="214"/>
    </row>
    <row r="6" spans="1:263" ht="27">
      <c r="B6" s="909"/>
      <c r="C6" s="908"/>
      <c r="D6" s="910"/>
      <c r="E6" s="1487"/>
      <c r="F6" s="1487"/>
      <c r="G6" s="1487"/>
      <c r="H6" s="597"/>
      <c r="I6" s="597"/>
      <c r="L6" s="544"/>
      <c r="N6" s="210"/>
      <c r="O6" s="210"/>
      <c r="P6" s="210"/>
      <c r="Q6" s="214"/>
      <c r="R6" s="214"/>
      <c r="S6" s="214"/>
      <c r="T6" s="272"/>
      <c r="U6" s="272"/>
      <c r="V6" s="272"/>
      <c r="W6" s="272"/>
      <c r="X6" s="272"/>
      <c r="Y6" s="272"/>
      <c r="Z6" s="272"/>
      <c r="AA6" s="272"/>
      <c r="AB6" s="272"/>
      <c r="AC6" s="214"/>
      <c r="AD6" s="214"/>
      <c r="AE6" s="214"/>
      <c r="AF6" s="272"/>
      <c r="AG6" s="272"/>
      <c r="AH6" s="272"/>
      <c r="AI6" s="272"/>
      <c r="AJ6" s="272"/>
      <c r="AK6" s="272"/>
      <c r="AL6" s="272"/>
      <c r="AM6" s="272"/>
      <c r="AN6" s="272"/>
      <c r="AO6" s="214"/>
      <c r="AP6" s="214"/>
      <c r="AQ6" s="214"/>
      <c r="AR6" s="272"/>
      <c r="AS6" s="272"/>
      <c r="AT6" s="272"/>
      <c r="AU6" s="272"/>
      <c r="AV6" s="272"/>
      <c r="AW6" s="272"/>
      <c r="AX6" s="272"/>
      <c r="AY6" s="272"/>
      <c r="AZ6" s="272"/>
      <c r="BA6" s="214"/>
      <c r="BB6" s="214"/>
      <c r="BC6" s="214"/>
      <c r="BD6" s="272"/>
      <c r="BE6" s="272"/>
      <c r="BF6" s="272"/>
      <c r="BG6" s="272"/>
      <c r="BH6" s="272"/>
      <c r="BI6" s="272"/>
      <c r="BJ6" s="272"/>
      <c r="BK6" s="272"/>
      <c r="BL6" s="272"/>
      <c r="BM6" s="214"/>
      <c r="BN6" s="214"/>
      <c r="BO6" s="214"/>
      <c r="BP6" s="272"/>
      <c r="BQ6" s="272"/>
      <c r="BR6" s="272"/>
      <c r="BS6" s="272"/>
      <c r="BT6" s="272"/>
      <c r="BU6" s="272"/>
      <c r="BV6" s="272"/>
      <c r="BW6" s="272"/>
      <c r="BX6" s="272"/>
      <c r="BY6" s="214"/>
      <c r="BZ6" s="214"/>
      <c r="CA6" s="214"/>
      <c r="CB6" s="272"/>
      <c r="CC6" s="272"/>
      <c r="CD6" s="272"/>
      <c r="CE6" s="272"/>
      <c r="CF6" s="272"/>
      <c r="CG6" s="272"/>
      <c r="CH6" s="272"/>
      <c r="CI6" s="272"/>
      <c r="CJ6" s="272"/>
      <c r="CK6" s="214"/>
      <c r="CL6" s="214"/>
      <c r="CM6" s="214"/>
      <c r="CN6" s="272"/>
      <c r="CO6" s="272"/>
      <c r="CP6" s="272"/>
      <c r="CQ6" s="272"/>
      <c r="CR6" s="272"/>
      <c r="CS6" s="272"/>
      <c r="CT6" s="272"/>
      <c r="CU6" s="272"/>
      <c r="CV6" s="272"/>
      <c r="CW6" s="214"/>
      <c r="CX6" s="214"/>
      <c r="CY6" s="214"/>
      <c r="CZ6" s="272"/>
      <c r="DA6" s="272"/>
      <c r="DB6" s="272"/>
      <c r="DC6" s="272"/>
      <c r="DD6" s="272"/>
      <c r="DE6" s="272"/>
      <c r="DF6" s="272"/>
      <c r="DG6" s="272"/>
      <c r="DH6" s="272"/>
      <c r="DI6" s="272"/>
      <c r="DJ6" s="272"/>
      <c r="DK6" s="272"/>
      <c r="DL6" s="214"/>
      <c r="DM6" s="214"/>
      <c r="DN6" s="214"/>
      <c r="DO6" s="272"/>
      <c r="DP6" s="272"/>
      <c r="DQ6" s="272"/>
      <c r="DR6" s="272"/>
      <c r="DS6" s="272"/>
      <c r="DT6" s="272"/>
      <c r="DU6" s="272"/>
      <c r="DV6" s="272"/>
      <c r="DW6" s="272"/>
      <c r="DX6" s="272"/>
      <c r="DY6" s="272"/>
      <c r="DZ6" s="272"/>
      <c r="EA6" s="214"/>
      <c r="EB6" s="214"/>
      <c r="EC6" s="214"/>
      <c r="ED6" s="272"/>
      <c r="EE6" s="272"/>
      <c r="EF6" s="272"/>
      <c r="EG6" s="272"/>
      <c r="EH6" s="272"/>
      <c r="EI6" s="272"/>
      <c r="EJ6" s="272"/>
      <c r="EK6" s="272"/>
      <c r="EL6" s="272"/>
      <c r="EM6" s="272"/>
      <c r="EN6" s="272"/>
      <c r="EO6" s="272"/>
      <c r="EP6" s="214"/>
      <c r="EQ6" s="214"/>
      <c r="ER6" s="214"/>
      <c r="ES6" s="272"/>
      <c r="ET6" s="272"/>
      <c r="EU6" s="272"/>
      <c r="EV6" s="272"/>
      <c r="EW6" s="272"/>
      <c r="EX6" s="272"/>
      <c r="EY6" s="272"/>
      <c r="EZ6" s="272"/>
      <c r="FA6" s="272"/>
      <c r="FB6" s="272"/>
      <c r="FC6" s="272"/>
      <c r="FD6" s="272"/>
      <c r="FE6" s="214"/>
      <c r="FF6" s="214"/>
      <c r="FG6" s="214"/>
      <c r="FH6" s="272"/>
      <c r="FI6" s="272"/>
      <c r="FJ6" s="272"/>
      <c r="FK6" s="272"/>
      <c r="FL6" s="272"/>
      <c r="FM6" s="272"/>
      <c r="FN6" s="272"/>
      <c r="FO6" s="272"/>
      <c r="FP6" s="272"/>
      <c r="FQ6" s="272"/>
      <c r="FR6" s="272"/>
      <c r="FS6" s="272"/>
      <c r="FT6" s="214"/>
      <c r="FU6" s="214"/>
      <c r="FV6" s="214"/>
      <c r="FW6" s="272"/>
      <c r="FX6" s="272"/>
      <c r="FY6" s="272"/>
      <c r="FZ6" s="272"/>
      <c r="GA6" s="272"/>
      <c r="GB6" s="272"/>
      <c r="GC6" s="272"/>
      <c r="GD6" s="272"/>
      <c r="GE6" s="272"/>
      <c r="GF6" s="272"/>
      <c r="GG6" s="272"/>
      <c r="GH6" s="272"/>
      <c r="GI6" s="214"/>
      <c r="GJ6" s="214"/>
      <c r="GK6" s="214"/>
      <c r="GL6" s="272"/>
      <c r="GM6" s="272"/>
      <c r="GN6" s="272"/>
      <c r="GO6" s="272"/>
      <c r="GP6" s="272"/>
      <c r="GQ6" s="272"/>
      <c r="GR6" s="272"/>
      <c r="GS6" s="272"/>
      <c r="GT6" s="272"/>
      <c r="GU6" s="272"/>
      <c r="GV6" s="272"/>
      <c r="GW6" s="272"/>
      <c r="GX6" s="272"/>
      <c r="GY6" s="272"/>
      <c r="GZ6" s="272"/>
      <c r="HA6" s="272"/>
      <c r="HB6" s="272"/>
      <c r="HC6" s="272"/>
      <c r="HD6" s="214"/>
      <c r="HE6" s="214"/>
      <c r="HF6" s="214"/>
      <c r="HG6" s="272"/>
      <c r="HH6" s="272"/>
      <c r="HI6" s="272"/>
      <c r="HJ6" s="272"/>
      <c r="HK6" s="272"/>
      <c r="HL6" s="272"/>
      <c r="HM6" s="272"/>
      <c r="HN6" s="272"/>
      <c r="HO6" s="272"/>
      <c r="HP6" s="272"/>
      <c r="HQ6" s="272"/>
      <c r="HR6" s="272"/>
      <c r="HS6" s="214"/>
      <c r="HT6" s="214"/>
      <c r="HU6" s="214"/>
      <c r="HV6" s="272"/>
      <c r="HW6" s="272"/>
      <c r="HX6" s="272"/>
      <c r="HY6" s="272"/>
      <c r="HZ6" s="272"/>
      <c r="IA6" s="272"/>
      <c r="IB6" s="272"/>
      <c r="IC6" s="272"/>
      <c r="ID6" s="272"/>
      <c r="IE6" s="272"/>
      <c r="IF6" s="272"/>
      <c r="IG6" s="272"/>
      <c r="IH6" s="214"/>
      <c r="II6" s="214"/>
      <c r="IJ6" s="214"/>
      <c r="IK6" s="272"/>
      <c r="IL6" s="272"/>
      <c r="IM6" s="272"/>
      <c r="IN6" s="272"/>
      <c r="IO6" s="272"/>
      <c r="IP6" s="272"/>
      <c r="IQ6" s="272"/>
      <c r="IR6" s="272"/>
      <c r="IS6" s="272"/>
      <c r="IT6" s="272"/>
      <c r="IU6" s="272"/>
      <c r="IV6" s="272"/>
      <c r="IW6" s="272"/>
      <c r="IX6" s="272"/>
      <c r="IY6" s="272"/>
      <c r="IZ6" s="272"/>
      <c r="JA6" s="272"/>
      <c r="JB6" s="272"/>
      <c r="JC6" s="272"/>
    </row>
    <row r="7" spans="1:263" ht="18">
      <c r="E7" s="1487"/>
      <c r="F7" s="1487"/>
      <c r="G7" s="1487"/>
      <c r="R7" s="214"/>
      <c r="S7" s="214"/>
      <c r="T7" s="272"/>
      <c r="U7" s="272"/>
      <c r="AD7" s="214"/>
      <c r="AE7" s="214"/>
      <c r="AF7" s="272"/>
      <c r="AG7" s="272"/>
      <c r="AP7" s="214"/>
      <c r="AQ7" s="214"/>
      <c r="AR7" s="272"/>
      <c r="AS7" s="272"/>
      <c r="BB7" s="214"/>
      <c r="BC7" s="214"/>
      <c r="BD7" s="272"/>
      <c r="BE7" s="272"/>
      <c r="BN7" s="214"/>
      <c r="BO7" s="214"/>
      <c r="BP7" s="272"/>
      <c r="BQ7" s="272"/>
      <c r="BZ7" s="214"/>
      <c r="CA7" s="214"/>
      <c r="CB7" s="272"/>
      <c r="CC7" s="272"/>
      <c r="CL7" s="214"/>
      <c r="CM7" s="214"/>
      <c r="CN7" s="272"/>
      <c r="CO7" s="272"/>
      <c r="CX7" s="214"/>
      <c r="CY7" s="214"/>
      <c r="CZ7" s="272"/>
      <c r="DA7" s="272"/>
      <c r="DM7" s="214"/>
      <c r="DN7" s="214"/>
      <c r="DO7" s="272"/>
      <c r="DP7" s="272"/>
      <c r="EB7" s="214"/>
      <c r="EC7" s="214"/>
      <c r="ED7" s="272"/>
      <c r="EE7" s="272"/>
      <c r="EQ7" s="214"/>
      <c r="ER7" s="214"/>
      <c r="ES7" s="272"/>
      <c r="ET7" s="272"/>
      <c r="FF7" s="214"/>
      <c r="FG7" s="214"/>
      <c r="FH7" s="272"/>
      <c r="FI7" s="272"/>
      <c r="FU7" s="214"/>
      <c r="FV7" s="214"/>
      <c r="FW7" s="272"/>
      <c r="FX7" s="272"/>
      <c r="GJ7" s="214"/>
      <c r="GK7" s="214"/>
      <c r="GL7" s="272"/>
      <c r="GM7" s="272"/>
      <c r="HE7" s="214"/>
      <c r="HF7" s="214"/>
      <c r="HG7" s="272"/>
      <c r="HH7" s="272"/>
      <c r="HT7" s="214"/>
      <c r="HU7" s="214"/>
      <c r="HV7" s="272"/>
      <c r="HW7" s="272"/>
      <c r="II7" s="214"/>
      <c r="IJ7" s="214"/>
      <c r="IK7" s="272"/>
      <c r="IL7" s="272"/>
    </row>
    <row r="8" spans="1:263" ht="18">
      <c r="A8" s="265">
        <v>1</v>
      </c>
      <c r="B8" s="495"/>
      <c r="C8" s="597" t="s">
        <v>389</v>
      </c>
      <c r="D8" s="594"/>
      <c r="E8" s="1487"/>
      <c r="F8" s="1487"/>
      <c r="G8" s="1487"/>
      <c r="H8" s="597"/>
      <c r="I8" s="597"/>
      <c r="J8" s="214"/>
      <c r="K8" s="214"/>
      <c r="L8" s="29"/>
      <c r="M8" s="29"/>
      <c r="N8" s="597"/>
      <c r="O8" s="594"/>
      <c r="P8" s="424" t="s">
        <v>915</v>
      </c>
      <c r="Q8" s="597"/>
      <c r="R8" s="597"/>
      <c r="S8" s="597"/>
      <c r="T8" s="597"/>
      <c r="U8" s="597"/>
      <c r="V8" s="597"/>
      <c r="W8" s="597"/>
      <c r="X8" s="597"/>
      <c r="Y8" s="597"/>
      <c r="Z8" s="597"/>
      <c r="AA8" s="597"/>
      <c r="AB8" s="1321" t="s">
        <v>932</v>
      </c>
      <c r="AC8" s="597"/>
      <c r="AD8" s="597"/>
      <c r="AE8" s="597"/>
      <c r="AF8" s="597"/>
      <c r="AG8" s="597"/>
      <c r="AH8" s="597"/>
      <c r="AI8" s="597"/>
      <c r="AJ8" s="597"/>
      <c r="AK8" s="597"/>
      <c r="AL8" s="597"/>
      <c r="AM8" s="597"/>
      <c r="AN8" s="1321" t="s">
        <v>931</v>
      </c>
      <c r="AO8" s="597"/>
      <c r="AP8" s="597"/>
      <c r="AQ8" s="597"/>
      <c r="AR8" s="597"/>
      <c r="AS8" s="597"/>
      <c r="AT8" s="597"/>
      <c r="AU8" s="597"/>
      <c r="AV8" s="597"/>
      <c r="AW8" s="597"/>
      <c r="AX8" s="597"/>
      <c r="AY8" s="597"/>
      <c r="AZ8" s="1321" t="s">
        <v>930</v>
      </c>
      <c r="BA8" s="597"/>
      <c r="BB8" s="597"/>
      <c r="BC8" s="597"/>
      <c r="BD8" s="597"/>
      <c r="BE8" s="597"/>
      <c r="BF8" s="597"/>
      <c r="BG8" s="597"/>
      <c r="BH8" s="597"/>
      <c r="BI8" s="597"/>
      <c r="BJ8" s="597"/>
      <c r="BK8" s="597"/>
      <c r="BL8" s="1321" t="s">
        <v>929</v>
      </c>
      <c r="BM8" s="597"/>
      <c r="BN8" s="597"/>
      <c r="BO8" s="597"/>
      <c r="BP8" s="597"/>
      <c r="BQ8" s="597"/>
      <c r="BR8" s="597"/>
      <c r="BS8" s="597"/>
      <c r="BT8" s="597"/>
      <c r="BU8" s="597"/>
      <c r="BV8" s="597"/>
      <c r="BW8" s="597"/>
      <c r="BX8" s="1321" t="s">
        <v>928</v>
      </c>
      <c r="BY8" s="597"/>
      <c r="BZ8" s="597"/>
      <c r="CA8" s="597"/>
      <c r="CB8" s="597"/>
      <c r="CC8" s="597"/>
      <c r="CD8" s="597"/>
      <c r="CE8" s="597"/>
      <c r="CF8" s="597"/>
      <c r="CG8" s="597"/>
      <c r="CH8" s="597"/>
      <c r="CI8" s="597"/>
      <c r="CJ8" s="1321" t="s">
        <v>927</v>
      </c>
      <c r="CK8" s="597"/>
      <c r="CL8" s="597"/>
      <c r="CM8" s="597"/>
      <c r="CN8" s="597"/>
      <c r="CO8" s="597"/>
      <c r="CP8" s="597"/>
      <c r="CQ8" s="597"/>
      <c r="CR8" s="597"/>
      <c r="CS8" s="597"/>
      <c r="CT8" s="597"/>
      <c r="CU8" s="597"/>
      <c r="CV8" s="1321" t="s">
        <v>926</v>
      </c>
      <c r="CW8" s="597"/>
      <c r="CX8" s="597"/>
      <c r="CY8" s="597"/>
      <c r="CZ8" s="597"/>
      <c r="DA8" s="597"/>
      <c r="DB8" s="597"/>
      <c r="DC8" s="597"/>
      <c r="DD8" s="597"/>
      <c r="DE8" s="597"/>
      <c r="DF8" s="597"/>
      <c r="DG8" s="597"/>
      <c r="DH8" s="597"/>
      <c r="DI8" s="597"/>
      <c r="DJ8" s="597"/>
      <c r="DK8" s="1321" t="s">
        <v>925</v>
      </c>
      <c r="DL8" s="597"/>
      <c r="DM8" s="597"/>
      <c r="DN8" s="597"/>
      <c r="DO8" s="597"/>
      <c r="DP8" s="597"/>
      <c r="DQ8" s="597"/>
      <c r="DR8" s="597"/>
      <c r="DS8" s="597"/>
      <c r="DT8" s="597"/>
      <c r="DU8" s="597"/>
      <c r="DV8" s="597"/>
      <c r="DW8" s="597"/>
      <c r="DX8" s="597"/>
      <c r="DY8" s="597"/>
      <c r="DZ8" s="1321" t="s">
        <v>924</v>
      </c>
      <c r="EA8" s="597"/>
      <c r="EB8" s="597"/>
      <c r="EC8" s="597"/>
      <c r="ED8" s="597"/>
      <c r="EE8" s="597"/>
      <c r="EF8" s="597"/>
      <c r="EG8" s="597"/>
      <c r="EH8" s="597"/>
      <c r="EI8" s="597"/>
      <c r="EJ8" s="597"/>
      <c r="EK8" s="597"/>
      <c r="EL8" s="597"/>
      <c r="EM8" s="597"/>
      <c r="EN8" s="597"/>
      <c r="EO8" s="1321" t="s">
        <v>923</v>
      </c>
      <c r="EP8" s="597"/>
      <c r="EQ8" s="597"/>
      <c r="ER8" s="597"/>
      <c r="ES8" s="597"/>
      <c r="ET8" s="597"/>
      <c r="EU8" s="597"/>
      <c r="EV8" s="597"/>
      <c r="EW8" s="597"/>
      <c r="EX8" s="597"/>
      <c r="EY8" s="597"/>
      <c r="EZ8" s="597"/>
      <c r="FA8" s="597"/>
      <c r="FB8" s="597"/>
      <c r="FC8" s="597"/>
      <c r="FD8" s="1321" t="s">
        <v>922</v>
      </c>
      <c r="FE8" s="597"/>
      <c r="FF8" s="597"/>
      <c r="FG8" s="597"/>
      <c r="FH8" s="597"/>
      <c r="FI8" s="597"/>
      <c r="FJ8" s="597"/>
      <c r="FK8" s="597"/>
      <c r="FL8" s="597"/>
      <c r="FM8" s="597"/>
      <c r="FN8" s="597"/>
      <c r="FO8" s="597"/>
      <c r="FP8" s="597"/>
      <c r="FQ8" s="597"/>
      <c r="FR8" s="597"/>
      <c r="FS8" s="1321" t="s">
        <v>921</v>
      </c>
      <c r="FT8" s="597"/>
      <c r="FU8" s="597"/>
      <c r="FV8" s="597"/>
      <c r="FW8" s="597"/>
      <c r="FX8" s="597"/>
      <c r="FY8" s="597"/>
      <c r="FZ8" s="597"/>
      <c r="GA8" s="597"/>
      <c r="GB8" s="597"/>
      <c r="GC8" s="597"/>
      <c r="GD8" s="597"/>
      <c r="GE8" s="597"/>
      <c r="GF8" s="597"/>
      <c r="GG8" s="597"/>
      <c r="GH8" s="1321" t="s">
        <v>920</v>
      </c>
      <c r="GI8" s="597"/>
      <c r="GJ8" s="597"/>
      <c r="GK8" s="597"/>
      <c r="GL8" s="597"/>
      <c r="GM8" s="597"/>
      <c r="GN8" s="597"/>
      <c r="GO8" s="272"/>
      <c r="GP8" s="272"/>
      <c r="GQ8" s="272"/>
      <c r="GR8" s="272"/>
      <c r="GS8" s="272"/>
      <c r="GT8" s="272"/>
      <c r="GU8" s="272"/>
      <c r="GV8" s="272"/>
      <c r="GW8" s="1321" t="s">
        <v>1167</v>
      </c>
      <c r="GX8" s="597"/>
      <c r="GY8" s="597"/>
      <c r="GZ8" s="597"/>
      <c r="HA8" s="597"/>
      <c r="HB8" s="597"/>
      <c r="HD8" s="597"/>
      <c r="HE8" s="597"/>
      <c r="HF8" s="597"/>
      <c r="HG8" s="597"/>
      <c r="HH8" s="597"/>
      <c r="HI8" s="597"/>
      <c r="HJ8" s="597"/>
      <c r="HK8" s="597"/>
      <c r="HL8" s="1321" t="s">
        <v>919</v>
      </c>
      <c r="HM8" s="597"/>
      <c r="HN8" s="597"/>
      <c r="HO8" s="597"/>
      <c r="HP8" s="597"/>
      <c r="HQ8" s="597"/>
      <c r="HS8" s="597"/>
      <c r="HT8" s="597"/>
      <c r="HU8" s="597"/>
      <c r="HV8" s="597"/>
      <c r="HW8" s="597"/>
      <c r="HX8" s="597"/>
      <c r="HY8" s="597"/>
      <c r="HZ8" s="597"/>
      <c r="IA8" s="1321" t="s">
        <v>918</v>
      </c>
      <c r="IB8" s="597"/>
      <c r="IC8" s="597"/>
      <c r="ID8" s="597"/>
      <c r="IE8" s="597"/>
      <c r="IF8" s="597"/>
      <c r="IH8" s="597"/>
      <c r="II8" s="597"/>
      <c r="IJ8" s="597"/>
      <c r="IK8" s="597"/>
      <c r="IL8" s="597"/>
      <c r="IM8" s="597"/>
      <c r="IN8" s="597"/>
      <c r="IO8" s="597"/>
      <c r="IP8" s="1321" t="s">
        <v>917</v>
      </c>
      <c r="IQ8" s="597"/>
      <c r="IR8" s="597"/>
      <c r="IS8" s="597"/>
      <c r="IT8" s="597"/>
      <c r="IU8" s="597"/>
      <c r="IW8" s="597"/>
      <c r="IX8" s="597"/>
      <c r="IY8" s="597"/>
      <c r="IZ8" s="597"/>
      <c r="JA8" s="597"/>
      <c r="JB8" s="597"/>
      <c r="JC8" s="1321" t="s">
        <v>916</v>
      </c>
    </row>
    <row r="9" spans="1:263" ht="18">
      <c r="A9" s="265"/>
      <c r="B9" s="495"/>
      <c r="C9" s="597"/>
      <c r="D9" s="594"/>
      <c r="E9" s="594"/>
      <c r="F9" s="597"/>
      <c r="G9" s="597"/>
      <c r="H9" s="597"/>
      <c r="I9" s="597"/>
      <c r="J9" s="214"/>
      <c r="K9" s="214"/>
      <c r="L9" s="29"/>
      <c r="M9" s="29"/>
      <c r="N9" s="597"/>
      <c r="O9" s="594"/>
      <c r="P9" s="594"/>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597"/>
      <c r="BO9" s="597"/>
      <c r="BP9" s="597"/>
      <c r="BQ9" s="597"/>
      <c r="BR9" s="597"/>
      <c r="BS9" s="597"/>
      <c r="BT9" s="597"/>
      <c r="BU9" s="597"/>
      <c r="BV9" s="597"/>
      <c r="BW9" s="597"/>
      <c r="BX9" s="597"/>
      <c r="BY9" s="597"/>
      <c r="BZ9" s="597"/>
      <c r="CA9" s="597"/>
      <c r="CB9" s="597"/>
      <c r="CC9" s="597"/>
      <c r="CD9" s="597"/>
      <c r="CE9" s="597"/>
      <c r="CF9" s="597"/>
      <c r="CG9" s="597"/>
      <c r="CH9" s="597"/>
      <c r="CI9" s="597"/>
      <c r="CJ9" s="597"/>
      <c r="CK9" s="597"/>
      <c r="CL9" s="597"/>
      <c r="CM9" s="597"/>
      <c r="CN9" s="597"/>
      <c r="CO9" s="597"/>
      <c r="CP9" s="597"/>
      <c r="CQ9" s="597"/>
      <c r="CR9" s="597"/>
      <c r="CS9" s="597"/>
      <c r="CT9" s="597"/>
      <c r="CU9" s="597"/>
      <c r="CV9" s="597"/>
      <c r="CW9" s="597"/>
      <c r="CX9" s="597"/>
      <c r="CY9" s="597"/>
      <c r="CZ9" s="597"/>
      <c r="DA9" s="597"/>
      <c r="DB9" s="597"/>
      <c r="DC9" s="597"/>
      <c r="DD9" s="597"/>
      <c r="DE9" s="597"/>
      <c r="DF9" s="597"/>
      <c r="DG9" s="597"/>
      <c r="DH9" s="597"/>
      <c r="DI9" s="597"/>
      <c r="DJ9" s="597"/>
      <c r="DK9" s="597"/>
      <c r="DL9" s="597"/>
      <c r="DM9" s="597"/>
      <c r="DN9" s="597"/>
      <c r="DO9" s="597"/>
      <c r="DP9" s="597"/>
      <c r="DQ9" s="597"/>
      <c r="DR9" s="597"/>
      <c r="DS9" s="597"/>
      <c r="DT9" s="597"/>
      <c r="DU9" s="597"/>
      <c r="DV9" s="597"/>
      <c r="DW9" s="597"/>
      <c r="DX9" s="597"/>
      <c r="DY9" s="597"/>
      <c r="DZ9" s="597"/>
      <c r="EA9" s="597"/>
      <c r="EB9" s="597"/>
      <c r="EC9" s="597"/>
      <c r="ED9" s="597"/>
      <c r="EE9" s="597"/>
      <c r="EF9" s="597"/>
      <c r="EG9" s="597"/>
      <c r="EH9" s="597"/>
      <c r="EI9" s="597"/>
      <c r="EJ9" s="597"/>
      <c r="EK9" s="597"/>
      <c r="EL9" s="597"/>
      <c r="EM9" s="597"/>
      <c r="EN9" s="597"/>
      <c r="EO9" s="597"/>
      <c r="EP9" s="597"/>
      <c r="EQ9" s="597"/>
      <c r="ER9" s="597"/>
      <c r="ES9" s="597"/>
      <c r="ET9" s="597"/>
      <c r="EU9" s="597"/>
      <c r="EV9" s="597"/>
      <c r="EW9" s="597"/>
      <c r="EX9" s="597"/>
      <c r="EY9" s="597"/>
      <c r="EZ9" s="597"/>
      <c r="FA9" s="597"/>
      <c r="FB9" s="597"/>
      <c r="FC9" s="597"/>
      <c r="FD9" s="597"/>
      <c r="FE9" s="597"/>
      <c r="FF9" s="597"/>
      <c r="FG9" s="597"/>
      <c r="FH9" s="597"/>
      <c r="FI9" s="597"/>
      <c r="FJ9" s="597"/>
      <c r="FK9" s="597"/>
      <c r="FL9" s="597"/>
      <c r="FM9" s="597"/>
      <c r="FN9" s="597"/>
      <c r="FO9" s="597"/>
      <c r="FP9" s="597"/>
      <c r="FQ9" s="597"/>
      <c r="FR9" s="597"/>
      <c r="FS9" s="597"/>
      <c r="FT9" s="597"/>
      <c r="FU9" s="597"/>
      <c r="FV9" s="597"/>
      <c r="FW9" s="597"/>
      <c r="FX9" s="597"/>
      <c r="FY9" s="597"/>
      <c r="FZ9" s="597"/>
      <c r="GA9" s="597"/>
      <c r="GB9" s="597"/>
      <c r="GC9" s="597"/>
      <c r="GD9" s="597"/>
      <c r="GE9" s="597"/>
      <c r="GF9" s="597"/>
      <c r="GG9" s="597"/>
      <c r="GH9" s="597"/>
      <c r="GI9" s="597"/>
      <c r="GJ9" s="597"/>
      <c r="GK9" s="597"/>
      <c r="GL9" s="597"/>
      <c r="GM9" s="597"/>
      <c r="GN9" s="597"/>
      <c r="GO9" s="272"/>
      <c r="GP9" s="272"/>
      <c r="GQ9" s="272"/>
      <c r="GR9" s="272"/>
      <c r="GS9" s="272"/>
      <c r="GT9" s="272"/>
      <c r="GU9" s="272"/>
      <c r="GV9" s="272"/>
      <c r="GW9" s="272"/>
      <c r="GX9" s="597"/>
      <c r="GY9" s="597"/>
      <c r="GZ9" s="597"/>
      <c r="HA9" s="597"/>
      <c r="HB9" s="597"/>
      <c r="HC9" s="597"/>
      <c r="HD9" s="597"/>
      <c r="HE9" s="597"/>
      <c r="HF9" s="597"/>
      <c r="HG9" s="597"/>
      <c r="HH9" s="597"/>
      <c r="HI9" s="597"/>
      <c r="HJ9" s="597"/>
      <c r="HK9" s="597"/>
      <c r="HL9" s="597"/>
      <c r="HM9" s="597"/>
      <c r="HN9" s="597"/>
      <c r="HO9" s="597"/>
      <c r="HP9" s="597"/>
      <c r="HQ9" s="597"/>
      <c r="HR9" s="597"/>
      <c r="HS9" s="597"/>
      <c r="HT9" s="597"/>
      <c r="HU9" s="597"/>
      <c r="HV9" s="597"/>
      <c r="HW9" s="597"/>
      <c r="HX9" s="597"/>
      <c r="HY9" s="597"/>
      <c r="HZ9" s="597"/>
      <c r="IA9" s="597"/>
      <c r="IB9" s="597"/>
      <c r="IC9" s="597"/>
      <c r="ID9" s="597"/>
      <c r="IE9" s="597"/>
      <c r="IF9" s="597"/>
      <c r="IG9" s="597"/>
      <c r="IH9" s="597"/>
      <c r="II9" s="597"/>
      <c r="IJ9" s="597"/>
      <c r="IK9" s="597"/>
      <c r="IL9" s="597"/>
      <c r="IM9" s="597"/>
      <c r="IN9" s="597"/>
      <c r="IO9" s="597"/>
      <c r="IP9" s="597"/>
      <c r="IQ9" s="597"/>
      <c r="IR9" s="597"/>
      <c r="IS9" s="597"/>
      <c r="IT9" s="597"/>
      <c r="IU9" s="597"/>
      <c r="IV9" s="597"/>
      <c r="IW9" s="597"/>
      <c r="IX9" s="597"/>
      <c r="IY9" s="597"/>
      <c r="IZ9" s="597"/>
      <c r="JA9" s="597"/>
      <c r="JB9" s="597"/>
      <c r="JC9" s="597"/>
    </row>
    <row r="10" spans="1:263" ht="18">
      <c r="A10" s="265">
        <v>2</v>
      </c>
      <c r="B10" s="495"/>
      <c r="C10" s="541" t="s">
        <v>491</v>
      </c>
      <c r="D10" s="594"/>
      <c r="E10" s="594"/>
      <c r="F10" s="597"/>
      <c r="G10" s="597"/>
      <c r="H10" s="597"/>
      <c r="I10" s="597"/>
      <c r="J10" s="214"/>
      <c r="K10" s="214"/>
      <c r="L10" s="29"/>
      <c r="M10" s="29"/>
      <c r="N10" s="541"/>
      <c r="O10" s="594"/>
      <c r="P10" s="594"/>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7"/>
      <c r="BO10" s="597"/>
      <c r="BP10" s="597"/>
      <c r="BQ10" s="597"/>
      <c r="BR10" s="597"/>
      <c r="BS10" s="597"/>
      <c r="BT10" s="597"/>
      <c r="BU10" s="597"/>
      <c r="BV10" s="597"/>
      <c r="BW10" s="597"/>
      <c r="BX10" s="597"/>
      <c r="BY10" s="597"/>
      <c r="BZ10" s="597"/>
      <c r="CA10" s="597"/>
      <c r="CB10" s="597"/>
      <c r="CC10" s="597"/>
      <c r="CD10" s="597"/>
      <c r="CE10" s="597"/>
      <c r="CF10" s="597"/>
      <c r="CG10" s="597"/>
      <c r="CH10" s="597"/>
      <c r="CI10" s="597"/>
      <c r="CJ10" s="597"/>
      <c r="CK10" s="597"/>
      <c r="CL10" s="597"/>
      <c r="CM10" s="597"/>
      <c r="CN10" s="597"/>
      <c r="CO10" s="597"/>
      <c r="CP10" s="597"/>
      <c r="CQ10" s="597"/>
      <c r="CR10" s="597"/>
      <c r="CS10" s="597"/>
      <c r="CT10" s="597"/>
      <c r="CU10" s="597"/>
      <c r="CV10" s="597"/>
      <c r="CW10" s="597"/>
      <c r="CX10" s="597"/>
      <c r="CY10" s="597"/>
      <c r="CZ10" s="597"/>
      <c r="DA10" s="597"/>
      <c r="DB10" s="597"/>
      <c r="DC10" s="597"/>
      <c r="DD10" s="597"/>
      <c r="DE10" s="597"/>
      <c r="DF10" s="597"/>
      <c r="DG10" s="597"/>
      <c r="DH10" s="597"/>
      <c r="DI10" s="597"/>
      <c r="DJ10" s="597"/>
      <c r="DK10" s="597"/>
      <c r="DL10" s="597"/>
      <c r="DM10" s="597"/>
      <c r="DN10" s="597"/>
      <c r="DO10" s="597"/>
      <c r="DP10" s="597"/>
      <c r="DQ10" s="597"/>
      <c r="DR10" s="597"/>
      <c r="DS10" s="597"/>
      <c r="DT10" s="597"/>
      <c r="DU10" s="597"/>
      <c r="DV10" s="597"/>
      <c r="DW10" s="597"/>
      <c r="DX10" s="597"/>
      <c r="DY10" s="597"/>
      <c r="DZ10" s="597"/>
      <c r="EA10" s="597"/>
      <c r="EB10" s="597"/>
      <c r="EC10" s="597"/>
      <c r="ED10" s="597"/>
      <c r="EE10" s="597"/>
      <c r="EF10" s="597"/>
      <c r="EG10" s="597"/>
      <c r="EH10" s="597"/>
      <c r="EI10" s="597"/>
      <c r="EJ10" s="597"/>
      <c r="EK10" s="597"/>
      <c r="EL10" s="597"/>
      <c r="EM10" s="597"/>
      <c r="EN10" s="597"/>
      <c r="EO10" s="597"/>
      <c r="EP10" s="597"/>
      <c r="EQ10" s="597"/>
      <c r="ER10" s="597"/>
      <c r="ES10" s="597"/>
      <c r="ET10" s="597"/>
      <c r="EU10" s="597"/>
      <c r="EV10" s="597"/>
      <c r="EW10" s="597"/>
      <c r="EX10" s="597"/>
      <c r="EY10" s="597"/>
      <c r="EZ10" s="597"/>
      <c r="FA10" s="597"/>
      <c r="FB10" s="597"/>
      <c r="FC10" s="597"/>
      <c r="FD10" s="597"/>
      <c r="FE10" s="597"/>
      <c r="FF10" s="597"/>
      <c r="FG10" s="597"/>
      <c r="FH10" s="597"/>
      <c r="FI10" s="597"/>
      <c r="FJ10" s="597"/>
      <c r="FK10" s="597"/>
      <c r="FL10" s="597"/>
      <c r="FM10" s="597"/>
      <c r="FN10" s="597"/>
      <c r="FO10" s="597"/>
      <c r="FP10" s="597"/>
      <c r="FQ10" s="597"/>
      <c r="FR10" s="597"/>
      <c r="FS10" s="597"/>
      <c r="FT10" s="597"/>
      <c r="FU10" s="597"/>
      <c r="FV10" s="597"/>
      <c r="FW10" s="597"/>
      <c r="FX10" s="597"/>
      <c r="FY10" s="597"/>
      <c r="FZ10" s="597"/>
      <c r="GA10" s="597"/>
      <c r="GB10" s="597"/>
      <c r="GC10" s="597"/>
      <c r="GD10" s="597"/>
      <c r="GE10" s="597"/>
      <c r="GF10" s="597"/>
      <c r="GG10" s="597"/>
      <c r="GH10" s="597"/>
      <c r="GI10" s="597"/>
      <c r="GJ10" s="597"/>
      <c r="GK10" s="597"/>
      <c r="GL10" s="597"/>
      <c r="GM10" s="597"/>
      <c r="GN10" s="597"/>
      <c r="GO10" s="272"/>
      <c r="GP10" s="272"/>
      <c r="GQ10" s="272"/>
      <c r="GR10" s="272"/>
      <c r="GS10" s="272"/>
      <c r="GT10" s="272"/>
      <c r="GU10" s="272"/>
      <c r="GV10" s="272"/>
      <c r="GW10" s="272"/>
      <c r="GX10" s="597"/>
      <c r="GY10" s="597"/>
      <c r="GZ10" s="597"/>
      <c r="HA10" s="597"/>
      <c r="HB10" s="597"/>
      <c r="HC10" s="597"/>
      <c r="HD10" s="597"/>
      <c r="HE10" s="597"/>
      <c r="HF10" s="597"/>
      <c r="HG10" s="597"/>
      <c r="HH10" s="597"/>
      <c r="HI10" s="597"/>
      <c r="HJ10" s="597"/>
      <c r="HK10" s="597"/>
      <c r="HL10" s="597"/>
      <c r="HM10" s="597"/>
      <c r="HN10" s="597"/>
      <c r="HO10" s="597"/>
      <c r="HP10" s="597"/>
      <c r="HQ10" s="597"/>
      <c r="HR10" s="597"/>
      <c r="HS10" s="597"/>
      <c r="HT10" s="597"/>
      <c r="HU10" s="597"/>
      <c r="HV10" s="597"/>
      <c r="HW10" s="597"/>
      <c r="HX10" s="597"/>
      <c r="HY10" s="597"/>
      <c r="HZ10" s="597"/>
      <c r="IA10" s="597"/>
      <c r="IB10" s="597"/>
      <c r="IC10" s="597"/>
      <c r="ID10" s="597"/>
      <c r="IE10" s="597"/>
      <c r="IF10" s="597"/>
      <c r="IG10" s="597"/>
      <c r="IH10" s="597"/>
      <c r="II10" s="597"/>
      <c r="IJ10" s="597"/>
      <c r="IK10" s="597"/>
      <c r="IL10" s="597"/>
      <c r="IM10" s="597"/>
      <c r="IN10" s="597"/>
      <c r="IO10" s="597"/>
      <c r="IP10" s="597"/>
      <c r="IQ10" s="597"/>
      <c r="IR10" s="597"/>
      <c r="IS10" s="597"/>
      <c r="IT10" s="597"/>
      <c r="IU10" s="597"/>
      <c r="IV10" s="597"/>
      <c r="IW10" s="597"/>
      <c r="IX10" s="597"/>
      <c r="IY10" s="597"/>
      <c r="IZ10" s="597"/>
      <c r="JA10" s="597"/>
      <c r="JB10" s="597"/>
      <c r="JC10" s="597"/>
    </row>
    <row r="11" spans="1:263" ht="18">
      <c r="A11" s="265"/>
      <c r="B11" s="495"/>
      <c r="C11" s="541" t="s">
        <v>492</v>
      </c>
      <c r="D11" s="594"/>
      <c r="E11" s="594"/>
      <c r="F11" s="597"/>
      <c r="G11" s="597"/>
      <c r="H11" s="597"/>
      <c r="I11" s="597"/>
      <c r="J11" s="214"/>
      <c r="K11" s="214"/>
      <c r="L11" s="29"/>
      <c r="M11" s="29"/>
      <c r="N11" s="541"/>
      <c r="O11" s="594"/>
      <c r="P11" s="594"/>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7"/>
      <c r="CE11" s="597"/>
      <c r="CF11" s="597"/>
      <c r="CG11" s="597"/>
      <c r="CH11" s="597"/>
      <c r="CI11" s="597"/>
      <c r="CJ11" s="597"/>
      <c r="CK11" s="597"/>
      <c r="CL11" s="597"/>
      <c r="CM11" s="597"/>
      <c r="CN11" s="597"/>
      <c r="CO11" s="597"/>
      <c r="CP11" s="597"/>
      <c r="CQ11" s="597"/>
      <c r="CR11" s="597"/>
      <c r="CS11" s="597"/>
      <c r="CT11" s="597"/>
      <c r="CU11" s="597"/>
      <c r="CV11" s="597"/>
      <c r="CW11" s="597"/>
      <c r="CX11" s="597"/>
      <c r="CY11" s="597"/>
      <c r="CZ11" s="597"/>
      <c r="DA11" s="597"/>
      <c r="DB11" s="597"/>
      <c r="DC11" s="597"/>
      <c r="DD11" s="597"/>
      <c r="DE11" s="597"/>
      <c r="DF11" s="597"/>
      <c r="DG11" s="597"/>
      <c r="DH11" s="597"/>
      <c r="DI11" s="597"/>
      <c r="DJ11" s="597"/>
      <c r="DK11" s="597"/>
      <c r="DL11" s="597"/>
      <c r="DM11" s="597"/>
      <c r="DN11" s="597"/>
      <c r="DO11" s="597"/>
      <c r="DP11" s="597"/>
      <c r="DQ11" s="597"/>
      <c r="DR11" s="597"/>
      <c r="DS11" s="597"/>
      <c r="DT11" s="597"/>
      <c r="DU11" s="597"/>
      <c r="DV11" s="597"/>
      <c r="DW11" s="597"/>
      <c r="DX11" s="597"/>
      <c r="DY11" s="597"/>
      <c r="DZ11" s="597"/>
      <c r="EA11" s="597"/>
      <c r="EB11" s="597"/>
      <c r="EC11" s="597"/>
      <c r="ED11" s="597"/>
      <c r="EE11" s="597"/>
      <c r="EF11" s="597"/>
      <c r="EG11" s="597"/>
      <c r="EH11" s="597"/>
      <c r="EI11" s="597"/>
      <c r="EJ11" s="597"/>
      <c r="EK11" s="597"/>
      <c r="EL11" s="597"/>
      <c r="EM11" s="597"/>
      <c r="EN11" s="597"/>
      <c r="EO11" s="597"/>
      <c r="EP11" s="597"/>
      <c r="EQ11" s="597"/>
      <c r="ER11" s="597"/>
      <c r="ES11" s="597"/>
      <c r="ET11" s="597"/>
      <c r="EU11" s="597"/>
      <c r="EV11" s="597"/>
      <c r="EW11" s="597"/>
      <c r="EX11" s="597"/>
      <c r="EY11" s="597"/>
      <c r="EZ11" s="597"/>
      <c r="FA11" s="597"/>
      <c r="FB11" s="597"/>
      <c r="FC11" s="597"/>
      <c r="FD11" s="597"/>
      <c r="FE11" s="597"/>
      <c r="FF11" s="597"/>
      <c r="FG11" s="597"/>
      <c r="FH11" s="597"/>
      <c r="FI11" s="597"/>
      <c r="FJ11" s="597"/>
      <c r="FK11" s="597"/>
      <c r="FL11" s="597"/>
      <c r="FM11" s="597"/>
      <c r="FN11" s="597"/>
      <c r="FO11" s="597"/>
      <c r="FP11" s="597"/>
      <c r="FQ11" s="597"/>
      <c r="FR11" s="597"/>
      <c r="FS11" s="597"/>
      <c r="FT11" s="597"/>
      <c r="FU11" s="597"/>
      <c r="FV11" s="597"/>
      <c r="FW11" s="597"/>
      <c r="FX11" s="597"/>
      <c r="FY11" s="597"/>
      <c r="FZ11" s="597"/>
      <c r="GA11" s="597"/>
      <c r="GB11" s="597"/>
      <c r="GC11" s="597"/>
      <c r="GD11" s="597"/>
      <c r="GE11" s="597"/>
      <c r="GF11" s="597"/>
      <c r="GG11" s="597"/>
      <c r="GH11" s="597"/>
      <c r="GI11" s="597"/>
      <c r="GJ11" s="597"/>
      <c r="GK11" s="597"/>
      <c r="GL11" s="597"/>
      <c r="GM11" s="597"/>
      <c r="GN11" s="597"/>
      <c r="GO11" s="272"/>
      <c r="GP11" s="272"/>
      <c r="GQ11" s="272"/>
      <c r="GR11" s="272"/>
      <c r="GS11" s="272"/>
      <c r="GT11" s="272"/>
      <c r="GU11" s="272"/>
      <c r="GV11" s="272"/>
      <c r="GW11" s="272"/>
      <c r="GX11" s="597"/>
      <c r="GY11" s="597"/>
      <c r="GZ11" s="597"/>
      <c r="HA11" s="597"/>
      <c r="HB11" s="597"/>
      <c r="HC11" s="597"/>
      <c r="HD11" s="597"/>
      <c r="HE11" s="597"/>
      <c r="HF11" s="597"/>
      <c r="HG11" s="597"/>
      <c r="HH11" s="597"/>
      <c r="HI11" s="597"/>
      <c r="HJ11" s="597"/>
      <c r="HK11" s="597"/>
      <c r="HL11" s="597"/>
      <c r="HM11" s="597"/>
      <c r="HN11" s="597"/>
      <c r="HO11" s="597"/>
      <c r="HP11" s="597"/>
      <c r="HQ11" s="597"/>
      <c r="HR11" s="597"/>
      <c r="HS11" s="597"/>
      <c r="HT11" s="597"/>
      <c r="HU11" s="597"/>
      <c r="HV11" s="597"/>
      <c r="HW11" s="597"/>
      <c r="HX11" s="597"/>
      <c r="HY11" s="597"/>
      <c r="HZ11" s="597"/>
      <c r="IA11" s="597"/>
      <c r="IB11" s="597"/>
      <c r="IC11" s="597"/>
      <c r="ID11" s="597"/>
      <c r="IE11" s="597"/>
      <c r="IF11" s="597"/>
      <c r="IG11" s="597"/>
      <c r="IH11" s="597"/>
      <c r="II11" s="597"/>
      <c r="IJ11" s="597"/>
      <c r="IK11" s="597"/>
      <c r="IL11" s="597"/>
      <c r="IM11" s="597"/>
      <c r="IN11" s="597"/>
      <c r="IO11" s="597"/>
      <c r="IP11" s="597"/>
      <c r="IQ11" s="597"/>
      <c r="IR11" s="597"/>
      <c r="IS11" s="597"/>
      <c r="IT11" s="597"/>
      <c r="IU11" s="597"/>
      <c r="IV11" s="597"/>
      <c r="IW11" s="597"/>
      <c r="IX11" s="597"/>
      <c r="IY11" s="597"/>
      <c r="IZ11" s="597"/>
      <c r="JA11" s="597"/>
      <c r="JB11" s="597"/>
      <c r="JC11" s="597"/>
    </row>
    <row r="12" spans="1:263" ht="18">
      <c r="A12" s="265"/>
      <c r="B12" s="495"/>
      <c r="C12" s="541"/>
      <c r="D12" s="594" t="s">
        <v>388</v>
      </c>
      <c r="E12" s="594"/>
      <c r="F12" s="597"/>
      <c r="G12" s="597"/>
      <c r="H12" s="597"/>
      <c r="I12" s="597"/>
      <c r="J12" s="214"/>
      <c r="K12" s="214"/>
      <c r="L12" s="29"/>
      <c r="M12" s="213"/>
      <c r="N12" s="541"/>
      <c r="O12" s="594"/>
      <c r="P12" s="594"/>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7"/>
      <c r="AY12" s="597"/>
      <c r="AZ12" s="597"/>
      <c r="BA12" s="597"/>
      <c r="BB12" s="597"/>
      <c r="BC12" s="597"/>
      <c r="BD12" s="597"/>
      <c r="BE12" s="597"/>
      <c r="BF12" s="597"/>
      <c r="BG12" s="597"/>
      <c r="BH12" s="597"/>
      <c r="BI12" s="597"/>
      <c r="BJ12" s="597"/>
      <c r="BK12" s="597"/>
      <c r="BL12" s="597"/>
      <c r="BM12" s="597"/>
      <c r="BN12" s="597"/>
      <c r="BO12" s="597"/>
      <c r="BP12" s="597"/>
      <c r="BQ12" s="597"/>
      <c r="BR12" s="597"/>
      <c r="BS12" s="597"/>
      <c r="BT12" s="597"/>
      <c r="BU12" s="597"/>
      <c r="BV12" s="597"/>
      <c r="BW12" s="597"/>
      <c r="BX12" s="597"/>
      <c r="BY12" s="597"/>
      <c r="BZ12" s="597"/>
      <c r="CA12" s="597"/>
      <c r="CB12" s="597"/>
      <c r="CC12" s="597"/>
      <c r="CD12" s="597"/>
      <c r="CE12" s="597"/>
      <c r="CF12" s="597"/>
      <c r="CG12" s="597"/>
      <c r="CH12" s="597"/>
      <c r="CI12" s="597"/>
      <c r="CJ12" s="597"/>
      <c r="CK12" s="597"/>
      <c r="CL12" s="597"/>
      <c r="CM12" s="597"/>
      <c r="CN12" s="597"/>
      <c r="CO12" s="597"/>
      <c r="CP12" s="597"/>
      <c r="CQ12" s="597"/>
      <c r="CR12" s="597"/>
      <c r="CS12" s="597"/>
      <c r="CT12" s="597"/>
      <c r="CU12" s="597"/>
      <c r="CV12" s="597"/>
      <c r="CW12" s="597"/>
      <c r="CX12" s="597"/>
      <c r="CY12" s="597"/>
      <c r="CZ12" s="597"/>
      <c r="DA12" s="597"/>
      <c r="DB12" s="597"/>
      <c r="DC12" s="597"/>
      <c r="DD12" s="597"/>
      <c r="DE12" s="597"/>
      <c r="DF12" s="597"/>
      <c r="DG12" s="597"/>
      <c r="DH12" s="597"/>
      <c r="DI12" s="597"/>
      <c r="DJ12" s="597"/>
      <c r="DK12" s="597"/>
      <c r="DL12" s="597"/>
      <c r="DM12" s="597"/>
      <c r="DN12" s="597"/>
      <c r="DO12" s="597"/>
      <c r="DP12" s="597"/>
      <c r="DQ12" s="597"/>
      <c r="DR12" s="597"/>
      <c r="DS12" s="597"/>
      <c r="DT12" s="597"/>
      <c r="DU12" s="597"/>
      <c r="DV12" s="597"/>
      <c r="DW12" s="597"/>
      <c r="DX12" s="597"/>
      <c r="DY12" s="597"/>
      <c r="DZ12" s="597"/>
      <c r="EA12" s="597"/>
      <c r="EB12" s="597"/>
      <c r="EC12" s="597"/>
      <c r="ED12" s="597"/>
      <c r="EE12" s="597"/>
      <c r="EF12" s="597"/>
      <c r="EG12" s="597"/>
      <c r="EH12" s="597"/>
      <c r="EI12" s="597"/>
      <c r="EJ12" s="597"/>
      <c r="EK12" s="597"/>
      <c r="EL12" s="597"/>
      <c r="EM12" s="597"/>
      <c r="EN12" s="597"/>
      <c r="EO12" s="597"/>
      <c r="EP12" s="597"/>
      <c r="EQ12" s="597"/>
      <c r="ER12" s="597"/>
      <c r="ES12" s="597"/>
      <c r="ET12" s="597"/>
      <c r="EU12" s="597"/>
      <c r="EV12" s="597"/>
      <c r="EW12" s="597"/>
      <c r="EX12" s="597"/>
      <c r="EY12" s="597"/>
      <c r="EZ12" s="597"/>
      <c r="FA12" s="597"/>
      <c r="FB12" s="597"/>
      <c r="FC12" s="597"/>
      <c r="FD12" s="597"/>
      <c r="FE12" s="597"/>
      <c r="FF12" s="597"/>
      <c r="FG12" s="597"/>
      <c r="FH12" s="597"/>
      <c r="FI12" s="597"/>
      <c r="FJ12" s="597"/>
      <c r="FK12" s="597"/>
      <c r="FL12" s="597"/>
      <c r="FM12" s="597"/>
      <c r="FN12" s="597"/>
      <c r="FO12" s="597"/>
      <c r="FP12" s="597"/>
      <c r="FQ12" s="597"/>
      <c r="FR12" s="597"/>
      <c r="FS12" s="597"/>
      <c r="FT12" s="597"/>
      <c r="FU12" s="597"/>
      <c r="FV12" s="597"/>
      <c r="FW12" s="597"/>
      <c r="FX12" s="597"/>
      <c r="FY12" s="597"/>
      <c r="FZ12" s="597"/>
      <c r="GA12" s="597"/>
      <c r="GB12" s="597"/>
      <c r="GC12" s="597"/>
      <c r="GD12" s="597"/>
      <c r="GE12" s="597"/>
      <c r="GF12" s="597"/>
      <c r="GG12" s="597"/>
      <c r="GH12" s="597"/>
      <c r="GI12" s="597"/>
      <c r="GJ12" s="597"/>
      <c r="GK12" s="597"/>
      <c r="GL12" s="597"/>
      <c r="GM12" s="597"/>
      <c r="GN12" s="597"/>
      <c r="GO12" s="272"/>
      <c r="GP12" s="272"/>
      <c r="GQ12" s="272"/>
      <c r="GR12" s="272"/>
      <c r="GS12" s="272"/>
      <c r="GT12" s="272"/>
      <c r="GU12" s="272"/>
      <c r="GV12" s="272"/>
      <c r="GW12" s="272"/>
      <c r="GX12" s="597"/>
      <c r="GY12" s="597"/>
      <c r="GZ12" s="597"/>
      <c r="HA12" s="597"/>
      <c r="HB12" s="597"/>
      <c r="HC12" s="597"/>
      <c r="HD12" s="597"/>
      <c r="HE12" s="597"/>
      <c r="HF12" s="597"/>
      <c r="HG12" s="597"/>
      <c r="HH12" s="597"/>
      <c r="HI12" s="597"/>
      <c r="HJ12" s="597"/>
      <c r="HK12" s="597"/>
      <c r="HL12" s="597"/>
      <c r="HM12" s="597"/>
      <c r="HN12" s="597"/>
      <c r="HO12" s="597"/>
      <c r="HP12" s="597"/>
      <c r="HQ12" s="597"/>
      <c r="HR12" s="597"/>
      <c r="HS12" s="597"/>
      <c r="HT12" s="597"/>
      <c r="HU12" s="597"/>
      <c r="HV12" s="597"/>
      <c r="HW12" s="597"/>
      <c r="HX12" s="597"/>
      <c r="HY12" s="597"/>
      <c r="HZ12" s="597"/>
      <c r="IA12" s="597"/>
      <c r="IB12" s="597"/>
      <c r="IC12" s="597"/>
      <c r="ID12" s="597"/>
      <c r="IE12" s="597"/>
      <c r="IF12" s="597"/>
      <c r="IG12" s="597"/>
      <c r="IH12" s="597"/>
      <c r="II12" s="597"/>
      <c r="IJ12" s="597"/>
      <c r="IK12" s="597"/>
      <c r="IL12" s="597"/>
      <c r="IM12" s="597"/>
      <c r="IN12" s="597"/>
      <c r="IO12" s="597"/>
      <c r="IP12" s="597"/>
      <c r="IQ12" s="597"/>
      <c r="IR12" s="597"/>
      <c r="IS12" s="597"/>
      <c r="IT12" s="597"/>
      <c r="IU12" s="597"/>
      <c r="IV12" s="597"/>
      <c r="IW12" s="597"/>
      <c r="IX12" s="597"/>
      <c r="IY12" s="597"/>
      <c r="IZ12" s="597"/>
      <c r="JA12" s="597"/>
      <c r="JB12" s="597"/>
      <c r="JC12" s="597"/>
    </row>
    <row r="13" spans="1:263" ht="18">
      <c r="A13" s="265">
        <v>3</v>
      </c>
      <c r="B13" s="495"/>
      <c r="C13" s="594" t="s">
        <v>54</v>
      </c>
      <c r="D13" s="594">
        <f>'Appendix A'!A284</f>
        <v>171</v>
      </c>
      <c r="E13" s="540" t="s">
        <v>292</v>
      </c>
      <c r="F13" s="597"/>
      <c r="G13" s="597"/>
      <c r="H13" s="597"/>
      <c r="I13" s="216">
        <f>'Appendix A'!H284</f>
        <v>9.1870664141789404E-2</v>
      </c>
      <c r="K13" s="543"/>
      <c r="L13" s="223"/>
      <c r="M13" s="223"/>
      <c r="Q13" s="540" t="s">
        <v>292</v>
      </c>
      <c r="T13" s="597"/>
      <c r="U13" s="597"/>
      <c r="V13" s="216">
        <f>+$I$13</f>
        <v>9.1870664141789404E-2</v>
      </c>
      <c r="W13" s="216"/>
      <c r="X13" s="216"/>
      <c r="Y13" s="216"/>
      <c r="Z13" s="216"/>
      <c r="AA13" s="216"/>
      <c r="AB13" s="216"/>
      <c r="AC13" s="540" t="s">
        <v>292</v>
      </c>
      <c r="AF13" s="597"/>
      <c r="AG13" s="597"/>
      <c r="AH13" s="216">
        <f>+$I$13</f>
        <v>9.1870664141789404E-2</v>
      </c>
      <c r="AI13" s="216"/>
      <c r="AJ13" s="216"/>
      <c r="AK13" s="216"/>
      <c r="AL13" s="216"/>
      <c r="AM13" s="216"/>
      <c r="AN13" s="216"/>
      <c r="AO13" s="540" t="s">
        <v>292</v>
      </c>
      <c r="AR13" s="597"/>
      <c r="AS13" s="597"/>
      <c r="AT13" s="216">
        <f>+$I$13</f>
        <v>9.1870664141789404E-2</v>
      </c>
      <c r="AU13" s="216"/>
      <c r="AV13" s="216"/>
      <c r="AW13" s="216"/>
      <c r="AX13" s="216"/>
      <c r="AY13" s="216"/>
      <c r="AZ13" s="216"/>
      <c r="BA13" s="540" t="s">
        <v>292</v>
      </c>
      <c r="BD13" s="597"/>
      <c r="BE13" s="597"/>
      <c r="BF13" s="216">
        <f>+$I$13</f>
        <v>9.1870664141789404E-2</v>
      </c>
      <c r="BG13" s="216"/>
      <c r="BH13" s="216"/>
      <c r="BI13" s="216"/>
      <c r="BJ13" s="216"/>
      <c r="BK13" s="216"/>
      <c r="BL13" s="216"/>
      <c r="BM13" s="540" t="s">
        <v>292</v>
      </c>
      <c r="BP13" s="597"/>
      <c r="BQ13" s="597"/>
      <c r="BR13" s="216">
        <f>+$I$13</f>
        <v>9.1870664141789404E-2</v>
      </c>
      <c r="BS13" s="216"/>
      <c r="BT13" s="216"/>
      <c r="BU13" s="216"/>
      <c r="BV13" s="216"/>
      <c r="BW13" s="216"/>
      <c r="BX13" s="216"/>
      <c r="BY13" s="540" t="s">
        <v>292</v>
      </c>
      <c r="CB13" s="597"/>
      <c r="CC13" s="597"/>
      <c r="CD13" s="216">
        <f>+$I$13</f>
        <v>9.1870664141789404E-2</v>
      </c>
      <c r="CE13" s="216"/>
      <c r="CF13" s="216"/>
      <c r="CG13" s="216"/>
      <c r="CH13" s="216"/>
      <c r="CI13" s="216"/>
      <c r="CJ13" s="216"/>
      <c r="CK13" s="540" t="s">
        <v>292</v>
      </c>
      <c r="CN13" s="597"/>
      <c r="CO13" s="597"/>
      <c r="CP13" s="216">
        <f>+$I$13</f>
        <v>9.1870664141789404E-2</v>
      </c>
      <c r="CQ13" s="216"/>
      <c r="CR13" s="216"/>
      <c r="CS13" s="216"/>
      <c r="CT13" s="216"/>
      <c r="CU13" s="216"/>
      <c r="CV13" s="216"/>
      <c r="CW13" s="540" t="s">
        <v>292</v>
      </c>
      <c r="CZ13" s="597"/>
      <c r="DA13" s="597"/>
      <c r="DB13" s="216">
        <f>+$I$13</f>
        <v>9.1870664141789404E-2</v>
      </c>
      <c r="DC13" s="216"/>
      <c r="DD13" s="216"/>
      <c r="DE13" s="216"/>
      <c r="DF13" s="216"/>
      <c r="DG13" s="216"/>
      <c r="DH13" s="216"/>
      <c r="DI13" s="216"/>
      <c r="DJ13" s="216"/>
      <c r="DK13" s="216"/>
      <c r="DL13" s="540" t="s">
        <v>292</v>
      </c>
      <c r="DO13" s="597"/>
      <c r="DP13" s="597"/>
      <c r="DQ13" s="216">
        <f>+$I$13</f>
        <v>9.1870664141789404E-2</v>
      </c>
      <c r="DR13" s="216"/>
      <c r="DS13" s="216"/>
      <c r="DT13" s="216"/>
      <c r="DU13" s="216"/>
      <c r="DV13" s="216"/>
      <c r="DW13" s="216"/>
      <c r="DX13" s="216"/>
      <c r="DY13" s="216"/>
      <c r="DZ13" s="216"/>
      <c r="EA13" s="540" t="s">
        <v>292</v>
      </c>
      <c r="ED13" s="597"/>
      <c r="EE13" s="597"/>
      <c r="EF13" s="216">
        <f>+$I$13</f>
        <v>9.1870664141789404E-2</v>
      </c>
      <c r="EG13" s="216"/>
      <c r="EH13" s="216"/>
      <c r="EI13" s="216"/>
      <c r="EJ13" s="216"/>
      <c r="EK13" s="216"/>
      <c r="EL13" s="216"/>
      <c r="EM13" s="216"/>
      <c r="EN13" s="216"/>
      <c r="EO13" s="216"/>
      <c r="EP13" s="540" t="s">
        <v>292</v>
      </c>
      <c r="ES13" s="597"/>
      <c r="ET13" s="597"/>
      <c r="EU13" s="216">
        <f>+$I$13</f>
        <v>9.1870664141789404E-2</v>
      </c>
      <c r="EV13" s="216"/>
      <c r="EW13" s="216"/>
      <c r="EX13" s="216"/>
      <c r="EY13" s="216"/>
      <c r="EZ13" s="216"/>
      <c r="FA13" s="216"/>
      <c r="FB13" s="216"/>
      <c r="FC13" s="216"/>
      <c r="FD13" s="216"/>
      <c r="FE13" s="540" t="s">
        <v>292</v>
      </c>
      <c r="FH13" s="597"/>
      <c r="FI13" s="597"/>
      <c r="FJ13" s="216">
        <f>+$I$13</f>
        <v>9.1870664141789404E-2</v>
      </c>
      <c r="FK13" s="216"/>
      <c r="FL13" s="216"/>
      <c r="FM13" s="216"/>
      <c r="FN13" s="216"/>
      <c r="FO13" s="216"/>
      <c r="FP13" s="216"/>
      <c r="FQ13" s="216"/>
      <c r="FR13" s="216"/>
      <c r="FS13" s="216"/>
      <c r="FT13" s="540" t="s">
        <v>292</v>
      </c>
      <c r="FW13" s="597"/>
      <c r="FX13" s="597"/>
      <c r="FY13" s="216">
        <f>+$I$13</f>
        <v>9.1870664141789404E-2</v>
      </c>
      <c r="FZ13" s="216"/>
      <c r="GA13" s="216"/>
      <c r="GB13" s="216"/>
      <c r="GC13" s="216"/>
      <c r="GD13" s="216"/>
      <c r="GE13" s="216"/>
      <c r="GF13" s="216"/>
      <c r="GG13" s="216"/>
      <c r="GH13" s="216"/>
      <c r="GI13" s="540" t="s">
        <v>292</v>
      </c>
      <c r="GL13" s="597"/>
      <c r="GM13" s="597"/>
      <c r="GN13" s="216">
        <f>+$I$13</f>
        <v>9.1870664141789404E-2</v>
      </c>
      <c r="GO13" s="1404"/>
      <c r="GP13" s="1404"/>
      <c r="GQ13" s="1404"/>
      <c r="GR13" s="1404"/>
      <c r="GS13" s="1404"/>
      <c r="GT13" s="1404"/>
      <c r="GU13" s="1404"/>
      <c r="GV13" s="1404"/>
      <c r="GW13" s="1404"/>
      <c r="GX13" s="540" t="s">
        <v>292</v>
      </c>
      <c r="HA13" s="597"/>
      <c r="HB13" s="597"/>
      <c r="HC13" s="216">
        <f>+$I$13</f>
        <v>9.1870664141789404E-2</v>
      </c>
      <c r="HJ13" s="216"/>
      <c r="HK13" s="216"/>
      <c r="HL13" s="216"/>
      <c r="HM13" s="540" t="s">
        <v>292</v>
      </c>
      <c r="HP13" s="597"/>
      <c r="HQ13" s="597"/>
      <c r="HR13" s="216">
        <f>+$I$13</f>
        <v>9.1870664141789404E-2</v>
      </c>
      <c r="HY13" s="216"/>
      <c r="HZ13" s="216"/>
      <c r="IA13" s="216"/>
      <c r="IB13" s="540" t="s">
        <v>292</v>
      </c>
      <c r="IE13" s="597"/>
      <c r="IF13" s="597"/>
      <c r="IG13" s="216">
        <f>+$I$13</f>
        <v>9.1870664141789404E-2</v>
      </c>
      <c r="IN13" s="216"/>
      <c r="IO13" s="216"/>
      <c r="IP13" s="216"/>
      <c r="IQ13" s="216"/>
      <c r="IR13" s="216"/>
      <c r="IS13" s="216"/>
      <c r="IT13" s="216"/>
      <c r="IU13" s="216"/>
      <c r="IV13" s="216"/>
      <c r="IW13" s="216"/>
      <c r="IX13" s="216"/>
      <c r="IY13" s="216"/>
      <c r="IZ13" s="216"/>
      <c r="JA13" s="216"/>
      <c r="JB13" s="216"/>
      <c r="JC13" s="216"/>
    </row>
    <row r="14" spans="1:263" ht="18">
      <c r="A14" s="265">
        <v>4</v>
      </c>
      <c r="B14" s="495"/>
      <c r="C14" s="594" t="s">
        <v>158</v>
      </c>
      <c r="D14" s="594">
        <f>'Appendix A'!A293</f>
        <v>178</v>
      </c>
      <c r="E14" s="540" t="s">
        <v>290</v>
      </c>
      <c r="F14" s="597"/>
      <c r="G14" s="597"/>
      <c r="H14" s="597"/>
      <c r="I14" s="216">
        <f>'Appendix A'!H293</f>
        <v>9.8066645180043086E-2</v>
      </c>
      <c r="K14" s="543"/>
      <c r="L14" s="223"/>
      <c r="M14" s="223"/>
      <c r="Q14" s="540" t="s">
        <v>290</v>
      </c>
      <c r="T14" s="597"/>
      <c r="U14" s="597"/>
      <c r="V14" s="216">
        <f>+$I$14</f>
        <v>9.8066645180043086E-2</v>
      </c>
      <c r="W14" s="216"/>
      <c r="X14" s="216"/>
      <c r="Y14" s="216"/>
      <c r="Z14" s="216"/>
      <c r="AA14" s="216"/>
      <c r="AB14" s="216"/>
      <c r="AC14" s="540" t="s">
        <v>290</v>
      </c>
      <c r="AF14" s="597"/>
      <c r="AG14" s="597"/>
      <c r="AH14" s="216">
        <f>+$I$14</f>
        <v>9.8066645180043086E-2</v>
      </c>
      <c r="AI14" s="216"/>
      <c r="AJ14" s="216"/>
      <c r="AK14" s="216"/>
      <c r="AL14" s="216"/>
      <c r="AM14" s="216"/>
      <c r="AN14" s="216"/>
      <c r="AO14" s="540" t="s">
        <v>290</v>
      </c>
      <c r="AR14" s="597"/>
      <c r="AS14" s="597"/>
      <c r="AT14" s="216">
        <f>+$I$14</f>
        <v>9.8066645180043086E-2</v>
      </c>
      <c r="AU14" s="216"/>
      <c r="AV14" s="216"/>
      <c r="AW14" s="216"/>
      <c r="AX14" s="216"/>
      <c r="AY14" s="216"/>
      <c r="AZ14" s="216"/>
      <c r="BA14" s="540" t="s">
        <v>290</v>
      </c>
      <c r="BD14" s="597"/>
      <c r="BE14" s="597"/>
      <c r="BF14" s="216">
        <f>+$I$14</f>
        <v>9.8066645180043086E-2</v>
      </c>
      <c r="BG14" s="216"/>
      <c r="BH14" s="216"/>
      <c r="BI14" s="216"/>
      <c r="BJ14" s="216"/>
      <c r="BK14" s="216"/>
      <c r="BL14" s="216"/>
      <c r="BM14" s="540" t="s">
        <v>290</v>
      </c>
      <c r="BP14" s="597"/>
      <c r="BQ14" s="597"/>
      <c r="BR14" s="216">
        <f>+$I$14</f>
        <v>9.8066645180043086E-2</v>
      </c>
      <c r="BS14" s="216"/>
      <c r="BT14" s="216"/>
      <c r="BU14" s="216"/>
      <c r="BV14" s="216"/>
      <c r="BW14" s="216"/>
      <c r="BX14" s="216"/>
      <c r="BY14" s="540" t="s">
        <v>290</v>
      </c>
      <c r="CB14" s="597"/>
      <c r="CC14" s="597"/>
      <c r="CD14" s="216">
        <f>+$I$14</f>
        <v>9.8066645180043086E-2</v>
      </c>
      <c r="CE14" s="216"/>
      <c r="CF14" s="216"/>
      <c r="CG14" s="216"/>
      <c r="CH14" s="216"/>
      <c r="CI14" s="216"/>
      <c r="CJ14" s="216"/>
      <c r="CK14" s="540" t="s">
        <v>290</v>
      </c>
      <c r="CN14" s="597"/>
      <c r="CO14" s="597"/>
      <c r="CP14" s="216">
        <f>+$I$14</f>
        <v>9.8066645180043086E-2</v>
      </c>
      <c r="CQ14" s="216"/>
      <c r="CR14" s="216"/>
      <c r="CS14" s="216"/>
      <c r="CT14" s="216"/>
      <c r="CU14" s="216"/>
      <c r="CV14" s="216"/>
      <c r="CW14" s="540" t="s">
        <v>290</v>
      </c>
      <c r="CZ14" s="597"/>
      <c r="DA14" s="597"/>
      <c r="DB14" s="216">
        <f>+$I$14</f>
        <v>9.8066645180043086E-2</v>
      </c>
      <c r="DC14" s="216"/>
      <c r="DD14" s="216"/>
      <c r="DE14" s="216"/>
      <c r="DF14" s="216"/>
      <c r="DG14" s="216"/>
      <c r="DH14" s="216"/>
      <c r="DI14" s="216"/>
      <c r="DJ14" s="216"/>
      <c r="DK14" s="216"/>
      <c r="DL14" s="540" t="s">
        <v>290</v>
      </c>
      <c r="DO14" s="597"/>
      <c r="DP14" s="597"/>
      <c r="DQ14" s="216">
        <f>+$I$14</f>
        <v>9.8066645180043086E-2</v>
      </c>
      <c r="DR14" s="216"/>
      <c r="DS14" s="216"/>
      <c r="DT14" s="216"/>
      <c r="DU14" s="216"/>
      <c r="DV14" s="216"/>
      <c r="DW14" s="216"/>
      <c r="DX14" s="216"/>
      <c r="DY14" s="216"/>
      <c r="DZ14" s="216"/>
      <c r="EA14" s="540" t="s">
        <v>290</v>
      </c>
      <c r="ED14" s="597"/>
      <c r="EE14" s="597"/>
      <c r="EF14" s="216">
        <f>+$I$14</f>
        <v>9.8066645180043086E-2</v>
      </c>
      <c r="EG14" s="216"/>
      <c r="EH14" s="216"/>
      <c r="EI14" s="216"/>
      <c r="EJ14" s="216"/>
      <c r="EK14" s="216"/>
      <c r="EL14" s="216"/>
      <c r="EM14" s="216"/>
      <c r="EN14" s="216"/>
      <c r="EO14" s="216"/>
      <c r="EP14" s="540" t="s">
        <v>290</v>
      </c>
      <c r="ES14" s="597"/>
      <c r="ET14" s="597"/>
      <c r="EU14" s="216">
        <f>+$I$14</f>
        <v>9.8066645180043086E-2</v>
      </c>
      <c r="EV14" s="216"/>
      <c r="EW14" s="216"/>
      <c r="EX14" s="216"/>
      <c r="EY14" s="216"/>
      <c r="EZ14" s="216"/>
      <c r="FA14" s="216"/>
      <c r="FB14" s="216"/>
      <c r="FC14" s="216"/>
      <c r="FD14" s="216"/>
      <c r="FE14" s="540" t="s">
        <v>290</v>
      </c>
      <c r="FH14" s="597"/>
      <c r="FI14" s="597"/>
      <c r="FJ14" s="216">
        <f>+$I$14</f>
        <v>9.8066645180043086E-2</v>
      </c>
      <c r="FK14" s="216"/>
      <c r="FL14" s="216"/>
      <c r="FM14" s="216"/>
      <c r="FN14" s="216"/>
      <c r="FO14" s="216"/>
      <c r="FP14" s="216"/>
      <c r="FQ14" s="216"/>
      <c r="FR14" s="216"/>
      <c r="FS14" s="216"/>
      <c r="FT14" s="540" t="s">
        <v>290</v>
      </c>
      <c r="FW14" s="597"/>
      <c r="FX14" s="597"/>
      <c r="FY14" s="216">
        <f>+$I$14</f>
        <v>9.8066645180043086E-2</v>
      </c>
      <c r="FZ14" s="216"/>
      <c r="GA14" s="216"/>
      <c r="GB14" s="216"/>
      <c r="GC14" s="216"/>
      <c r="GD14" s="216"/>
      <c r="GE14" s="216"/>
      <c r="GF14" s="216"/>
      <c r="GG14" s="216"/>
      <c r="GH14" s="216"/>
      <c r="GI14" s="540" t="s">
        <v>290</v>
      </c>
      <c r="GL14" s="597"/>
      <c r="GM14" s="597"/>
      <c r="GN14" s="216">
        <f>+$I$14</f>
        <v>9.8066645180043086E-2</v>
      </c>
      <c r="GO14" s="1404"/>
      <c r="GP14" s="1404"/>
      <c r="GQ14" s="1404"/>
      <c r="GR14" s="1404"/>
      <c r="GS14" s="1404"/>
      <c r="GT14" s="1404"/>
      <c r="GU14" s="1404"/>
      <c r="GV14" s="1404"/>
      <c r="GW14" s="1404"/>
      <c r="GX14" s="540" t="s">
        <v>290</v>
      </c>
      <c r="HA14" s="597"/>
      <c r="HB14" s="597"/>
      <c r="HC14" s="216">
        <f>+$I$14</f>
        <v>9.8066645180043086E-2</v>
      </c>
      <c r="HJ14" s="216"/>
      <c r="HK14" s="216"/>
      <c r="HL14" s="216"/>
      <c r="HM14" s="540" t="s">
        <v>290</v>
      </c>
      <c r="HP14" s="597"/>
      <c r="HQ14" s="597"/>
      <c r="HR14" s="216">
        <f>+$I$14</f>
        <v>9.8066645180043086E-2</v>
      </c>
      <c r="HY14" s="216"/>
      <c r="HZ14" s="216"/>
      <c r="IA14" s="216"/>
      <c r="IB14" s="540" t="s">
        <v>290</v>
      </c>
      <c r="IE14" s="597"/>
      <c r="IF14" s="597"/>
      <c r="IG14" s="216">
        <f>+$I$14</f>
        <v>9.8066645180043086E-2</v>
      </c>
      <c r="IN14" s="216"/>
      <c r="IO14" s="216"/>
      <c r="IP14" s="216"/>
      <c r="IQ14" s="216"/>
      <c r="IR14" s="216"/>
      <c r="IS14" s="216"/>
      <c r="IT14" s="216"/>
      <c r="IU14" s="216"/>
      <c r="IV14" s="216"/>
      <c r="IW14" s="216"/>
      <c r="IX14" s="216"/>
      <c r="IY14" s="216"/>
      <c r="IZ14" s="216"/>
      <c r="JA14" s="216"/>
      <c r="JB14" s="216"/>
      <c r="JC14" s="216"/>
    </row>
    <row r="15" spans="1:263" ht="18">
      <c r="A15" s="265">
        <v>5</v>
      </c>
      <c r="B15" s="265"/>
      <c r="C15" s="594" t="s">
        <v>39</v>
      </c>
      <c r="D15" s="594"/>
      <c r="E15" s="597" t="s">
        <v>329</v>
      </c>
      <c r="F15" s="597"/>
      <c r="G15" s="597"/>
      <c r="H15" s="597"/>
      <c r="I15" s="216">
        <f>+I14-I13</f>
        <v>6.1959810382536812E-3</v>
      </c>
      <c r="K15" s="543"/>
      <c r="L15" s="223"/>
      <c r="M15" s="223"/>
      <c r="Q15" s="597" t="s">
        <v>329</v>
      </c>
      <c r="T15" s="597"/>
      <c r="U15" s="597"/>
      <c r="V15" s="216">
        <f>+$I$15</f>
        <v>6.1959810382536812E-3</v>
      </c>
      <c r="W15" s="216"/>
      <c r="X15" s="216"/>
      <c r="Y15" s="216"/>
      <c r="Z15" s="216"/>
      <c r="AA15" s="216"/>
      <c r="AB15" s="216"/>
      <c r="AC15" s="597" t="s">
        <v>329</v>
      </c>
      <c r="AF15" s="597"/>
      <c r="AG15" s="597"/>
      <c r="AH15" s="216">
        <f>+$I$15</f>
        <v>6.1959810382536812E-3</v>
      </c>
      <c r="AI15" s="216"/>
      <c r="AJ15" s="216"/>
      <c r="AK15" s="216"/>
      <c r="AL15" s="216"/>
      <c r="AM15" s="216"/>
      <c r="AN15" s="216"/>
      <c r="AO15" s="597" t="s">
        <v>329</v>
      </c>
      <c r="AR15" s="597"/>
      <c r="AS15" s="597"/>
      <c r="AT15" s="216">
        <f>+$I$15</f>
        <v>6.1959810382536812E-3</v>
      </c>
      <c r="AU15" s="216"/>
      <c r="AV15" s="216"/>
      <c r="AW15" s="216"/>
      <c r="AX15" s="216"/>
      <c r="AY15" s="216"/>
      <c r="AZ15" s="216"/>
      <c r="BA15" s="597" t="s">
        <v>329</v>
      </c>
      <c r="BD15" s="597"/>
      <c r="BE15" s="597"/>
      <c r="BF15" s="216">
        <f>+$I$15</f>
        <v>6.1959810382536812E-3</v>
      </c>
      <c r="BG15" s="216"/>
      <c r="BH15" s="216"/>
      <c r="BI15" s="216"/>
      <c r="BJ15" s="216"/>
      <c r="BK15" s="216"/>
      <c r="BL15" s="216"/>
      <c r="BM15" s="597" t="s">
        <v>329</v>
      </c>
      <c r="BP15" s="597"/>
      <c r="BQ15" s="597"/>
      <c r="BR15" s="216">
        <f>+$I$15</f>
        <v>6.1959810382536812E-3</v>
      </c>
      <c r="BS15" s="216"/>
      <c r="BT15" s="216"/>
      <c r="BU15" s="216"/>
      <c r="BV15" s="216"/>
      <c r="BW15" s="216"/>
      <c r="BX15" s="216"/>
      <c r="BY15" s="597" t="s">
        <v>329</v>
      </c>
      <c r="CB15" s="597"/>
      <c r="CC15" s="597"/>
      <c r="CD15" s="216">
        <f>+$I$15</f>
        <v>6.1959810382536812E-3</v>
      </c>
      <c r="CE15" s="216"/>
      <c r="CF15" s="216"/>
      <c r="CG15" s="216"/>
      <c r="CH15" s="216"/>
      <c r="CI15" s="216"/>
      <c r="CJ15" s="216"/>
      <c r="CK15" s="597" t="s">
        <v>329</v>
      </c>
      <c r="CN15" s="597"/>
      <c r="CO15" s="597"/>
      <c r="CP15" s="216">
        <f>+$I$15</f>
        <v>6.1959810382536812E-3</v>
      </c>
      <c r="CQ15" s="216"/>
      <c r="CR15" s="216"/>
      <c r="CS15" s="216"/>
      <c r="CT15" s="216"/>
      <c r="CU15" s="216"/>
      <c r="CV15" s="216"/>
      <c r="CW15" s="597" t="s">
        <v>329</v>
      </c>
      <c r="CZ15" s="597"/>
      <c r="DA15" s="597"/>
      <c r="DB15" s="216">
        <f>+$I$15</f>
        <v>6.1959810382536812E-3</v>
      </c>
      <c r="DC15" s="216"/>
      <c r="DD15" s="216"/>
      <c r="DE15" s="216"/>
      <c r="DF15" s="216"/>
      <c r="DG15" s="216"/>
      <c r="DH15" s="216"/>
      <c r="DI15" s="216"/>
      <c r="DJ15" s="216"/>
      <c r="DK15" s="216"/>
      <c r="DL15" s="597" t="s">
        <v>329</v>
      </c>
      <c r="DO15" s="597"/>
      <c r="DP15" s="597"/>
      <c r="DQ15" s="216">
        <f>+$I$15</f>
        <v>6.1959810382536812E-3</v>
      </c>
      <c r="DR15" s="216"/>
      <c r="DS15" s="216"/>
      <c r="DT15" s="216"/>
      <c r="DU15" s="216"/>
      <c r="DV15" s="216"/>
      <c r="DW15" s="216"/>
      <c r="DX15" s="216"/>
      <c r="DY15" s="216"/>
      <c r="DZ15" s="216"/>
      <c r="EA15" s="597" t="s">
        <v>329</v>
      </c>
      <c r="ED15" s="597"/>
      <c r="EE15" s="597"/>
      <c r="EF15" s="216">
        <f>+$I$15</f>
        <v>6.1959810382536812E-3</v>
      </c>
      <c r="EG15" s="216"/>
      <c r="EH15" s="216"/>
      <c r="EI15" s="216"/>
      <c r="EJ15" s="216"/>
      <c r="EK15" s="216"/>
      <c r="EL15" s="216"/>
      <c r="EM15" s="216"/>
      <c r="EN15" s="216"/>
      <c r="EO15" s="216"/>
      <c r="EP15" s="597" t="s">
        <v>329</v>
      </c>
      <c r="ES15" s="597"/>
      <c r="ET15" s="597"/>
      <c r="EU15" s="216">
        <f>+$I$15</f>
        <v>6.1959810382536812E-3</v>
      </c>
      <c r="EV15" s="216"/>
      <c r="EW15" s="216"/>
      <c r="EX15" s="216"/>
      <c r="EY15" s="216"/>
      <c r="EZ15" s="216"/>
      <c r="FA15" s="216"/>
      <c r="FB15" s="216"/>
      <c r="FC15" s="216"/>
      <c r="FD15" s="216"/>
      <c r="FE15" s="597" t="s">
        <v>329</v>
      </c>
      <c r="FH15" s="597"/>
      <c r="FI15" s="597"/>
      <c r="FJ15" s="216">
        <f>+$I$15</f>
        <v>6.1959810382536812E-3</v>
      </c>
      <c r="FK15" s="216"/>
      <c r="FL15" s="216"/>
      <c r="FM15" s="216"/>
      <c r="FN15" s="216"/>
      <c r="FO15" s="216"/>
      <c r="FP15" s="216"/>
      <c r="FQ15" s="216"/>
      <c r="FR15" s="216"/>
      <c r="FS15" s="216"/>
      <c r="FT15" s="597" t="s">
        <v>329</v>
      </c>
      <c r="FW15" s="597"/>
      <c r="FX15" s="597"/>
      <c r="FY15" s="216">
        <f>+$I$15</f>
        <v>6.1959810382536812E-3</v>
      </c>
      <c r="FZ15" s="216"/>
      <c r="GA15" s="216"/>
      <c r="GB15" s="216"/>
      <c r="GC15" s="216"/>
      <c r="GD15" s="216"/>
      <c r="GE15" s="216"/>
      <c r="GF15" s="216"/>
      <c r="GG15" s="216"/>
      <c r="GH15" s="216"/>
      <c r="GI15" s="597" t="s">
        <v>329</v>
      </c>
      <c r="GL15" s="597"/>
      <c r="GM15" s="597"/>
      <c r="GN15" s="216">
        <f>+$I$15</f>
        <v>6.1959810382536812E-3</v>
      </c>
      <c r="GO15" s="1404"/>
      <c r="GP15" s="1404"/>
      <c r="GQ15" s="1404"/>
      <c r="GR15" s="1404"/>
      <c r="GS15" s="1404"/>
      <c r="GT15" s="1404"/>
      <c r="GU15" s="1404"/>
      <c r="GV15" s="1404"/>
      <c r="GW15" s="1404"/>
      <c r="GX15" s="597" t="s">
        <v>329</v>
      </c>
      <c r="HA15" s="597"/>
      <c r="HB15" s="597"/>
      <c r="HC15" s="216">
        <f>+$I$15</f>
        <v>6.1959810382536812E-3</v>
      </c>
      <c r="HJ15" s="216"/>
      <c r="HK15" s="216"/>
      <c r="HL15" s="216"/>
      <c r="HM15" s="597" t="s">
        <v>329</v>
      </c>
      <c r="HP15" s="597"/>
      <c r="HQ15" s="597"/>
      <c r="HR15" s="216">
        <f>+$I$15</f>
        <v>6.1959810382536812E-3</v>
      </c>
      <c r="HY15" s="216"/>
      <c r="HZ15" s="216"/>
      <c r="IA15" s="216"/>
      <c r="IB15" s="597" t="s">
        <v>329</v>
      </c>
      <c r="IE15" s="597"/>
      <c r="IF15" s="597"/>
      <c r="IG15" s="216">
        <f>+$I$15</f>
        <v>6.1959810382536812E-3</v>
      </c>
      <c r="IN15" s="216"/>
      <c r="IO15" s="216"/>
      <c r="IP15" s="216"/>
      <c r="IQ15" s="216"/>
      <c r="IR15" s="216"/>
      <c r="IS15" s="216"/>
      <c r="IT15" s="216"/>
      <c r="IU15" s="216"/>
      <c r="IV15" s="216"/>
      <c r="IW15" s="216"/>
      <c r="IX15" s="216"/>
      <c r="IY15" s="216"/>
      <c r="IZ15" s="216"/>
      <c r="JA15" s="216"/>
      <c r="JB15" s="216"/>
      <c r="JC15" s="216"/>
    </row>
    <row r="16" spans="1:263" ht="18">
      <c r="A16" s="914"/>
      <c r="B16" s="265"/>
      <c r="C16" s="597"/>
      <c r="D16" s="594"/>
      <c r="E16" s="597"/>
      <c r="F16" s="597"/>
      <c r="G16" s="597"/>
      <c r="H16" s="597"/>
      <c r="I16" s="217"/>
      <c r="L16" s="29"/>
      <c r="M16" s="29"/>
      <c r="Q16" s="597"/>
      <c r="T16" s="597"/>
      <c r="U16" s="597"/>
      <c r="V16" s="217"/>
      <c r="W16" s="217"/>
      <c r="X16" s="217"/>
      <c r="Y16" s="217"/>
      <c r="Z16" s="217"/>
      <c r="AA16" s="217"/>
      <c r="AB16" s="217"/>
      <c r="AC16" s="597"/>
      <c r="AF16" s="597"/>
      <c r="AG16" s="597"/>
      <c r="AH16" s="217"/>
      <c r="AI16" s="217"/>
      <c r="AJ16" s="217"/>
      <c r="AK16" s="217"/>
      <c r="AL16" s="217"/>
      <c r="AM16" s="217"/>
      <c r="AN16" s="217"/>
      <c r="AO16" s="597"/>
      <c r="AR16" s="597"/>
      <c r="AS16" s="597"/>
      <c r="AT16" s="217"/>
      <c r="AU16" s="217"/>
      <c r="AV16" s="217"/>
      <c r="AW16" s="217"/>
      <c r="AX16" s="217"/>
      <c r="AY16" s="217"/>
      <c r="AZ16" s="217"/>
      <c r="BA16" s="597"/>
      <c r="BD16" s="597"/>
      <c r="BE16" s="597"/>
      <c r="BF16" s="217"/>
      <c r="BG16" s="217"/>
      <c r="BH16" s="217"/>
      <c r="BI16" s="217"/>
      <c r="BJ16" s="217"/>
      <c r="BK16" s="217"/>
      <c r="BL16" s="217"/>
      <c r="BM16" s="597"/>
      <c r="BP16" s="597"/>
      <c r="BQ16" s="597"/>
      <c r="BR16" s="217"/>
      <c r="BS16" s="217"/>
      <c r="BT16" s="217"/>
      <c r="BU16" s="217"/>
      <c r="BV16" s="217"/>
      <c r="BW16" s="217"/>
      <c r="BX16" s="217"/>
      <c r="BY16" s="597"/>
      <c r="CB16" s="597"/>
      <c r="CC16" s="597"/>
      <c r="CD16" s="217"/>
      <c r="CE16" s="217"/>
      <c r="CF16" s="217"/>
      <c r="CG16" s="217"/>
      <c r="CH16" s="217"/>
      <c r="CI16" s="217"/>
      <c r="CJ16" s="217"/>
      <c r="CK16" s="597"/>
      <c r="CN16" s="597"/>
      <c r="CO16" s="597"/>
      <c r="CP16" s="217"/>
      <c r="CQ16" s="217"/>
      <c r="CR16" s="217"/>
      <c r="CS16" s="217"/>
      <c r="CT16" s="217"/>
      <c r="CU16" s="217"/>
      <c r="CV16" s="217"/>
      <c r="CW16" s="597"/>
      <c r="CZ16" s="597"/>
      <c r="DA16" s="597"/>
      <c r="DB16" s="217"/>
      <c r="DC16" s="217"/>
      <c r="DD16" s="217"/>
      <c r="DE16" s="217"/>
      <c r="DF16" s="217"/>
      <c r="DG16" s="217"/>
      <c r="DH16" s="217"/>
      <c r="DI16" s="217"/>
      <c r="DJ16" s="217"/>
      <c r="DK16" s="217"/>
      <c r="DL16" s="597"/>
      <c r="DO16" s="597"/>
      <c r="DP16" s="597"/>
      <c r="DQ16" s="217"/>
      <c r="DR16" s="217"/>
      <c r="DS16" s="217"/>
      <c r="DT16" s="217"/>
      <c r="DU16" s="217"/>
      <c r="DV16" s="217"/>
      <c r="DW16" s="217"/>
      <c r="DX16" s="217"/>
      <c r="DY16" s="217"/>
      <c r="DZ16" s="217"/>
      <c r="EA16" s="597"/>
      <c r="ED16" s="597"/>
      <c r="EE16" s="597"/>
      <c r="EF16" s="217"/>
      <c r="EG16" s="217"/>
      <c r="EH16" s="217"/>
      <c r="EI16" s="217"/>
      <c r="EJ16" s="217"/>
      <c r="EK16" s="217"/>
      <c r="EL16" s="217"/>
      <c r="EM16" s="217"/>
      <c r="EN16" s="217"/>
      <c r="EO16" s="217"/>
      <c r="EP16" s="597"/>
      <c r="ES16" s="597"/>
      <c r="ET16" s="597"/>
      <c r="EU16" s="217"/>
      <c r="EV16" s="217"/>
      <c r="EW16" s="217"/>
      <c r="EX16" s="217"/>
      <c r="EY16" s="217"/>
      <c r="EZ16" s="217"/>
      <c r="FA16" s="217"/>
      <c r="FB16" s="217"/>
      <c r="FC16" s="217"/>
      <c r="FD16" s="217"/>
      <c r="FE16" s="597"/>
      <c r="FH16" s="597"/>
      <c r="FI16" s="597"/>
      <c r="FJ16" s="217"/>
      <c r="FK16" s="217"/>
      <c r="FL16" s="217"/>
      <c r="FM16" s="217"/>
      <c r="FN16" s="217"/>
      <c r="FO16" s="217"/>
      <c r="FP16" s="217"/>
      <c r="FQ16" s="217"/>
      <c r="FR16" s="217"/>
      <c r="FS16" s="217"/>
      <c r="FT16" s="597"/>
      <c r="FW16" s="597"/>
      <c r="FX16" s="597"/>
      <c r="FY16" s="217"/>
      <c r="FZ16" s="217"/>
      <c r="GA16" s="217"/>
      <c r="GB16" s="217"/>
      <c r="GC16" s="217"/>
      <c r="GD16" s="217"/>
      <c r="GE16" s="217"/>
      <c r="GF16" s="217"/>
      <c r="GG16" s="217"/>
      <c r="GH16" s="217"/>
      <c r="GI16" s="597"/>
      <c r="GL16" s="597"/>
      <c r="GM16" s="597"/>
      <c r="GN16" s="217"/>
      <c r="GO16" s="1405"/>
      <c r="GP16" s="1405"/>
      <c r="GQ16" s="1405"/>
      <c r="GR16" s="1405"/>
      <c r="GS16" s="1405"/>
      <c r="GT16" s="1405"/>
      <c r="GU16" s="1405"/>
      <c r="GV16" s="1405"/>
      <c r="GW16" s="1405"/>
      <c r="GX16" s="597"/>
      <c r="HA16" s="597"/>
      <c r="HB16" s="597"/>
      <c r="HC16" s="217"/>
      <c r="HJ16" s="217"/>
      <c r="HK16" s="217"/>
      <c r="HL16" s="217"/>
      <c r="HM16" s="597"/>
      <c r="HP16" s="597"/>
      <c r="HQ16" s="597"/>
      <c r="HR16" s="217"/>
      <c r="HY16" s="217"/>
      <c r="HZ16" s="217"/>
      <c r="IA16" s="217"/>
      <c r="IB16" s="597"/>
      <c r="IE16" s="597"/>
      <c r="IF16" s="597"/>
      <c r="IG16" s="217"/>
      <c r="IN16" s="217"/>
      <c r="IO16" s="217"/>
      <c r="IP16" s="217"/>
      <c r="IQ16" s="217"/>
      <c r="IR16" s="217"/>
      <c r="IS16" s="217"/>
      <c r="IT16" s="217"/>
      <c r="IU16" s="217"/>
      <c r="IV16" s="217"/>
      <c r="IW16" s="217"/>
      <c r="IX16" s="217"/>
      <c r="IY16" s="217"/>
      <c r="IZ16" s="217"/>
      <c r="JA16" s="217"/>
      <c r="JB16" s="217"/>
      <c r="JC16" s="217"/>
    </row>
    <row r="17" spans="1:266" ht="18">
      <c r="A17" s="265">
        <v>6</v>
      </c>
      <c r="B17" s="265"/>
      <c r="C17" s="541" t="s">
        <v>327</v>
      </c>
      <c r="D17" s="594"/>
      <c r="E17" s="597"/>
      <c r="F17" s="597"/>
      <c r="G17" s="597"/>
      <c r="H17" s="597"/>
      <c r="I17" s="217"/>
      <c r="L17" s="29"/>
      <c r="M17" s="29"/>
      <c r="Q17" s="597"/>
      <c r="T17" s="597"/>
      <c r="U17" s="597"/>
      <c r="V17" s="217"/>
      <c r="W17" s="217"/>
      <c r="X17" s="217"/>
      <c r="Y17" s="217"/>
      <c r="Z17" s="217"/>
      <c r="AA17" s="217"/>
      <c r="AB17" s="217"/>
      <c r="AC17" s="597"/>
      <c r="AF17" s="597"/>
      <c r="AG17" s="597"/>
      <c r="AH17" s="217"/>
      <c r="AI17" s="217"/>
      <c r="AJ17" s="217"/>
      <c r="AK17" s="217"/>
      <c r="AL17" s="217"/>
      <c r="AM17" s="217"/>
      <c r="AN17" s="217"/>
      <c r="AO17" s="597"/>
      <c r="AR17" s="597"/>
      <c r="AS17" s="597"/>
      <c r="AT17" s="217"/>
      <c r="AU17" s="217"/>
      <c r="AV17" s="217"/>
      <c r="AW17" s="217"/>
      <c r="AX17" s="217"/>
      <c r="AY17" s="217"/>
      <c r="AZ17" s="217"/>
      <c r="BA17" s="597"/>
      <c r="BD17" s="597"/>
      <c r="BE17" s="597"/>
      <c r="BF17" s="217"/>
      <c r="BG17" s="217"/>
      <c r="BH17" s="217"/>
      <c r="BI17" s="217"/>
      <c r="BJ17" s="217"/>
      <c r="BK17" s="217"/>
      <c r="BL17" s="217"/>
      <c r="BM17" s="597"/>
      <c r="BP17" s="597"/>
      <c r="BQ17" s="597"/>
      <c r="BR17" s="217"/>
      <c r="BS17" s="217"/>
      <c r="BT17" s="217"/>
      <c r="BU17" s="217"/>
      <c r="BV17" s="217"/>
      <c r="BW17" s="217"/>
      <c r="BX17" s="217"/>
      <c r="BY17" s="597"/>
      <c r="CB17" s="597"/>
      <c r="CC17" s="597"/>
      <c r="CD17" s="217"/>
      <c r="CE17" s="217"/>
      <c r="CF17" s="217"/>
      <c r="CG17" s="217"/>
      <c r="CH17" s="217"/>
      <c r="CI17" s="217"/>
      <c r="CJ17" s="217"/>
      <c r="CK17" s="597"/>
      <c r="CN17" s="597"/>
      <c r="CO17" s="597"/>
      <c r="CP17" s="217"/>
      <c r="CQ17" s="217"/>
      <c r="CR17" s="217"/>
      <c r="CS17" s="217"/>
      <c r="CT17" s="217"/>
      <c r="CU17" s="217"/>
      <c r="CV17" s="217"/>
      <c r="CW17" s="597"/>
      <c r="CZ17" s="597"/>
      <c r="DA17" s="597"/>
      <c r="DB17" s="217"/>
      <c r="DC17" s="217"/>
      <c r="DD17" s="217"/>
      <c r="DE17" s="217"/>
      <c r="DF17" s="217"/>
      <c r="DG17" s="217"/>
      <c r="DH17" s="217"/>
      <c r="DI17" s="217"/>
      <c r="DJ17" s="217"/>
      <c r="DK17" s="217"/>
      <c r="DL17" s="597"/>
      <c r="DO17" s="597"/>
      <c r="DP17" s="597"/>
      <c r="DQ17" s="217"/>
      <c r="DR17" s="217"/>
      <c r="DS17" s="217"/>
      <c r="DT17" s="217"/>
      <c r="DU17" s="217"/>
      <c r="DV17" s="217"/>
      <c r="DW17" s="217"/>
      <c r="DX17" s="217"/>
      <c r="DY17" s="217"/>
      <c r="DZ17" s="217"/>
      <c r="EA17" s="597"/>
      <c r="ED17" s="597"/>
      <c r="EE17" s="597"/>
      <c r="EF17" s="217"/>
      <c r="EG17" s="217"/>
      <c r="EH17" s="217"/>
      <c r="EI17" s="217"/>
      <c r="EJ17" s="217"/>
      <c r="EK17" s="217"/>
      <c r="EL17" s="217"/>
      <c r="EM17" s="217"/>
      <c r="EN17" s="217"/>
      <c r="EO17" s="217"/>
      <c r="EP17" s="597"/>
      <c r="ES17" s="597"/>
      <c r="ET17" s="597"/>
      <c r="EU17" s="217"/>
      <c r="EV17" s="217"/>
      <c r="EW17" s="217"/>
      <c r="EX17" s="217"/>
      <c r="EY17" s="217"/>
      <c r="EZ17" s="217"/>
      <c r="FA17" s="217"/>
      <c r="FB17" s="217"/>
      <c r="FC17" s="217"/>
      <c r="FD17" s="217"/>
      <c r="FE17" s="597"/>
      <c r="FH17" s="597"/>
      <c r="FI17" s="597"/>
      <c r="FJ17" s="217"/>
      <c r="FK17" s="217"/>
      <c r="FL17" s="217"/>
      <c r="FM17" s="217"/>
      <c r="FN17" s="217"/>
      <c r="FO17" s="217"/>
      <c r="FP17" s="217"/>
      <c r="FQ17" s="217"/>
      <c r="FR17" s="217"/>
      <c r="FS17" s="217"/>
      <c r="FT17" s="597"/>
      <c r="FW17" s="597"/>
      <c r="FX17" s="597"/>
      <c r="FY17" s="217"/>
      <c r="FZ17" s="217"/>
      <c r="GA17" s="217"/>
      <c r="GB17" s="217"/>
      <c r="GC17" s="217"/>
      <c r="GD17" s="217"/>
      <c r="GE17" s="217"/>
      <c r="GF17" s="217"/>
      <c r="GG17" s="217"/>
      <c r="GH17" s="217"/>
      <c r="GI17" s="597"/>
      <c r="GL17" s="597"/>
      <c r="GM17" s="597"/>
      <c r="GN17" s="217"/>
      <c r="GO17" s="1405"/>
      <c r="GP17" s="1405"/>
      <c r="GQ17" s="1405"/>
      <c r="GR17" s="1405"/>
      <c r="GS17" s="1405"/>
      <c r="GT17" s="1405"/>
      <c r="GU17" s="1405"/>
      <c r="GV17" s="1405"/>
      <c r="GW17" s="1405"/>
      <c r="GX17" s="597"/>
      <c r="HA17" s="597"/>
      <c r="HB17" s="597"/>
      <c r="HC17" s="217"/>
      <c r="HJ17" s="217"/>
      <c r="HK17" s="217"/>
      <c r="HL17" s="217"/>
      <c r="HM17" s="597"/>
      <c r="HP17" s="597"/>
      <c r="HQ17" s="597"/>
      <c r="HR17" s="217"/>
      <c r="HY17" s="217"/>
      <c r="HZ17" s="217"/>
      <c r="IA17" s="217"/>
      <c r="IB17" s="597"/>
      <c r="IE17" s="597"/>
      <c r="IF17" s="597"/>
      <c r="IG17" s="217"/>
      <c r="IN17" s="217"/>
      <c r="IO17" s="217"/>
      <c r="IP17" s="217"/>
      <c r="IQ17" s="217"/>
      <c r="IR17" s="217"/>
      <c r="IS17" s="217"/>
      <c r="IT17" s="217"/>
      <c r="IU17" s="217"/>
      <c r="IV17" s="217"/>
      <c r="IW17" s="217"/>
      <c r="IX17" s="217"/>
      <c r="IY17" s="217"/>
      <c r="IZ17" s="217"/>
      <c r="JA17" s="217"/>
      <c r="JB17" s="217"/>
      <c r="JC17" s="217"/>
    </row>
    <row r="18" spans="1:266" ht="18">
      <c r="A18" s="542"/>
      <c r="B18" s="265"/>
      <c r="C18" s="541"/>
      <c r="D18" s="594"/>
      <c r="E18" s="597"/>
      <c r="F18" s="597"/>
      <c r="G18" s="597"/>
      <c r="H18" s="597"/>
      <c r="I18" s="217"/>
      <c r="L18" s="497"/>
      <c r="M18" s="44"/>
      <c r="Q18" s="597"/>
      <c r="T18" s="597"/>
      <c r="U18" s="597"/>
      <c r="V18" s="217"/>
      <c r="W18" s="217"/>
      <c r="X18" s="217"/>
      <c r="Y18" s="217"/>
      <c r="Z18" s="217"/>
      <c r="AA18" s="217"/>
      <c r="AB18" s="217"/>
      <c r="AC18" s="597"/>
      <c r="AF18" s="597"/>
      <c r="AG18" s="597"/>
      <c r="AH18" s="217"/>
      <c r="AI18" s="217"/>
      <c r="AJ18" s="217"/>
      <c r="AK18" s="217"/>
      <c r="AL18" s="217"/>
      <c r="AM18" s="217"/>
      <c r="AN18" s="217"/>
      <c r="AO18" s="597"/>
      <c r="AR18" s="597"/>
      <c r="AS18" s="597"/>
      <c r="AT18" s="217"/>
      <c r="AU18" s="217"/>
      <c r="AV18" s="217"/>
      <c r="AW18" s="217"/>
      <c r="AX18" s="217"/>
      <c r="AY18" s="217"/>
      <c r="AZ18" s="217"/>
      <c r="BA18" s="597"/>
      <c r="BD18" s="597"/>
      <c r="BE18" s="597"/>
      <c r="BF18" s="217"/>
      <c r="BG18" s="217"/>
      <c r="BH18" s="217"/>
      <c r="BI18" s="217"/>
      <c r="BJ18" s="217"/>
      <c r="BK18" s="217"/>
      <c r="BL18" s="217"/>
      <c r="BM18" s="597"/>
      <c r="BP18" s="597"/>
      <c r="BQ18" s="597"/>
      <c r="BR18" s="217"/>
      <c r="BS18" s="217"/>
      <c r="BT18" s="217"/>
      <c r="BU18" s="217"/>
      <c r="BV18" s="217"/>
      <c r="BW18" s="217"/>
      <c r="BX18" s="217"/>
      <c r="BY18" s="597"/>
      <c r="CB18" s="597"/>
      <c r="CC18" s="597"/>
      <c r="CD18" s="217"/>
      <c r="CE18" s="217"/>
      <c r="CF18" s="217"/>
      <c r="CG18" s="217"/>
      <c r="CH18" s="217"/>
      <c r="CI18" s="217"/>
      <c r="CJ18" s="217"/>
      <c r="CK18" s="597"/>
      <c r="CN18" s="597"/>
      <c r="CO18" s="597"/>
      <c r="CP18" s="217"/>
      <c r="CQ18" s="217"/>
      <c r="CR18" s="217"/>
      <c r="CS18" s="217"/>
      <c r="CT18" s="217"/>
      <c r="CU18" s="217"/>
      <c r="CV18" s="217"/>
      <c r="CW18" s="597"/>
      <c r="CZ18" s="597"/>
      <c r="DA18" s="597"/>
      <c r="DB18" s="217"/>
      <c r="DC18" s="217"/>
      <c r="DD18" s="217"/>
      <c r="DE18" s="217"/>
      <c r="DF18" s="217"/>
      <c r="DG18" s="217"/>
      <c r="DH18" s="217"/>
      <c r="DI18" s="217"/>
      <c r="DJ18" s="217"/>
      <c r="DK18" s="217"/>
      <c r="DL18" s="597"/>
      <c r="DO18" s="597"/>
      <c r="DP18" s="597"/>
      <c r="DQ18" s="217"/>
      <c r="DR18" s="217"/>
      <c r="DS18" s="217"/>
      <c r="DT18" s="217"/>
      <c r="DU18" s="217"/>
      <c r="DV18" s="217"/>
      <c r="DW18" s="217"/>
      <c r="DX18" s="217"/>
      <c r="DY18" s="217"/>
      <c r="DZ18" s="217"/>
      <c r="EA18" s="597"/>
      <c r="ED18" s="597"/>
      <c r="EE18" s="597"/>
      <c r="EF18" s="217"/>
      <c r="EG18" s="217"/>
      <c r="EH18" s="217"/>
      <c r="EI18" s="217"/>
      <c r="EJ18" s="217"/>
      <c r="EK18" s="217"/>
      <c r="EL18" s="217"/>
      <c r="EM18" s="217"/>
      <c r="EN18" s="217"/>
      <c r="EO18" s="217"/>
      <c r="EP18" s="597"/>
      <c r="ES18" s="597"/>
      <c r="ET18" s="597"/>
      <c r="EU18" s="217"/>
      <c r="EV18" s="217"/>
      <c r="EW18" s="217"/>
      <c r="EX18" s="217"/>
      <c r="EY18" s="217"/>
      <c r="EZ18" s="217"/>
      <c r="FA18" s="217"/>
      <c r="FB18" s="217"/>
      <c r="FC18" s="217"/>
      <c r="FD18" s="217"/>
      <c r="FE18" s="597"/>
      <c r="FH18" s="597"/>
      <c r="FI18" s="597"/>
      <c r="FJ18" s="217"/>
      <c r="FK18" s="217"/>
      <c r="FL18" s="217"/>
      <c r="FM18" s="217"/>
      <c r="FN18" s="217"/>
      <c r="FO18" s="217"/>
      <c r="FP18" s="217"/>
      <c r="FQ18" s="217"/>
      <c r="FR18" s="217"/>
      <c r="FS18" s="217"/>
      <c r="FT18" s="597"/>
      <c r="FW18" s="597"/>
      <c r="FX18" s="597"/>
      <c r="FY18" s="217"/>
      <c r="FZ18" s="217"/>
      <c r="GA18" s="217"/>
      <c r="GB18" s="217"/>
      <c r="GC18" s="217"/>
      <c r="GD18" s="217"/>
      <c r="GE18" s="217"/>
      <c r="GF18" s="217"/>
      <c r="GG18" s="217"/>
      <c r="GH18" s="217"/>
      <c r="GI18" s="597"/>
      <c r="GL18" s="597"/>
      <c r="GM18" s="597"/>
      <c r="GN18" s="217"/>
      <c r="GO18" s="1405"/>
      <c r="GP18" s="1405"/>
      <c r="GQ18" s="1405"/>
      <c r="GR18" s="1405"/>
      <c r="GS18" s="1405"/>
      <c r="GT18" s="1405"/>
      <c r="GU18" s="1405"/>
      <c r="GV18" s="1405"/>
      <c r="GW18" s="1405"/>
      <c r="GX18" s="597"/>
      <c r="HA18" s="597"/>
      <c r="HB18" s="597"/>
      <c r="HC18" s="217"/>
      <c r="HJ18" s="217"/>
      <c r="HK18" s="217"/>
      <c r="HL18" s="217"/>
      <c r="HM18" s="597"/>
      <c r="HP18" s="597"/>
      <c r="HQ18" s="597"/>
      <c r="HR18" s="217"/>
      <c r="HY18" s="217"/>
      <c r="HZ18" s="217"/>
      <c r="IA18" s="217"/>
      <c r="IB18" s="597"/>
      <c r="IE18" s="597"/>
      <c r="IF18" s="597"/>
      <c r="IG18" s="217"/>
      <c r="IN18" s="217"/>
      <c r="IO18" s="217"/>
      <c r="IP18" s="217"/>
      <c r="IQ18" s="217"/>
      <c r="IR18" s="217"/>
      <c r="IS18" s="217"/>
      <c r="IT18" s="217"/>
      <c r="IU18" s="217"/>
      <c r="IV18" s="217"/>
      <c r="IW18" s="217"/>
      <c r="IX18" s="217"/>
      <c r="IY18" s="217"/>
      <c r="IZ18" s="217"/>
      <c r="JA18" s="217"/>
      <c r="JB18" s="217"/>
      <c r="JC18" s="217"/>
    </row>
    <row r="19" spans="1:266" ht="18.75" customHeight="1">
      <c r="A19" s="265">
        <v>7</v>
      </c>
      <c r="B19" s="495"/>
      <c r="C19" s="594" t="s">
        <v>55</v>
      </c>
      <c r="D19" s="594">
        <f>'Appendix A'!A285</f>
        <v>172</v>
      </c>
      <c r="E19" s="540" t="s">
        <v>293</v>
      </c>
      <c r="F19" s="597"/>
      <c r="G19" s="597"/>
      <c r="H19" s="597"/>
      <c r="I19" s="216">
        <f>'Appendix A'!H285</f>
        <v>1.3888431907646543E-2</v>
      </c>
      <c r="L19" s="272"/>
      <c r="M19" s="497"/>
      <c r="Q19" s="540" t="s">
        <v>293</v>
      </c>
      <c r="T19" s="597"/>
      <c r="U19" s="597"/>
      <c r="V19" s="216">
        <f>+$I$19</f>
        <v>1.3888431907646543E-2</v>
      </c>
      <c r="W19" s="216"/>
      <c r="X19" s="216"/>
      <c r="Y19" s="216"/>
      <c r="Z19" s="216"/>
      <c r="AA19" s="216"/>
      <c r="AB19" s="216"/>
      <c r="AC19" s="540" t="s">
        <v>293</v>
      </c>
      <c r="AF19" s="597"/>
      <c r="AG19" s="597"/>
      <c r="AH19" s="216">
        <f>+$I$19</f>
        <v>1.3888431907646543E-2</v>
      </c>
      <c r="AI19" s="216"/>
      <c r="AJ19" s="216"/>
      <c r="AK19" s="216"/>
      <c r="AL19" s="216"/>
      <c r="AM19" s="216"/>
      <c r="AN19" s="216"/>
      <c r="AO19" s="540" t="s">
        <v>293</v>
      </c>
      <c r="AR19" s="597"/>
      <c r="AS19" s="597"/>
      <c r="AT19" s="216">
        <f>+$I$19</f>
        <v>1.3888431907646543E-2</v>
      </c>
      <c r="AU19" s="216"/>
      <c r="AV19" s="216"/>
      <c r="AW19" s="216"/>
      <c r="AX19" s="216"/>
      <c r="AY19" s="216"/>
      <c r="AZ19" s="216"/>
      <c r="BA19" s="540" t="s">
        <v>293</v>
      </c>
      <c r="BD19" s="597"/>
      <c r="BE19" s="597"/>
      <c r="BF19" s="216">
        <f>+$I$19</f>
        <v>1.3888431907646543E-2</v>
      </c>
      <c r="BG19" s="216"/>
      <c r="BH19" s="216"/>
      <c r="BI19" s="216"/>
      <c r="BJ19" s="216"/>
      <c r="BK19" s="216"/>
      <c r="BL19" s="216"/>
      <c r="BM19" s="540" t="s">
        <v>293</v>
      </c>
      <c r="BP19" s="597"/>
      <c r="BQ19" s="597"/>
      <c r="BR19" s="216">
        <f>+$I$19</f>
        <v>1.3888431907646543E-2</v>
      </c>
      <c r="BS19" s="216"/>
      <c r="BT19" s="216"/>
      <c r="BU19" s="216"/>
      <c r="BV19" s="216"/>
      <c r="BW19" s="216"/>
      <c r="BX19" s="216"/>
      <c r="BY19" s="540" t="s">
        <v>293</v>
      </c>
      <c r="CB19" s="597"/>
      <c r="CC19" s="597"/>
      <c r="CD19" s="216">
        <f>+$I$19</f>
        <v>1.3888431907646543E-2</v>
      </c>
      <c r="CE19" s="216"/>
      <c r="CF19" s="216"/>
      <c r="CG19" s="216"/>
      <c r="CH19" s="216"/>
      <c r="CI19" s="216"/>
      <c r="CJ19" s="216"/>
      <c r="CK19" s="540" t="s">
        <v>293</v>
      </c>
      <c r="CN19" s="597"/>
      <c r="CO19" s="597"/>
      <c r="CP19" s="216">
        <f>+$I$19</f>
        <v>1.3888431907646543E-2</v>
      </c>
      <c r="CQ19" s="216"/>
      <c r="CR19" s="216"/>
      <c r="CS19" s="216"/>
      <c r="CT19" s="216"/>
      <c r="CU19" s="216"/>
      <c r="CV19" s="216"/>
      <c r="CW19" s="540" t="s">
        <v>293</v>
      </c>
      <c r="CZ19" s="597"/>
      <c r="DA19" s="597"/>
      <c r="DB19" s="216">
        <f>+$I$19</f>
        <v>1.3888431907646543E-2</v>
      </c>
      <c r="DC19" s="216"/>
      <c r="DD19" s="216"/>
      <c r="DE19" s="216"/>
      <c r="DF19" s="216"/>
      <c r="DG19" s="216"/>
      <c r="DH19" s="216"/>
      <c r="DI19" s="216"/>
      <c r="DJ19" s="216"/>
      <c r="DK19" s="216"/>
      <c r="DL19" s="540" t="s">
        <v>293</v>
      </c>
      <c r="DO19" s="597"/>
      <c r="DP19" s="597"/>
      <c r="DQ19" s="216">
        <f>+$I$19</f>
        <v>1.3888431907646543E-2</v>
      </c>
      <c r="DR19" s="216"/>
      <c r="DS19" s="216"/>
      <c r="DT19" s="216"/>
      <c r="DU19" s="216"/>
      <c r="DV19" s="216"/>
      <c r="DW19" s="216"/>
      <c r="DX19" s="216"/>
      <c r="DY19" s="216"/>
      <c r="DZ19" s="216"/>
      <c r="EA19" s="540" t="s">
        <v>293</v>
      </c>
      <c r="ED19" s="597"/>
      <c r="EE19" s="597"/>
      <c r="EF19" s="216">
        <f>+$I$19</f>
        <v>1.3888431907646543E-2</v>
      </c>
      <c r="EG19" s="216"/>
      <c r="EH19" s="216"/>
      <c r="EI19" s="216"/>
      <c r="EJ19" s="216"/>
      <c r="EK19" s="216"/>
      <c r="EL19" s="216"/>
      <c r="EM19" s="216"/>
      <c r="EN19" s="216"/>
      <c r="EO19" s="216"/>
      <c r="EP19" s="540" t="s">
        <v>293</v>
      </c>
      <c r="ES19" s="597"/>
      <c r="ET19" s="597"/>
      <c r="EU19" s="216">
        <f>+$I$19</f>
        <v>1.3888431907646543E-2</v>
      </c>
      <c r="EV19" s="216"/>
      <c r="EW19" s="216"/>
      <c r="EX19" s="216"/>
      <c r="EY19" s="216"/>
      <c r="EZ19" s="216"/>
      <c r="FA19" s="216"/>
      <c r="FB19" s="216"/>
      <c r="FC19" s="216"/>
      <c r="FD19" s="216"/>
      <c r="FE19" s="540" t="s">
        <v>293</v>
      </c>
      <c r="FH19" s="597"/>
      <c r="FI19" s="597"/>
      <c r="FJ19" s="216">
        <f>+$I$19</f>
        <v>1.3888431907646543E-2</v>
      </c>
      <c r="FK19" s="216"/>
      <c r="FL19" s="216"/>
      <c r="FM19" s="216"/>
      <c r="FN19" s="216"/>
      <c r="FO19" s="216"/>
      <c r="FP19" s="216"/>
      <c r="FQ19" s="216"/>
      <c r="FR19" s="216"/>
      <c r="FS19" s="216"/>
      <c r="FT19" s="540" t="s">
        <v>293</v>
      </c>
      <c r="FW19" s="597"/>
      <c r="FX19" s="597"/>
      <c r="FY19" s="216">
        <f>+$I$19</f>
        <v>1.3888431907646543E-2</v>
      </c>
      <c r="FZ19" s="216"/>
      <c r="GA19" s="216"/>
      <c r="GB19" s="216"/>
      <c r="GC19" s="216"/>
      <c r="GD19" s="216"/>
      <c r="GE19" s="216"/>
      <c r="GF19" s="216"/>
      <c r="GG19" s="216"/>
      <c r="GH19" s="216"/>
      <c r="GI19" s="540" t="s">
        <v>293</v>
      </c>
      <c r="GL19" s="597"/>
      <c r="GM19" s="597"/>
      <c r="GN19" s="216">
        <f>+$I$19</f>
        <v>1.3888431907646543E-2</v>
      </c>
      <c r="GO19" s="1404"/>
      <c r="GP19" s="1404"/>
      <c r="GQ19" s="1404"/>
      <c r="GR19" s="1404"/>
      <c r="GS19" s="1404"/>
      <c r="GT19" s="1404"/>
      <c r="GU19" s="1404"/>
      <c r="GV19" s="1404"/>
      <c r="GW19" s="1404"/>
      <c r="GX19" s="540" t="s">
        <v>293</v>
      </c>
      <c r="HA19" s="597"/>
      <c r="HB19" s="597"/>
      <c r="HC19" s="216">
        <f>+$I$19</f>
        <v>1.3888431907646543E-2</v>
      </c>
      <c r="HJ19" s="216"/>
      <c r="HK19" s="216"/>
      <c r="HL19" s="216"/>
      <c r="HM19" s="540" t="s">
        <v>293</v>
      </c>
      <c r="HP19" s="597"/>
      <c r="HQ19" s="597"/>
      <c r="HR19" s="216">
        <f>+$I$19</f>
        <v>1.3888431907646543E-2</v>
      </c>
      <c r="HY19" s="216"/>
      <c r="HZ19" s="216"/>
      <c r="IA19" s="216"/>
      <c r="IB19" s="540" t="s">
        <v>293</v>
      </c>
      <c r="IE19" s="597"/>
      <c r="IF19" s="597"/>
      <c r="IG19" s="216">
        <f>+$I$19</f>
        <v>1.3888431907646543E-2</v>
      </c>
      <c r="IN19" s="216"/>
      <c r="IO19" s="216"/>
      <c r="IP19" s="216"/>
      <c r="IQ19" s="216"/>
      <c r="IR19" s="216"/>
      <c r="IS19" s="216"/>
      <c r="IT19" s="216"/>
      <c r="IU19" s="216"/>
      <c r="IV19" s="216"/>
      <c r="IW19" s="216"/>
      <c r="IX19" s="216"/>
      <c r="IY19" s="216"/>
      <c r="IZ19" s="216"/>
      <c r="JA19" s="216"/>
      <c r="JB19" s="216"/>
      <c r="JC19" s="216"/>
    </row>
    <row r="20" spans="1:266" ht="18">
      <c r="A20" s="265"/>
      <c r="B20" s="495"/>
      <c r="C20" s="594"/>
      <c r="D20" s="594"/>
      <c r="E20" s="540"/>
      <c r="F20" s="597"/>
      <c r="G20" s="597"/>
      <c r="H20" s="597"/>
      <c r="I20" s="216"/>
      <c r="L20" s="29"/>
      <c r="Q20" s="540"/>
      <c r="T20" s="597"/>
      <c r="U20" s="597"/>
      <c r="V20" s="597"/>
      <c r="W20" s="597"/>
      <c r="X20" s="597"/>
      <c r="Y20" s="597"/>
      <c r="Z20" s="597"/>
      <c r="AA20" s="597"/>
      <c r="AB20" s="597"/>
      <c r="AC20" s="540"/>
      <c r="AF20" s="597"/>
      <c r="AG20" s="597"/>
      <c r="AH20" s="597"/>
      <c r="AI20" s="597"/>
      <c r="AJ20" s="597"/>
      <c r="AK20" s="597"/>
      <c r="AL20" s="597"/>
      <c r="AM20" s="597"/>
      <c r="AN20" s="597"/>
      <c r="AO20" s="540"/>
      <c r="AR20" s="597"/>
      <c r="AS20" s="597"/>
      <c r="AT20" s="597"/>
      <c r="AU20" s="597"/>
      <c r="AV20" s="597"/>
      <c r="AW20" s="597"/>
      <c r="AX20" s="597"/>
      <c r="AY20" s="597"/>
      <c r="AZ20" s="597"/>
      <c r="BA20" s="540"/>
      <c r="BD20" s="597"/>
      <c r="BE20" s="597"/>
      <c r="BF20" s="597"/>
      <c r="BG20" s="597"/>
      <c r="BH20" s="597"/>
      <c r="BI20" s="597"/>
      <c r="BJ20" s="597"/>
      <c r="BK20" s="597"/>
      <c r="BL20" s="597"/>
      <c r="BM20" s="540"/>
      <c r="BP20" s="597"/>
      <c r="BQ20" s="597"/>
      <c r="BR20" s="597"/>
      <c r="BS20" s="597"/>
      <c r="BT20" s="597"/>
      <c r="BU20" s="597"/>
      <c r="BV20" s="597"/>
      <c r="BW20" s="597"/>
      <c r="BX20" s="597"/>
      <c r="BY20" s="540"/>
      <c r="CB20" s="597"/>
      <c r="CC20" s="597"/>
      <c r="CD20" s="597"/>
      <c r="CE20" s="597"/>
      <c r="CF20" s="597"/>
      <c r="CG20" s="597"/>
      <c r="CH20" s="597"/>
      <c r="CI20" s="597"/>
      <c r="CJ20" s="597"/>
      <c r="CK20" s="540"/>
      <c r="CN20" s="597"/>
      <c r="CO20" s="597"/>
      <c r="CP20" s="597"/>
      <c r="CQ20" s="597"/>
      <c r="CR20" s="597"/>
      <c r="CS20" s="597"/>
      <c r="CT20" s="597"/>
      <c r="CU20" s="597"/>
      <c r="CV20" s="597"/>
      <c r="CW20" s="540"/>
      <c r="CZ20" s="597"/>
      <c r="DA20" s="597"/>
      <c r="DB20" s="597"/>
      <c r="DC20" s="597"/>
      <c r="DD20" s="597"/>
      <c r="DE20" s="597"/>
      <c r="DF20" s="597"/>
      <c r="DG20" s="597"/>
      <c r="DH20" s="597"/>
      <c r="DI20" s="597"/>
      <c r="DJ20" s="597"/>
      <c r="DK20" s="597"/>
      <c r="DL20" s="540"/>
      <c r="DO20" s="597"/>
      <c r="DP20" s="597"/>
      <c r="DQ20" s="597"/>
      <c r="DR20" s="597"/>
      <c r="DS20" s="597"/>
      <c r="DT20" s="597"/>
      <c r="DU20" s="597"/>
      <c r="DV20" s="597"/>
      <c r="DW20" s="597"/>
      <c r="DX20" s="597"/>
      <c r="DY20" s="597"/>
      <c r="DZ20" s="597"/>
      <c r="EA20" s="540"/>
      <c r="ED20" s="597"/>
      <c r="EE20" s="597"/>
      <c r="EF20" s="597"/>
      <c r="EG20" s="597"/>
      <c r="EH20" s="597"/>
      <c r="EI20" s="597"/>
      <c r="EJ20" s="597"/>
      <c r="EK20" s="597"/>
      <c r="EL20" s="597"/>
      <c r="EM20" s="597"/>
      <c r="EN20" s="597"/>
      <c r="EO20" s="597"/>
      <c r="EP20" s="540"/>
      <c r="ES20" s="597"/>
      <c r="ET20" s="597"/>
      <c r="EU20" s="597"/>
      <c r="EV20" s="597"/>
      <c r="EW20" s="597"/>
      <c r="EX20" s="597"/>
      <c r="EY20" s="597"/>
      <c r="EZ20" s="597"/>
      <c r="FA20" s="597"/>
      <c r="FB20" s="597"/>
      <c r="FC20" s="597"/>
      <c r="FD20" s="597"/>
      <c r="FE20" s="540"/>
      <c r="FH20" s="597"/>
      <c r="FI20" s="597"/>
      <c r="FJ20" s="597"/>
      <c r="FK20" s="597"/>
      <c r="FL20" s="597"/>
      <c r="FM20" s="597"/>
      <c r="FN20" s="597"/>
      <c r="FO20" s="597"/>
      <c r="FP20" s="597"/>
      <c r="FQ20" s="597"/>
      <c r="FR20" s="597"/>
      <c r="FS20" s="597"/>
      <c r="FT20" s="540"/>
      <c r="FW20" s="597"/>
      <c r="FX20" s="597"/>
      <c r="FY20" s="597"/>
      <c r="FZ20" s="597"/>
      <c r="GA20" s="597"/>
      <c r="GB20" s="597"/>
      <c r="GC20" s="597"/>
      <c r="GD20" s="597"/>
      <c r="GE20" s="597"/>
      <c r="GF20" s="597"/>
      <c r="GG20" s="597"/>
      <c r="GH20" s="597"/>
      <c r="GI20" s="540"/>
      <c r="GL20" s="597"/>
      <c r="GM20" s="597"/>
      <c r="GN20" s="597"/>
      <c r="GO20" s="272"/>
      <c r="GP20" s="272"/>
      <c r="GQ20" s="272"/>
      <c r="GR20" s="272"/>
      <c r="GS20" s="272"/>
      <c r="GT20" s="272"/>
      <c r="GU20" s="272"/>
      <c r="GV20" s="272"/>
      <c r="GW20" s="272"/>
      <c r="GX20" s="540"/>
      <c r="HA20" s="597"/>
      <c r="HB20" s="597"/>
      <c r="HC20" s="597"/>
      <c r="HJ20" s="597"/>
      <c r="HK20" s="597"/>
      <c r="HL20" s="597"/>
      <c r="HM20" s="540"/>
      <c r="HP20" s="597"/>
      <c r="HQ20" s="597"/>
      <c r="HR20" s="597"/>
      <c r="HY20" s="597"/>
      <c r="HZ20" s="597"/>
      <c r="IA20" s="597"/>
      <c r="IB20" s="540"/>
      <c r="IE20" s="597"/>
      <c r="IF20" s="597"/>
      <c r="IG20" s="597"/>
      <c r="IN20" s="597"/>
      <c r="IO20" s="597"/>
      <c r="IP20" s="597"/>
      <c r="IQ20" s="597"/>
      <c r="IR20" s="597"/>
      <c r="IS20" s="597"/>
      <c r="IT20" s="597"/>
      <c r="IU20" s="597"/>
      <c r="IV20" s="597"/>
      <c r="IW20" s="597"/>
      <c r="IX20" s="597"/>
      <c r="IY20" s="597"/>
      <c r="IZ20" s="597"/>
      <c r="JA20" s="597"/>
      <c r="JB20" s="597"/>
      <c r="JC20" s="597"/>
    </row>
    <row r="21" spans="1:266" s="597" customFormat="1" ht="26.25" customHeight="1">
      <c r="A21" s="594"/>
      <c r="B21" s="540"/>
      <c r="D21" s="420"/>
      <c r="E21" s="420" t="s">
        <v>485</v>
      </c>
      <c r="F21" s="534"/>
      <c r="G21" s="534"/>
      <c r="H21" s="421"/>
      <c r="I21" s="421"/>
      <c r="J21" s="421"/>
      <c r="K21" s="421"/>
      <c r="L21" s="272"/>
      <c r="Q21" s="273" t="str">
        <f>+$E$21</f>
        <v>The FCR resulting from Formula in a given year is used for that year only.</v>
      </c>
      <c r="T21" s="273"/>
      <c r="U21" s="539"/>
      <c r="V21" s="539"/>
      <c r="W21" s="539"/>
      <c r="X21" s="539"/>
      <c r="Y21" s="539"/>
      <c r="Z21" s="539"/>
      <c r="AA21" s="539"/>
      <c r="AB21" s="539"/>
      <c r="AC21" s="273" t="str">
        <f>+$E$21</f>
        <v>The FCR resulting from Formula in a given year is used for that year only.</v>
      </c>
      <c r="AF21" s="273"/>
      <c r="AG21" s="539"/>
      <c r="AH21" s="539"/>
      <c r="AI21" s="539"/>
      <c r="AJ21" s="539"/>
      <c r="AK21" s="539"/>
      <c r="AL21" s="539"/>
      <c r="AM21" s="539"/>
      <c r="AN21" s="539"/>
      <c r="AO21" s="273" t="str">
        <f>+$E$21</f>
        <v>The FCR resulting from Formula in a given year is used for that year only.</v>
      </c>
      <c r="AR21" s="273"/>
      <c r="AS21" s="539"/>
      <c r="AT21" s="539"/>
      <c r="AU21" s="539"/>
      <c r="AV21" s="539"/>
      <c r="AW21" s="539"/>
      <c r="AX21" s="539"/>
      <c r="AY21" s="539"/>
      <c r="AZ21" s="539"/>
      <c r="BA21" s="273" t="str">
        <f>+$E$21</f>
        <v>The FCR resulting from Formula in a given year is used for that year only.</v>
      </c>
      <c r="BD21" s="273"/>
      <c r="BE21" s="539"/>
      <c r="BF21" s="539"/>
      <c r="BG21" s="539"/>
      <c r="BH21" s="539"/>
      <c r="BI21" s="539"/>
      <c r="BJ21" s="539"/>
      <c r="BK21" s="539"/>
      <c r="BL21" s="539"/>
      <c r="BM21" s="273" t="str">
        <f>+$E$21</f>
        <v>The FCR resulting from Formula in a given year is used for that year only.</v>
      </c>
      <c r="BP21" s="273"/>
      <c r="BQ21" s="539"/>
      <c r="BR21" s="539"/>
      <c r="BS21" s="539"/>
      <c r="BT21" s="539"/>
      <c r="BU21" s="539"/>
      <c r="BV21" s="539"/>
      <c r="BW21" s="539"/>
      <c r="BX21" s="539"/>
      <c r="BY21" s="273" t="str">
        <f>+$E$21</f>
        <v>The FCR resulting from Formula in a given year is used for that year only.</v>
      </c>
      <c r="CB21" s="273"/>
      <c r="CC21" s="539"/>
      <c r="CD21" s="539"/>
      <c r="CE21" s="539"/>
      <c r="CF21" s="539"/>
      <c r="CG21" s="539"/>
      <c r="CH21" s="539"/>
      <c r="CI21" s="539"/>
      <c r="CJ21" s="539"/>
      <c r="CK21" s="273" t="str">
        <f>+$E$21</f>
        <v>The FCR resulting from Formula in a given year is used for that year only.</v>
      </c>
      <c r="CN21" s="273"/>
      <c r="CO21" s="539"/>
      <c r="CP21" s="539"/>
      <c r="CQ21" s="539"/>
      <c r="CR21" s="539"/>
      <c r="CS21" s="539"/>
      <c r="CT21" s="539"/>
      <c r="CU21" s="539"/>
      <c r="CV21" s="539"/>
      <c r="CW21" s="273" t="str">
        <f>+$E$21</f>
        <v>The FCR resulting from Formula in a given year is used for that year only.</v>
      </c>
      <c r="CZ21" s="273"/>
      <c r="DA21" s="539"/>
      <c r="DB21" s="539"/>
      <c r="DC21" s="539"/>
      <c r="DD21" s="539"/>
      <c r="DE21" s="539"/>
      <c r="DF21" s="539"/>
      <c r="DG21" s="539"/>
      <c r="DH21" s="539"/>
      <c r="DI21" s="539"/>
      <c r="DJ21" s="539"/>
      <c r="DK21" s="539"/>
      <c r="DL21" s="273" t="str">
        <f>+$E$21</f>
        <v>The FCR resulting from Formula in a given year is used for that year only.</v>
      </c>
      <c r="DO21" s="273"/>
      <c r="DP21" s="539"/>
      <c r="DQ21" s="539"/>
      <c r="DR21" s="539"/>
      <c r="DS21" s="539"/>
      <c r="DT21" s="539"/>
      <c r="DU21" s="539"/>
      <c r="DV21" s="539"/>
      <c r="DW21" s="539"/>
      <c r="DX21" s="539"/>
      <c r="DY21" s="539"/>
      <c r="DZ21" s="539"/>
      <c r="EA21" s="273" t="str">
        <f>+$E$21</f>
        <v>The FCR resulting from Formula in a given year is used for that year only.</v>
      </c>
      <c r="ED21" s="273"/>
      <c r="EE21" s="539"/>
      <c r="EF21" s="539"/>
      <c r="EG21" s="539"/>
      <c r="EH21" s="539"/>
      <c r="EI21" s="539"/>
      <c r="EJ21" s="539"/>
      <c r="EK21" s="539"/>
      <c r="EL21" s="539"/>
      <c r="EM21" s="539"/>
      <c r="EN21" s="539"/>
      <c r="EO21" s="539"/>
      <c r="EP21" s="273" t="str">
        <f>+$E$21</f>
        <v>The FCR resulting from Formula in a given year is used for that year only.</v>
      </c>
      <c r="ES21" s="273"/>
      <c r="ET21" s="539"/>
      <c r="EU21" s="539"/>
      <c r="EV21" s="539"/>
      <c r="EW21" s="539"/>
      <c r="EX21" s="539"/>
      <c r="EY21" s="539"/>
      <c r="EZ21" s="539"/>
      <c r="FA21" s="539"/>
      <c r="FB21" s="539"/>
      <c r="FC21" s="539"/>
      <c r="FD21" s="539"/>
      <c r="FE21" s="273" t="str">
        <f>+$E$21</f>
        <v>The FCR resulting from Formula in a given year is used for that year only.</v>
      </c>
      <c r="FH21" s="273"/>
      <c r="FI21" s="539"/>
      <c r="FJ21" s="539"/>
      <c r="FK21" s="539"/>
      <c r="FL21" s="539"/>
      <c r="FM21" s="539"/>
      <c r="FN21" s="539"/>
      <c r="FO21" s="539"/>
      <c r="FP21" s="539"/>
      <c r="FQ21" s="539"/>
      <c r="FR21" s="539"/>
      <c r="FS21" s="539"/>
      <c r="FT21" s="273" t="str">
        <f>+$E$21</f>
        <v>The FCR resulting from Formula in a given year is used for that year only.</v>
      </c>
      <c r="FW21" s="273"/>
      <c r="FX21" s="539"/>
      <c r="FY21" s="539"/>
      <c r="FZ21" s="539"/>
      <c r="GA21" s="539"/>
      <c r="GB21" s="539"/>
      <c r="GC21" s="539"/>
      <c r="GD21" s="539"/>
      <c r="GE21" s="539"/>
      <c r="GF21" s="539"/>
      <c r="GG21" s="539"/>
      <c r="GH21" s="539"/>
      <c r="GI21" s="273" t="str">
        <f>+$E$21</f>
        <v>The FCR resulting from Formula in a given year is used for that year only.</v>
      </c>
      <c r="GL21" s="273"/>
      <c r="GM21" s="539"/>
      <c r="GN21" s="539"/>
      <c r="GO21" s="534"/>
      <c r="GP21" s="534"/>
      <c r="GQ21" s="534"/>
      <c r="GR21" s="534"/>
      <c r="GS21" s="534"/>
      <c r="GT21" s="534"/>
      <c r="GU21" s="534"/>
      <c r="GV21" s="534"/>
      <c r="GW21" s="534"/>
      <c r="GX21" s="273" t="str">
        <f>+$E$21</f>
        <v>The FCR resulting from Formula in a given year is used for that year only.</v>
      </c>
      <c r="HA21" s="273"/>
      <c r="HB21" s="539"/>
      <c r="HC21" s="539"/>
      <c r="HJ21" s="539"/>
      <c r="HK21" s="539"/>
      <c r="HL21" s="539"/>
      <c r="HM21" s="273" t="str">
        <f>+$E$21</f>
        <v>The FCR resulting from Formula in a given year is used for that year only.</v>
      </c>
      <c r="HP21" s="273"/>
      <c r="HQ21" s="539"/>
      <c r="HR21" s="539"/>
      <c r="HY21" s="539"/>
      <c r="HZ21" s="539"/>
      <c r="IA21" s="539"/>
      <c r="IB21" s="273" t="str">
        <f>+$E$21</f>
        <v>The FCR resulting from Formula in a given year is used for that year only.</v>
      </c>
      <c r="IE21" s="273"/>
      <c r="IF21" s="539"/>
      <c r="IG21" s="539"/>
      <c r="IN21" s="539"/>
      <c r="IO21" s="539"/>
      <c r="IP21" s="539"/>
      <c r="IQ21" s="539"/>
      <c r="IR21" s="539"/>
      <c r="IS21" s="539"/>
      <c r="IT21" s="539"/>
      <c r="IU21" s="539"/>
      <c r="IV21" s="539"/>
      <c r="IW21" s="539"/>
      <c r="IX21" s="539"/>
      <c r="IY21" s="539"/>
      <c r="IZ21" s="539"/>
      <c r="JA21" s="539"/>
      <c r="JB21" s="539"/>
      <c r="JC21" s="539"/>
    </row>
    <row r="22" spans="1:266" ht="18">
      <c r="A22" s="265"/>
      <c r="B22" s="495"/>
      <c r="D22" s="420"/>
      <c r="E22" s="420" t="s">
        <v>493</v>
      </c>
      <c r="F22" s="534"/>
      <c r="G22" s="534"/>
      <c r="H22" s="421"/>
      <c r="I22" s="421"/>
      <c r="J22" s="421"/>
      <c r="K22" s="421"/>
      <c r="L22" s="610"/>
      <c r="M22" s="596"/>
      <c r="Q22" s="273" t="str">
        <f>+$E$22</f>
        <v>Therefore actual revenues collected in a year do not change based on cost data for subsequent years.</v>
      </c>
      <c r="T22" s="273"/>
      <c r="U22" s="539"/>
      <c r="V22" s="539"/>
      <c r="W22" s="539"/>
      <c r="X22" s="539"/>
      <c r="Y22" s="539"/>
      <c r="Z22" s="539"/>
      <c r="AA22" s="539"/>
      <c r="AB22" s="539"/>
      <c r="AC22" s="273" t="str">
        <f>+$E$22</f>
        <v>Therefore actual revenues collected in a year do not change based on cost data for subsequent years.</v>
      </c>
      <c r="AF22" s="273"/>
      <c r="AG22" s="539"/>
      <c r="AH22" s="539"/>
      <c r="AI22" s="539"/>
      <c r="AJ22" s="539"/>
      <c r="AK22" s="539"/>
      <c r="AL22" s="539"/>
      <c r="AM22" s="539"/>
      <c r="AN22" s="539"/>
      <c r="AO22" s="273" t="str">
        <f>+$E$22</f>
        <v>Therefore actual revenues collected in a year do not change based on cost data for subsequent years.</v>
      </c>
      <c r="AR22" s="273"/>
      <c r="AS22" s="539"/>
      <c r="AT22" s="539"/>
      <c r="AU22" s="539"/>
      <c r="AV22" s="539"/>
      <c r="AW22" s="539"/>
      <c r="AX22" s="539"/>
      <c r="AY22" s="539"/>
      <c r="AZ22" s="539"/>
      <c r="BA22" s="273" t="str">
        <f>+$E$22</f>
        <v>Therefore actual revenues collected in a year do not change based on cost data for subsequent years.</v>
      </c>
      <c r="BD22" s="273"/>
      <c r="BE22" s="539"/>
      <c r="BF22" s="539"/>
      <c r="BG22" s="539"/>
      <c r="BH22" s="539"/>
      <c r="BI22" s="539"/>
      <c r="BJ22" s="539"/>
      <c r="BK22" s="539"/>
      <c r="BL22" s="539"/>
      <c r="BM22" s="273" t="str">
        <f>+$E$22</f>
        <v>Therefore actual revenues collected in a year do not change based on cost data for subsequent years.</v>
      </c>
      <c r="BP22" s="273"/>
      <c r="BQ22" s="539"/>
      <c r="BR22" s="539"/>
      <c r="BS22" s="539"/>
      <c r="BT22" s="539"/>
      <c r="BU22" s="539"/>
      <c r="BV22" s="539"/>
      <c r="BW22" s="539"/>
      <c r="BX22" s="539"/>
      <c r="BY22" s="273" t="str">
        <f>+$E$22</f>
        <v>Therefore actual revenues collected in a year do not change based on cost data for subsequent years.</v>
      </c>
      <c r="CB22" s="273"/>
      <c r="CC22" s="539"/>
      <c r="CD22" s="539"/>
      <c r="CE22" s="539"/>
      <c r="CF22" s="539"/>
      <c r="CG22" s="539"/>
      <c r="CH22" s="539"/>
      <c r="CI22" s="539"/>
      <c r="CJ22" s="539"/>
      <c r="CK22" s="273" t="str">
        <f>+$E$22</f>
        <v>Therefore actual revenues collected in a year do not change based on cost data for subsequent years.</v>
      </c>
      <c r="CN22" s="273"/>
      <c r="CO22" s="539"/>
      <c r="CP22" s="539"/>
      <c r="CQ22" s="539"/>
      <c r="CR22" s="539"/>
      <c r="CS22" s="539"/>
      <c r="CT22" s="539"/>
      <c r="CU22" s="539"/>
      <c r="CV22" s="539"/>
      <c r="CW22" s="273" t="str">
        <f>+$E$22</f>
        <v>Therefore actual revenues collected in a year do not change based on cost data for subsequent years.</v>
      </c>
      <c r="CZ22" s="273"/>
      <c r="DA22" s="539"/>
      <c r="DB22" s="539"/>
      <c r="DC22" s="539"/>
      <c r="DD22" s="539"/>
      <c r="DE22" s="539"/>
      <c r="DF22" s="539"/>
      <c r="DG22" s="539"/>
      <c r="DH22" s="539"/>
      <c r="DI22" s="539"/>
      <c r="DJ22" s="539"/>
      <c r="DK22" s="539"/>
      <c r="DL22" s="273" t="str">
        <f>+$E$22</f>
        <v>Therefore actual revenues collected in a year do not change based on cost data for subsequent years.</v>
      </c>
      <c r="DO22" s="273"/>
      <c r="DP22" s="539"/>
      <c r="DQ22" s="539"/>
      <c r="DR22" s="539"/>
      <c r="DS22" s="539"/>
      <c r="DT22" s="539"/>
      <c r="DU22" s="539"/>
      <c r="DV22" s="539"/>
      <c r="DW22" s="539"/>
      <c r="DX22" s="539"/>
      <c r="DY22" s="539"/>
      <c r="DZ22" s="539"/>
      <c r="EA22" s="273" t="str">
        <f>+$E$22</f>
        <v>Therefore actual revenues collected in a year do not change based on cost data for subsequent years.</v>
      </c>
      <c r="ED22" s="273"/>
      <c r="EE22" s="539"/>
      <c r="EF22" s="539"/>
      <c r="EG22" s="539"/>
      <c r="EH22" s="539"/>
      <c r="EI22" s="539"/>
      <c r="EJ22" s="539"/>
      <c r="EK22" s="539"/>
      <c r="EL22" s="539"/>
      <c r="EM22" s="539"/>
      <c r="EN22" s="539"/>
      <c r="EO22" s="539"/>
      <c r="EP22" s="273" t="str">
        <f>+$E$22</f>
        <v>Therefore actual revenues collected in a year do not change based on cost data for subsequent years.</v>
      </c>
      <c r="ES22" s="273"/>
      <c r="ET22" s="539"/>
      <c r="EU22" s="539"/>
      <c r="EV22" s="539"/>
      <c r="EW22" s="539"/>
      <c r="EX22" s="539"/>
      <c r="EY22" s="539"/>
      <c r="EZ22" s="539"/>
      <c r="FA22" s="539"/>
      <c r="FB22" s="539"/>
      <c r="FC22" s="539"/>
      <c r="FD22" s="539"/>
      <c r="FE22" s="273" t="str">
        <f>+$E$22</f>
        <v>Therefore actual revenues collected in a year do not change based on cost data for subsequent years.</v>
      </c>
      <c r="FH22" s="273"/>
      <c r="FI22" s="539"/>
      <c r="FJ22" s="539"/>
      <c r="FK22" s="539"/>
      <c r="FL22" s="539"/>
      <c r="FM22" s="539"/>
      <c r="FN22" s="539"/>
      <c r="FO22" s="539"/>
      <c r="FP22" s="539"/>
      <c r="FQ22" s="539"/>
      <c r="FR22" s="539"/>
      <c r="FS22" s="539"/>
      <c r="FT22" s="273" t="str">
        <f>+$E$22</f>
        <v>Therefore actual revenues collected in a year do not change based on cost data for subsequent years.</v>
      </c>
      <c r="FW22" s="273"/>
      <c r="FX22" s="539"/>
      <c r="FY22" s="539"/>
      <c r="FZ22" s="539"/>
      <c r="GA22" s="539"/>
      <c r="GB22" s="539"/>
      <c r="GC22" s="539"/>
      <c r="GD22" s="539"/>
      <c r="GE22" s="539"/>
      <c r="GF22" s="539"/>
      <c r="GG22" s="539"/>
      <c r="GH22" s="539"/>
      <c r="GI22" s="273" t="str">
        <f>+$E$22</f>
        <v>Therefore actual revenues collected in a year do not change based on cost data for subsequent years.</v>
      </c>
      <c r="GL22" s="273"/>
      <c r="GM22" s="539"/>
      <c r="GN22" s="539"/>
      <c r="GO22" s="534"/>
      <c r="GP22" s="534"/>
      <c r="GQ22" s="534"/>
      <c r="GR22" s="534"/>
      <c r="GS22" s="534"/>
      <c r="GT22" s="534"/>
      <c r="GU22" s="534"/>
      <c r="GV22" s="534"/>
      <c r="GW22" s="534"/>
      <c r="GX22" s="273" t="str">
        <f>+$E$22</f>
        <v>Therefore actual revenues collected in a year do not change based on cost data for subsequent years.</v>
      </c>
      <c r="HA22" s="273"/>
      <c r="HB22" s="539"/>
      <c r="HC22" s="539"/>
      <c r="HJ22" s="539"/>
      <c r="HK22" s="539"/>
      <c r="HL22" s="539"/>
      <c r="HM22" s="273" t="str">
        <f>+$E$22</f>
        <v>Therefore actual revenues collected in a year do not change based on cost data for subsequent years.</v>
      </c>
      <c r="HP22" s="273"/>
      <c r="HQ22" s="539"/>
      <c r="HR22" s="539"/>
      <c r="HY22" s="539"/>
      <c r="HZ22" s="539"/>
      <c r="IA22" s="539"/>
      <c r="IB22" s="273" t="str">
        <f>+$E$22</f>
        <v>Therefore actual revenues collected in a year do not change based on cost data for subsequent years.</v>
      </c>
      <c r="IE22" s="273"/>
      <c r="IF22" s="539"/>
      <c r="IG22" s="539"/>
      <c r="IN22" s="539"/>
      <c r="IO22" s="539"/>
      <c r="IP22" s="539"/>
      <c r="IQ22" s="539"/>
      <c r="IR22" s="539"/>
      <c r="IS22" s="539"/>
      <c r="IT22" s="539"/>
      <c r="IU22" s="539"/>
      <c r="IV22" s="539"/>
      <c r="IW22" s="539"/>
      <c r="IX22" s="539"/>
      <c r="IY22" s="539"/>
      <c r="IZ22" s="539"/>
      <c r="JA22" s="539"/>
      <c r="JB22" s="539"/>
      <c r="JC22" s="539"/>
    </row>
    <row r="23" spans="1:266" ht="18">
      <c r="A23" s="265">
        <v>8</v>
      </c>
      <c r="B23" s="495"/>
      <c r="D23" s="420"/>
      <c r="E23" s="420" t="s">
        <v>684</v>
      </c>
      <c r="F23" s="534"/>
      <c r="G23" s="534"/>
      <c r="H23" s="534"/>
      <c r="I23" s="534"/>
      <c r="J23" s="421"/>
      <c r="K23" s="421"/>
      <c r="L23" s="610"/>
      <c r="M23" s="596"/>
      <c r="Q23" s="273" t="str">
        <f>+$E$23</f>
        <v>Per FERC Order dated December 30, 2011 in Docket No. ER12-296, the ROE for the Northeast Grid Reliability Project is 10.65%,</v>
      </c>
      <c r="T23" s="273"/>
      <c r="U23" s="539"/>
      <c r="V23" s="539"/>
      <c r="W23" s="539"/>
      <c r="X23" s="539"/>
      <c r="Y23" s="539"/>
      <c r="Z23" s="539"/>
      <c r="AA23" s="539"/>
      <c r="AB23" s="539"/>
      <c r="AC23" s="273" t="str">
        <f>+$E$23</f>
        <v>Per FERC Order dated December 30, 2011 in Docket No. ER12-296, the ROE for the Northeast Grid Reliability Project is 10.65%,</v>
      </c>
      <c r="AF23" s="273"/>
      <c r="AG23" s="539"/>
      <c r="AH23" s="539"/>
      <c r="AI23" s="539"/>
      <c r="AJ23" s="539"/>
      <c r="AK23" s="539"/>
      <c r="AL23" s="539"/>
      <c r="AM23" s="539"/>
      <c r="AN23" s="539"/>
      <c r="AO23" s="273" t="str">
        <f>+$E$23</f>
        <v>Per FERC Order dated December 30, 2011 in Docket No. ER12-296, the ROE for the Northeast Grid Reliability Project is 10.65%,</v>
      </c>
      <c r="AR23" s="273"/>
      <c r="AS23" s="539"/>
      <c r="AT23" s="539"/>
      <c r="AU23" s="539"/>
      <c r="AV23" s="539"/>
      <c r="AW23" s="539"/>
      <c r="AX23" s="539"/>
      <c r="AY23" s="539"/>
      <c r="AZ23" s="539"/>
      <c r="BA23" s="273" t="str">
        <f>+$E$23</f>
        <v>Per FERC Order dated December 30, 2011 in Docket No. ER12-296, the ROE for the Northeast Grid Reliability Project is 10.65%,</v>
      </c>
      <c r="BD23" s="273"/>
      <c r="BE23" s="539"/>
      <c r="BF23" s="539"/>
      <c r="BG23" s="539"/>
      <c r="BH23" s="539"/>
      <c r="BI23" s="539"/>
      <c r="BJ23" s="539"/>
      <c r="BK23" s="539"/>
      <c r="BL23" s="539"/>
      <c r="BM23" s="273" t="str">
        <f>+$E$23</f>
        <v>Per FERC Order dated December 30, 2011 in Docket No. ER12-296, the ROE for the Northeast Grid Reliability Project is 10.65%,</v>
      </c>
      <c r="BP23" s="273"/>
      <c r="BQ23" s="539"/>
      <c r="BR23" s="539"/>
      <c r="BS23" s="539"/>
      <c r="BT23" s="539"/>
      <c r="BU23" s="539"/>
      <c r="BV23" s="539"/>
      <c r="BW23" s="539"/>
      <c r="BX23" s="539"/>
      <c r="BY23" s="273" t="str">
        <f>+$E$23</f>
        <v>Per FERC Order dated December 30, 2011 in Docket No. ER12-296, the ROE for the Northeast Grid Reliability Project is 10.65%,</v>
      </c>
      <c r="CB23" s="273"/>
      <c r="CC23" s="539"/>
      <c r="CD23" s="539"/>
      <c r="CE23" s="539"/>
      <c r="CF23" s="539"/>
      <c r="CG23" s="539"/>
      <c r="CH23" s="539"/>
      <c r="CI23" s="539"/>
      <c r="CJ23" s="539"/>
      <c r="CK23" s="273" t="str">
        <f>+$E$23</f>
        <v>Per FERC Order dated December 30, 2011 in Docket No. ER12-296, the ROE for the Northeast Grid Reliability Project is 10.65%,</v>
      </c>
      <c r="CN23" s="273"/>
      <c r="CO23" s="539"/>
      <c r="CP23" s="539"/>
      <c r="CQ23" s="539"/>
      <c r="CR23" s="539"/>
      <c r="CS23" s="539"/>
      <c r="CT23" s="539"/>
      <c r="CU23" s="539"/>
      <c r="CV23" s="539"/>
      <c r="CW23" s="273" t="str">
        <f>+$E$23</f>
        <v>Per FERC Order dated December 30, 2011 in Docket No. ER12-296, the ROE for the Northeast Grid Reliability Project is 10.65%,</v>
      </c>
      <c r="CZ23" s="273"/>
      <c r="DA23" s="539"/>
      <c r="DB23" s="539"/>
      <c r="DC23" s="539"/>
      <c r="DD23" s="539"/>
      <c r="DE23" s="539"/>
      <c r="DF23" s="539"/>
      <c r="DG23" s="539"/>
      <c r="DH23" s="539"/>
      <c r="DI23" s="539"/>
      <c r="DJ23" s="539"/>
      <c r="DK23" s="539"/>
      <c r="DL23" s="273" t="str">
        <f>+$E$23</f>
        <v>Per FERC Order dated December 30, 2011 in Docket No. ER12-296, the ROE for the Northeast Grid Reliability Project is 10.65%,</v>
      </c>
      <c r="DO23" s="273"/>
      <c r="DP23" s="539"/>
      <c r="DQ23" s="539"/>
      <c r="DR23" s="539"/>
      <c r="DS23" s="539"/>
      <c r="DT23" s="539"/>
      <c r="DU23" s="539"/>
      <c r="DV23" s="539"/>
      <c r="DW23" s="539"/>
      <c r="DX23" s="539"/>
      <c r="DY23" s="539"/>
      <c r="DZ23" s="539"/>
      <c r="EA23" s="273" t="str">
        <f>+$E$23</f>
        <v>Per FERC Order dated December 30, 2011 in Docket No. ER12-296, the ROE for the Northeast Grid Reliability Project is 10.65%,</v>
      </c>
      <c r="ED23" s="273"/>
      <c r="EE23" s="539"/>
      <c r="EF23" s="539"/>
      <c r="EG23" s="539"/>
      <c r="EH23" s="539"/>
      <c r="EI23" s="539"/>
      <c r="EJ23" s="539"/>
      <c r="EK23" s="539"/>
      <c r="EL23" s="539"/>
      <c r="EM23" s="539"/>
      <c r="EN23" s="539"/>
      <c r="EO23" s="539"/>
      <c r="EP23" s="273" t="str">
        <f>+$E$23</f>
        <v>Per FERC Order dated December 30, 2011 in Docket No. ER12-296, the ROE for the Northeast Grid Reliability Project is 10.65%,</v>
      </c>
      <c r="ES23" s="273"/>
      <c r="ET23" s="539"/>
      <c r="EU23" s="539"/>
      <c r="EV23" s="539"/>
      <c r="EW23" s="539"/>
      <c r="EX23" s="539"/>
      <c r="EY23" s="539"/>
      <c r="EZ23" s="539"/>
      <c r="FA23" s="539"/>
      <c r="FB23" s="539"/>
      <c r="FC23" s="539"/>
      <c r="FD23" s="539"/>
      <c r="FE23" s="273" t="str">
        <f>+$E$23</f>
        <v>Per FERC Order dated December 30, 2011 in Docket No. ER12-296, the ROE for the Northeast Grid Reliability Project is 10.65%,</v>
      </c>
      <c r="FH23" s="273"/>
      <c r="FI23" s="539"/>
      <c r="FJ23" s="539"/>
      <c r="FK23" s="539"/>
      <c r="FL23" s="539"/>
      <c r="FM23" s="539"/>
      <c r="FN23" s="539"/>
      <c r="FO23" s="539"/>
      <c r="FP23" s="539"/>
      <c r="FQ23" s="539"/>
      <c r="FR23" s="539"/>
      <c r="FS23" s="539"/>
      <c r="FT23" s="273" t="str">
        <f>+$E$23</f>
        <v>Per FERC Order dated December 30, 2011 in Docket No. ER12-296, the ROE for the Northeast Grid Reliability Project is 10.65%,</v>
      </c>
      <c r="FW23" s="273"/>
      <c r="FX23" s="539"/>
      <c r="FY23" s="539"/>
      <c r="FZ23" s="539"/>
      <c r="GA23" s="539"/>
      <c r="GB23" s="539"/>
      <c r="GC23" s="539"/>
      <c r="GD23" s="539"/>
      <c r="GE23" s="539"/>
      <c r="GF23" s="539"/>
      <c r="GG23" s="539"/>
      <c r="GH23" s="539"/>
      <c r="GI23" s="273" t="str">
        <f>+$E$23</f>
        <v>Per FERC Order dated December 30, 2011 in Docket No. ER12-296, the ROE for the Northeast Grid Reliability Project is 10.65%,</v>
      </c>
      <c r="GL23" s="273"/>
      <c r="GM23" s="539"/>
      <c r="GN23" s="539"/>
      <c r="GO23" s="534"/>
      <c r="GP23" s="534"/>
      <c r="GQ23" s="534"/>
      <c r="GR23" s="534"/>
      <c r="GS23" s="534"/>
      <c r="GT23" s="534"/>
      <c r="GU23" s="534"/>
      <c r="GV23" s="534"/>
      <c r="GW23" s="534"/>
      <c r="GX23" s="273" t="str">
        <f>+$E$23</f>
        <v>Per FERC Order dated December 30, 2011 in Docket No. ER12-296, the ROE for the Northeast Grid Reliability Project is 10.65%,</v>
      </c>
      <c r="HA23" s="273"/>
      <c r="HB23" s="539"/>
      <c r="HC23" s="539"/>
      <c r="HJ23" s="539"/>
      <c r="HK23" s="539"/>
      <c r="HL23" s="539"/>
      <c r="HM23" s="273" t="str">
        <f>+$E$23</f>
        <v>Per FERC Order dated December 30, 2011 in Docket No. ER12-296, the ROE for the Northeast Grid Reliability Project is 10.65%,</v>
      </c>
      <c r="HP23" s="273"/>
      <c r="HQ23" s="539"/>
      <c r="HR23" s="539"/>
      <c r="HY23" s="539"/>
      <c r="HZ23" s="539"/>
      <c r="IA23" s="539"/>
      <c r="IB23" s="273" t="str">
        <f>+$E$23</f>
        <v>Per FERC Order dated December 30, 2011 in Docket No. ER12-296, the ROE for the Northeast Grid Reliability Project is 10.65%,</v>
      </c>
      <c r="IE23" s="273"/>
      <c r="IF23" s="539"/>
      <c r="IG23" s="539"/>
      <c r="IN23" s="539"/>
      <c r="IO23" s="539"/>
      <c r="IP23" s="539"/>
      <c r="IQ23" s="539"/>
      <c r="IR23" s="539"/>
      <c r="IS23" s="539"/>
      <c r="IT23" s="539"/>
      <c r="IU23" s="539"/>
      <c r="IV23" s="539"/>
      <c r="IW23" s="539"/>
      <c r="IX23" s="539"/>
      <c r="IY23" s="539"/>
      <c r="IZ23" s="539"/>
      <c r="JA23" s="539"/>
      <c r="JB23" s="539"/>
      <c r="JC23" s="539"/>
    </row>
    <row r="24" spans="1:266" ht="18">
      <c r="A24" s="265"/>
      <c r="B24" s="495"/>
      <c r="D24" s="420"/>
      <c r="E24" s="420" t="s">
        <v>494</v>
      </c>
      <c r="F24" s="534"/>
      <c r="G24" s="534"/>
      <c r="H24" s="534"/>
      <c r="I24" s="534"/>
      <c r="J24" s="421"/>
      <c r="K24" s="421"/>
      <c r="L24" s="610"/>
      <c r="M24" s="596"/>
      <c r="Q24" s="273" t="str">
        <f>+$E$24</f>
        <v>which includes a 25 basis-point transmission ROE adder as authorized by FERC to become effective January 1, 2012.</v>
      </c>
      <c r="T24" s="273"/>
      <c r="U24" s="539"/>
      <c r="V24" s="539"/>
      <c r="W24" s="539"/>
      <c r="X24" s="539"/>
      <c r="Y24" s="539"/>
      <c r="Z24" s="539"/>
      <c r="AA24" s="539"/>
      <c r="AB24" s="539"/>
      <c r="AC24" s="273" t="str">
        <f>+$E$24</f>
        <v>which includes a 25 basis-point transmission ROE adder as authorized by FERC to become effective January 1, 2012.</v>
      </c>
      <c r="AF24" s="273"/>
      <c r="AG24" s="539"/>
      <c r="AH24" s="539"/>
      <c r="AI24" s="539"/>
      <c r="AJ24" s="539"/>
      <c r="AK24" s="539"/>
      <c r="AL24" s="539"/>
      <c r="AM24" s="539"/>
      <c r="AN24" s="539"/>
      <c r="AO24" s="273" t="str">
        <f>+$E$24</f>
        <v>which includes a 25 basis-point transmission ROE adder as authorized by FERC to become effective January 1, 2012.</v>
      </c>
      <c r="AR24" s="273"/>
      <c r="AS24" s="539"/>
      <c r="AT24" s="539"/>
      <c r="AU24" s="539"/>
      <c r="AV24" s="539"/>
      <c r="AW24" s="539"/>
      <c r="AX24" s="539"/>
      <c r="AY24" s="539"/>
      <c r="AZ24" s="539"/>
      <c r="BA24" s="273" t="str">
        <f>+$E$24</f>
        <v>which includes a 25 basis-point transmission ROE adder as authorized by FERC to become effective January 1, 2012.</v>
      </c>
      <c r="BD24" s="273"/>
      <c r="BE24" s="539"/>
      <c r="BF24" s="539"/>
      <c r="BG24" s="539"/>
      <c r="BH24" s="539"/>
      <c r="BI24" s="539"/>
      <c r="BJ24" s="539"/>
      <c r="BK24" s="539"/>
      <c r="BL24" s="539"/>
      <c r="BM24" s="273" t="str">
        <f>+$E$24</f>
        <v>which includes a 25 basis-point transmission ROE adder as authorized by FERC to become effective January 1, 2012.</v>
      </c>
      <c r="BP24" s="273"/>
      <c r="BQ24" s="539"/>
      <c r="BR24" s="539"/>
      <c r="BS24" s="539"/>
      <c r="BT24" s="539"/>
      <c r="BU24" s="539"/>
      <c r="BV24" s="539"/>
      <c r="BW24" s="539"/>
      <c r="BX24" s="539"/>
      <c r="BY24" s="273" t="str">
        <f>+$E$24</f>
        <v>which includes a 25 basis-point transmission ROE adder as authorized by FERC to become effective January 1, 2012.</v>
      </c>
      <c r="CB24" s="273"/>
      <c r="CC24" s="539"/>
      <c r="CD24" s="539"/>
      <c r="CE24" s="539"/>
      <c r="CF24" s="539"/>
      <c r="CG24" s="539"/>
      <c r="CH24" s="539"/>
      <c r="CI24" s="539"/>
      <c r="CJ24" s="539"/>
      <c r="CK24" s="273" t="str">
        <f>+$E$24</f>
        <v>which includes a 25 basis-point transmission ROE adder as authorized by FERC to become effective January 1, 2012.</v>
      </c>
      <c r="CN24" s="273"/>
      <c r="CO24" s="539"/>
      <c r="CP24" s="539"/>
      <c r="CQ24" s="539"/>
      <c r="CR24" s="539"/>
      <c r="CS24" s="539"/>
      <c r="CT24" s="539"/>
      <c r="CU24" s="539"/>
      <c r="CV24" s="539"/>
      <c r="CW24" s="273" t="str">
        <f>+$E$24</f>
        <v>which includes a 25 basis-point transmission ROE adder as authorized by FERC to become effective January 1, 2012.</v>
      </c>
      <c r="CZ24" s="273"/>
      <c r="DA24" s="539"/>
      <c r="DB24" s="539"/>
      <c r="DC24" s="539"/>
      <c r="DD24" s="539"/>
      <c r="DE24" s="539"/>
      <c r="DF24" s="539"/>
      <c r="DG24" s="539"/>
      <c r="DH24" s="539"/>
      <c r="DI24" s="539"/>
      <c r="DJ24" s="539"/>
      <c r="DK24" s="539"/>
      <c r="DL24" s="273" t="str">
        <f>+$E$24</f>
        <v>which includes a 25 basis-point transmission ROE adder as authorized by FERC to become effective January 1, 2012.</v>
      </c>
      <c r="DO24" s="273"/>
      <c r="DP24" s="539"/>
      <c r="DQ24" s="539"/>
      <c r="DR24" s="539"/>
      <c r="DS24" s="539"/>
      <c r="DT24" s="539"/>
      <c r="DU24" s="539"/>
      <c r="DV24" s="539"/>
      <c r="DW24" s="539"/>
      <c r="DX24" s="539"/>
      <c r="DY24" s="539"/>
      <c r="DZ24" s="539"/>
      <c r="EA24" s="273" t="str">
        <f>+$E$24</f>
        <v>which includes a 25 basis-point transmission ROE adder as authorized by FERC to become effective January 1, 2012.</v>
      </c>
      <c r="ED24" s="273"/>
      <c r="EE24" s="539"/>
      <c r="EF24" s="539"/>
      <c r="EG24" s="539"/>
      <c r="EH24" s="539"/>
      <c r="EI24" s="539"/>
      <c r="EJ24" s="539"/>
      <c r="EK24" s="539"/>
      <c r="EL24" s="539"/>
      <c r="EM24" s="539"/>
      <c r="EN24" s="539"/>
      <c r="EO24" s="539"/>
      <c r="EP24" s="273" t="str">
        <f>+$E$24</f>
        <v>which includes a 25 basis-point transmission ROE adder as authorized by FERC to become effective January 1, 2012.</v>
      </c>
      <c r="ES24" s="273"/>
      <c r="ET24" s="539"/>
      <c r="EU24" s="539"/>
      <c r="EV24" s="539"/>
      <c r="EW24" s="539"/>
      <c r="EX24" s="539"/>
      <c r="EY24" s="539"/>
      <c r="EZ24" s="539"/>
      <c r="FA24" s="539"/>
      <c r="FB24" s="539"/>
      <c r="FC24" s="539"/>
      <c r="FD24" s="539"/>
      <c r="FE24" s="273" t="str">
        <f>+$E$24</f>
        <v>which includes a 25 basis-point transmission ROE adder as authorized by FERC to become effective January 1, 2012.</v>
      </c>
      <c r="FH24" s="273"/>
      <c r="FI24" s="539"/>
      <c r="FJ24" s="539"/>
      <c r="FK24" s="539"/>
      <c r="FL24" s="539"/>
      <c r="FM24" s="539"/>
      <c r="FN24" s="539"/>
      <c r="FO24" s="539"/>
      <c r="FP24" s="539"/>
      <c r="FQ24" s="539"/>
      <c r="FR24" s="539"/>
      <c r="FS24" s="539"/>
      <c r="FT24" s="273" t="str">
        <f>+$E$24</f>
        <v>which includes a 25 basis-point transmission ROE adder as authorized by FERC to become effective January 1, 2012.</v>
      </c>
      <c r="FW24" s="273"/>
      <c r="FX24" s="539"/>
      <c r="FY24" s="539"/>
      <c r="FZ24" s="539"/>
      <c r="GA24" s="539"/>
      <c r="GB24" s="539"/>
      <c r="GC24" s="539"/>
      <c r="GD24" s="539"/>
      <c r="GE24" s="539"/>
      <c r="GF24" s="539"/>
      <c r="GG24" s="539"/>
      <c r="GH24" s="539"/>
      <c r="GI24" s="273" t="str">
        <f>+$E$24</f>
        <v>which includes a 25 basis-point transmission ROE adder as authorized by FERC to become effective January 1, 2012.</v>
      </c>
      <c r="GL24" s="273"/>
      <c r="GM24" s="539"/>
      <c r="GN24" s="539"/>
      <c r="GO24" s="534"/>
      <c r="GP24" s="534"/>
      <c r="GQ24" s="534"/>
      <c r="GR24" s="534"/>
      <c r="GS24" s="534"/>
      <c r="GT24" s="534"/>
      <c r="GU24" s="534"/>
      <c r="GV24" s="534"/>
      <c r="GW24" s="534"/>
      <c r="GX24" s="273" t="str">
        <f>+$E$24</f>
        <v>which includes a 25 basis-point transmission ROE adder as authorized by FERC to become effective January 1, 2012.</v>
      </c>
      <c r="HA24" s="273"/>
      <c r="HB24" s="539"/>
      <c r="HC24" s="539"/>
      <c r="HJ24" s="539"/>
      <c r="HK24" s="539"/>
      <c r="HL24" s="539"/>
      <c r="HM24" s="273" t="str">
        <f>+$E$24</f>
        <v>which includes a 25 basis-point transmission ROE adder as authorized by FERC to become effective January 1, 2012.</v>
      </c>
      <c r="HP24" s="273"/>
      <c r="HQ24" s="539"/>
      <c r="HR24" s="539"/>
      <c r="HY24" s="539"/>
      <c r="HZ24" s="539"/>
      <c r="IA24" s="539"/>
      <c r="IB24" s="273" t="str">
        <f>+$E$24</f>
        <v>which includes a 25 basis-point transmission ROE adder as authorized by FERC to become effective January 1, 2012.</v>
      </c>
      <c r="IE24" s="273"/>
      <c r="IF24" s="539"/>
      <c r="IG24" s="539"/>
      <c r="IN24" s="539"/>
      <c r="IO24" s="539"/>
      <c r="IP24" s="539"/>
      <c r="IQ24" s="539"/>
      <c r="IR24" s="539"/>
      <c r="IS24" s="539"/>
      <c r="IT24" s="539"/>
      <c r="IU24" s="539"/>
      <c r="IV24" s="539"/>
      <c r="IW24" s="539"/>
      <c r="IX24" s="539"/>
      <c r="IY24" s="539"/>
      <c r="IZ24" s="539"/>
      <c r="JA24" s="539"/>
      <c r="JB24" s="539"/>
      <c r="JC24" s="539"/>
    </row>
    <row r="25" spans="1:266" ht="18.75" customHeight="1">
      <c r="A25" s="265">
        <v>9</v>
      </c>
      <c r="B25" s="495"/>
      <c r="D25" s="537"/>
      <c r="E25" s="276" t="s">
        <v>505</v>
      </c>
      <c r="F25" s="276"/>
      <c r="G25" s="538"/>
      <c r="H25" s="538"/>
      <c r="I25" s="538"/>
      <c r="J25" s="422"/>
      <c r="K25" s="538"/>
      <c r="L25" s="610"/>
      <c r="M25" s="596"/>
      <c r="Q25" s="273" t="str">
        <f>+$E$25</f>
        <v xml:space="preserve">For abandoned plant lines 12, 14, 15, and 16 will be from Attachment 5 - Abandoned Transmission Projects, Line 17 is the </v>
      </c>
      <c r="T25" s="536"/>
      <c r="U25" s="276"/>
      <c r="V25" s="535"/>
      <c r="W25" s="535"/>
      <c r="X25" s="535"/>
      <c r="Y25" s="535"/>
      <c r="Z25" s="535"/>
      <c r="AA25" s="535"/>
      <c r="AB25" s="535"/>
      <c r="AC25" s="273" t="str">
        <f>+$E$25</f>
        <v xml:space="preserve">For abandoned plant lines 12, 14, 15, and 16 will be from Attachment 5 - Abandoned Transmission Projects, Line 17 is the </v>
      </c>
      <c r="AF25" s="536"/>
      <c r="AG25" s="276"/>
      <c r="AH25" s="535"/>
      <c r="AI25" s="535"/>
      <c r="AJ25" s="535"/>
      <c r="AK25" s="535"/>
      <c r="AL25" s="535"/>
      <c r="AM25" s="535"/>
      <c r="AN25" s="535"/>
      <c r="AO25" s="273" t="str">
        <f>+$E$25</f>
        <v xml:space="preserve">For abandoned plant lines 12, 14, 15, and 16 will be from Attachment 5 - Abandoned Transmission Projects, Line 17 is the </v>
      </c>
      <c r="AR25" s="536"/>
      <c r="AS25" s="276"/>
      <c r="AT25" s="535"/>
      <c r="AU25" s="535"/>
      <c r="AV25" s="535"/>
      <c r="AW25" s="535"/>
      <c r="AX25" s="535"/>
      <c r="AY25" s="535"/>
      <c r="AZ25" s="535"/>
      <c r="BA25" s="273" t="str">
        <f>+$E$25</f>
        <v xml:space="preserve">For abandoned plant lines 12, 14, 15, and 16 will be from Attachment 5 - Abandoned Transmission Projects, Line 17 is the </v>
      </c>
      <c r="BD25" s="536"/>
      <c r="BE25" s="276"/>
      <c r="BF25" s="535"/>
      <c r="BG25" s="535"/>
      <c r="BH25" s="535"/>
      <c r="BI25" s="535"/>
      <c r="BJ25" s="535"/>
      <c r="BK25" s="535"/>
      <c r="BL25" s="535"/>
      <c r="BM25" s="273" t="str">
        <f>+$E$25</f>
        <v xml:space="preserve">For abandoned plant lines 12, 14, 15, and 16 will be from Attachment 5 - Abandoned Transmission Projects, Line 17 is the </v>
      </c>
      <c r="BP25" s="536"/>
      <c r="BQ25" s="276"/>
      <c r="BR25" s="535"/>
      <c r="BS25" s="535"/>
      <c r="BT25" s="535"/>
      <c r="BU25" s="535"/>
      <c r="BV25" s="535"/>
      <c r="BW25" s="535"/>
      <c r="BX25" s="535"/>
      <c r="BY25" s="273" t="str">
        <f>+$E$25</f>
        <v xml:space="preserve">For abandoned plant lines 12, 14, 15, and 16 will be from Attachment 5 - Abandoned Transmission Projects, Line 17 is the </v>
      </c>
      <c r="CB25" s="536"/>
      <c r="CC25" s="276"/>
      <c r="CD25" s="535"/>
      <c r="CE25" s="535"/>
      <c r="CF25" s="535"/>
      <c r="CG25" s="535"/>
      <c r="CH25" s="535"/>
      <c r="CI25" s="535"/>
      <c r="CJ25" s="535"/>
      <c r="CK25" s="273" t="str">
        <f>+$E$25</f>
        <v xml:space="preserve">For abandoned plant lines 12, 14, 15, and 16 will be from Attachment 5 - Abandoned Transmission Projects, Line 17 is the </v>
      </c>
      <c r="CN25" s="536"/>
      <c r="CO25" s="276"/>
      <c r="CP25" s="535"/>
      <c r="CQ25" s="535"/>
      <c r="CR25" s="535"/>
      <c r="CS25" s="535"/>
      <c r="CT25" s="535"/>
      <c r="CU25" s="535"/>
      <c r="CV25" s="535"/>
      <c r="CW25" s="273" t="str">
        <f>+$E$25</f>
        <v xml:space="preserve">For abandoned plant lines 12, 14, 15, and 16 will be from Attachment 5 - Abandoned Transmission Projects, Line 17 is the </v>
      </c>
      <c r="CZ25" s="536"/>
      <c r="DA25" s="276"/>
      <c r="DB25" s="535"/>
      <c r="DC25" s="535"/>
      <c r="DD25" s="535"/>
      <c r="DE25" s="535"/>
      <c r="DF25" s="535"/>
      <c r="DG25" s="535"/>
      <c r="DH25" s="535"/>
      <c r="DI25" s="535"/>
      <c r="DJ25" s="535"/>
      <c r="DK25" s="535"/>
      <c r="DL25" s="273" t="str">
        <f>+$E$25</f>
        <v xml:space="preserve">For abandoned plant lines 12, 14, 15, and 16 will be from Attachment 5 - Abandoned Transmission Projects, Line 17 is the </v>
      </c>
      <c r="DO25" s="536"/>
      <c r="DP25" s="276"/>
      <c r="DQ25" s="535"/>
      <c r="DR25" s="535"/>
      <c r="DS25" s="535"/>
      <c r="DT25" s="535"/>
      <c r="DU25" s="535"/>
      <c r="DV25" s="535"/>
      <c r="DW25" s="535"/>
      <c r="DX25" s="535"/>
      <c r="DY25" s="535"/>
      <c r="DZ25" s="535"/>
      <c r="EA25" s="273" t="str">
        <f>+$E$25</f>
        <v xml:space="preserve">For abandoned plant lines 12, 14, 15, and 16 will be from Attachment 5 - Abandoned Transmission Projects, Line 17 is the </v>
      </c>
      <c r="ED25" s="536"/>
      <c r="EE25" s="276"/>
      <c r="EF25" s="535"/>
      <c r="EG25" s="535"/>
      <c r="EH25" s="535"/>
      <c r="EI25" s="535"/>
      <c r="EJ25" s="535"/>
      <c r="EK25" s="535"/>
      <c r="EL25" s="535"/>
      <c r="EM25" s="535"/>
      <c r="EN25" s="535"/>
      <c r="EO25" s="535"/>
      <c r="EP25" s="273" t="str">
        <f>+$E$25</f>
        <v xml:space="preserve">For abandoned plant lines 12, 14, 15, and 16 will be from Attachment 5 - Abandoned Transmission Projects, Line 17 is the </v>
      </c>
      <c r="ES25" s="536"/>
      <c r="ET25" s="276"/>
      <c r="EU25" s="535"/>
      <c r="EV25" s="535"/>
      <c r="EW25" s="535"/>
      <c r="EX25" s="535"/>
      <c r="EY25" s="535"/>
      <c r="EZ25" s="535"/>
      <c r="FA25" s="535"/>
      <c r="FB25" s="535"/>
      <c r="FC25" s="535"/>
      <c r="FD25" s="535"/>
      <c r="FE25" s="273" t="str">
        <f>+$E$25</f>
        <v xml:space="preserve">For abandoned plant lines 12, 14, 15, and 16 will be from Attachment 5 - Abandoned Transmission Projects, Line 17 is the </v>
      </c>
      <c r="FH25" s="536"/>
      <c r="FI25" s="276"/>
      <c r="FJ25" s="535"/>
      <c r="FK25" s="535"/>
      <c r="FL25" s="535"/>
      <c r="FM25" s="535"/>
      <c r="FN25" s="535"/>
      <c r="FO25" s="535"/>
      <c r="FP25" s="535"/>
      <c r="FQ25" s="535"/>
      <c r="FR25" s="535"/>
      <c r="FS25" s="535"/>
      <c r="FT25" s="273" t="str">
        <f>+$E$25</f>
        <v xml:space="preserve">For abandoned plant lines 12, 14, 15, and 16 will be from Attachment 5 - Abandoned Transmission Projects, Line 17 is the </v>
      </c>
      <c r="FW25" s="536"/>
      <c r="FX25" s="276"/>
      <c r="FY25" s="535"/>
      <c r="FZ25" s="535"/>
      <c r="GA25" s="535"/>
      <c r="GB25" s="535"/>
      <c r="GC25" s="535"/>
      <c r="GD25" s="535"/>
      <c r="GE25" s="535"/>
      <c r="GF25" s="535"/>
      <c r="GG25" s="535"/>
      <c r="GH25" s="535"/>
      <c r="GI25" s="273" t="str">
        <f>+$E$25</f>
        <v xml:space="preserve">For abandoned plant lines 12, 14, 15, and 16 will be from Attachment 5 - Abandoned Transmission Projects, Line 17 is the </v>
      </c>
      <c r="GL25" s="536"/>
      <c r="GM25" s="276"/>
      <c r="GN25" s="535"/>
      <c r="GO25" s="538"/>
      <c r="GP25" s="538"/>
      <c r="GQ25" s="538"/>
      <c r="GR25" s="538"/>
      <c r="GS25" s="538"/>
      <c r="GT25" s="538"/>
      <c r="GU25" s="538"/>
      <c r="GV25" s="538"/>
      <c r="GW25" s="538"/>
      <c r="GX25" s="273" t="str">
        <f>+$E$25</f>
        <v xml:space="preserve">For abandoned plant lines 12, 14, 15, and 16 will be from Attachment 5 - Abandoned Transmission Projects, Line 17 is the </v>
      </c>
      <c r="HA25" s="536"/>
      <c r="HB25" s="276"/>
      <c r="HC25" s="535"/>
      <c r="HJ25" s="535"/>
      <c r="HK25" s="535"/>
      <c r="HL25" s="535"/>
      <c r="HM25" s="273" t="str">
        <f>+$E$25</f>
        <v xml:space="preserve">For abandoned plant lines 12, 14, 15, and 16 will be from Attachment 5 - Abandoned Transmission Projects, Line 17 is the </v>
      </c>
      <c r="HP25" s="536"/>
      <c r="HQ25" s="276"/>
      <c r="HR25" s="535"/>
      <c r="HY25" s="535"/>
      <c r="HZ25" s="535"/>
      <c r="IA25" s="535"/>
      <c r="IB25" s="273" t="str">
        <f>+$E$25</f>
        <v xml:space="preserve">For abandoned plant lines 12, 14, 15, and 16 will be from Attachment 5 - Abandoned Transmission Projects, Line 17 is the </v>
      </c>
      <c r="IE25" s="536"/>
      <c r="IF25" s="276"/>
      <c r="IG25" s="535"/>
      <c r="IN25" s="535"/>
      <c r="IO25" s="535"/>
      <c r="IP25" s="535"/>
      <c r="IQ25" s="535"/>
      <c r="IR25" s="535"/>
      <c r="IS25" s="535"/>
      <c r="IT25" s="535"/>
      <c r="IU25" s="535"/>
      <c r="IV25" s="535"/>
      <c r="IW25" s="535"/>
      <c r="IX25" s="535"/>
      <c r="IY25" s="535"/>
      <c r="IZ25" s="535"/>
      <c r="JA25" s="535"/>
      <c r="JB25" s="535"/>
      <c r="JC25" s="535"/>
    </row>
    <row r="26" spans="1:266" s="613" customFormat="1" ht="25.5" customHeight="1">
      <c r="A26" s="419"/>
      <c r="B26" s="300"/>
      <c r="D26" s="274"/>
      <c r="E26" s="534" t="s">
        <v>495</v>
      </c>
      <c r="F26" s="275"/>
      <c r="G26" s="275"/>
      <c r="H26" s="275"/>
      <c r="I26" s="275"/>
      <c r="J26" s="275"/>
      <c r="K26" s="275"/>
      <c r="Q26" s="273" t="str">
        <f>+$E$26</f>
        <v>13 month average balance from Attach  6a, and Line 19 will be number of months to be amortized in year plus one.</v>
      </c>
      <c r="T26" s="274"/>
      <c r="U26" s="275"/>
      <c r="V26" s="275"/>
      <c r="W26" s="275"/>
      <c r="X26" s="275"/>
      <c r="Y26" s="275"/>
      <c r="Z26" s="275"/>
      <c r="AA26" s="275"/>
      <c r="AB26" s="275"/>
      <c r="AC26" s="273" t="str">
        <f>+$E$26</f>
        <v>13 month average balance from Attach  6a, and Line 19 will be number of months to be amortized in year plus one.</v>
      </c>
      <c r="AF26" s="274"/>
      <c r="AG26" s="275"/>
      <c r="AH26" s="275"/>
      <c r="AI26" s="275"/>
      <c r="AJ26" s="275"/>
      <c r="AK26" s="275"/>
      <c r="AL26" s="275"/>
      <c r="AM26" s="275"/>
      <c r="AN26" s="275"/>
      <c r="AO26" s="273" t="str">
        <f>+$E$26</f>
        <v>13 month average balance from Attach  6a, and Line 19 will be number of months to be amortized in year plus one.</v>
      </c>
      <c r="AR26" s="274"/>
      <c r="AS26" s="275"/>
      <c r="AT26" s="275"/>
      <c r="AU26" s="275"/>
      <c r="AV26" s="275"/>
      <c r="AW26" s="275"/>
      <c r="AX26" s="275"/>
      <c r="AY26" s="275"/>
      <c r="AZ26" s="275"/>
      <c r="BA26" s="273" t="str">
        <f>+$E$26</f>
        <v>13 month average balance from Attach  6a, and Line 19 will be number of months to be amortized in year plus one.</v>
      </c>
      <c r="BD26" s="274"/>
      <c r="BE26" s="275"/>
      <c r="BF26" s="275"/>
      <c r="BG26" s="275"/>
      <c r="BH26" s="275"/>
      <c r="BI26" s="275"/>
      <c r="BJ26" s="275"/>
      <c r="BK26" s="275"/>
      <c r="BL26" s="275"/>
      <c r="BM26" s="273" t="str">
        <f>+$E$26</f>
        <v>13 month average balance from Attach  6a, and Line 19 will be number of months to be amortized in year plus one.</v>
      </c>
      <c r="BP26" s="274"/>
      <c r="BQ26" s="275"/>
      <c r="BR26" s="275"/>
      <c r="BS26" s="275"/>
      <c r="BT26" s="275"/>
      <c r="BU26" s="275"/>
      <c r="BV26" s="275"/>
      <c r="BW26" s="275"/>
      <c r="BX26" s="275"/>
      <c r="BY26" s="273" t="str">
        <f>+$E$26</f>
        <v>13 month average balance from Attach  6a, and Line 19 will be number of months to be amortized in year plus one.</v>
      </c>
      <c r="CB26" s="274"/>
      <c r="CC26" s="275"/>
      <c r="CD26" s="275"/>
      <c r="CE26" s="275"/>
      <c r="CF26" s="275"/>
      <c r="CG26" s="275"/>
      <c r="CH26" s="275"/>
      <c r="CI26" s="275"/>
      <c r="CJ26" s="275"/>
      <c r="CK26" s="273" t="str">
        <f>+$E$26</f>
        <v>13 month average balance from Attach  6a, and Line 19 will be number of months to be amortized in year plus one.</v>
      </c>
      <c r="CN26" s="274"/>
      <c r="CO26" s="275"/>
      <c r="CP26" s="275"/>
      <c r="CQ26" s="275"/>
      <c r="CR26" s="275"/>
      <c r="CS26" s="275"/>
      <c r="CT26" s="275"/>
      <c r="CU26" s="275"/>
      <c r="CV26" s="275"/>
      <c r="CW26" s="273" t="str">
        <f>+$E$26</f>
        <v>13 month average balance from Attach  6a, and Line 19 will be number of months to be amortized in year plus one.</v>
      </c>
      <c r="CZ26" s="274"/>
      <c r="DA26" s="275"/>
      <c r="DB26" s="275"/>
      <c r="DC26" s="275"/>
      <c r="DD26" s="275"/>
      <c r="DE26" s="275"/>
      <c r="DF26" s="275"/>
      <c r="DG26" s="275"/>
      <c r="DH26" s="275"/>
      <c r="DI26" s="275"/>
      <c r="DJ26" s="275"/>
      <c r="DK26" s="275"/>
      <c r="DL26" s="273" t="str">
        <f>+$E$26</f>
        <v>13 month average balance from Attach  6a, and Line 19 will be number of months to be amortized in year plus one.</v>
      </c>
      <c r="DO26" s="274"/>
      <c r="DP26" s="275"/>
      <c r="DQ26" s="275"/>
      <c r="DR26" s="275"/>
      <c r="DS26" s="275"/>
      <c r="DT26" s="275"/>
      <c r="DU26" s="275"/>
      <c r="DV26" s="275"/>
      <c r="DW26" s="275"/>
      <c r="DX26" s="275"/>
      <c r="DY26" s="275"/>
      <c r="DZ26" s="275"/>
      <c r="EA26" s="273" t="str">
        <f>+$E$26</f>
        <v>13 month average balance from Attach  6a, and Line 19 will be number of months to be amortized in year plus one.</v>
      </c>
      <c r="ED26" s="274"/>
      <c r="EE26" s="275"/>
      <c r="EF26" s="275"/>
      <c r="EG26" s="275"/>
      <c r="EH26" s="275"/>
      <c r="EI26" s="275"/>
      <c r="EJ26" s="275"/>
      <c r="EK26" s="275"/>
      <c r="EL26" s="275"/>
      <c r="EM26" s="275"/>
      <c r="EN26" s="275"/>
      <c r="EO26" s="275"/>
      <c r="EP26" s="273" t="str">
        <f>+$E$26</f>
        <v>13 month average balance from Attach  6a, and Line 19 will be number of months to be amortized in year plus one.</v>
      </c>
      <c r="ES26" s="274"/>
      <c r="ET26" s="275"/>
      <c r="EU26" s="275"/>
      <c r="EV26" s="275"/>
      <c r="EW26" s="275"/>
      <c r="EX26" s="275"/>
      <c r="EY26" s="275"/>
      <c r="EZ26" s="275"/>
      <c r="FA26" s="275"/>
      <c r="FB26" s="275"/>
      <c r="FC26" s="275"/>
      <c r="FD26" s="275"/>
      <c r="FE26" s="273" t="str">
        <f>+$E$26</f>
        <v>13 month average balance from Attach  6a, and Line 19 will be number of months to be amortized in year plus one.</v>
      </c>
      <c r="FH26" s="274"/>
      <c r="FI26" s="275"/>
      <c r="FJ26" s="275"/>
      <c r="FK26" s="275"/>
      <c r="FL26" s="275"/>
      <c r="FM26" s="275"/>
      <c r="FN26" s="275"/>
      <c r="FO26" s="275"/>
      <c r="FP26" s="275"/>
      <c r="FQ26" s="275"/>
      <c r="FR26" s="275"/>
      <c r="FS26" s="275"/>
      <c r="FT26" s="273" t="str">
        <f>+$E$26</f>
        <v>13 month average balance from Attach  6a, and Line 19 will be number of months to be amortized in year plus one.</v>
      </c>
      <c r="FW26" s="274"/>
      <c r="FX26" s="275"/>
      <c r="FY26" s="275"/>
      <c r="FZ26" s="275"/>
      <c r="GA26" s="275"/>
      <c r="GB26" s="275"/>
      <c r="GC26" s="275"/>
      <c r="GD26" s="275"/>
      <c r="GE26" s="275"/>
      <c r="GF26" s="275"/>
      <c r="GG26" s="275"/>
      <c r="GH26" s="275"/>
      <c r="GI26" s="273" t="str">
        <f>+$E$26</f>
        <v>13 month average balance from Attach  6a, and Line 19 will be number of months to be amortized in year plus one.</v>
      </c>
      <c r="GL26" s="274"/>
      <c r="GM26" s="275"/>
      <c r="GN26" s="275"/>
      <c r="GO26" s="275"/>
      <c r="GP26" s="275"/>
      <c r="GQ26" s="275"/>
      <c r="GR26" s="275"/>
      <c r="GS26" s="275"/>
      <c r="GT26" s="275"/>
      <c r="GU26" s="275"/>
      <c r="GV26" s="275"/>
      <c r="GW26" s="275"/>
      <c r="GX26" s="273" t="str">
        <f>+$E$26</f>
        <v>13 month average balance from Attach  6a, and Line 19 will be number of months to be amortized in year plus one.</v>
      </c>
      <c r="HA26" s="274"/>
      <c r="HB26" s="275"/>
      <c r="HC26" s="275"/>
      <c r="HJ26" s="275"/>
      <c r="HK26" s="275"/>
      <c r="HL26" s="275"/>
      <c r="HM26" s="273" t="str">
        <f>+$E$26</f>
        <v>13 month average balance from Attach  6a, and Line 19 will be number of months to be amortized in year plus one.</v>
      </c>
      <c r="HP26" s="274"/>
      <c r="HQ26" s="275"/>
      <c r="HR26" s="275"/>
      <c r="HY26" s="275"/>
      <c r="HZ26" s="275"/>
      <c r="IA26" s="275"/>
      <c r="IB26" s="273" t="str">
        <f>+$E$26</f>
        <v>13 month average balance from Attach  6a, and Line 19 will be number of months to be amortized in year plus one.</v>
      </c>
      <c r="IE26" s="274"/>
      <c r="IF26" s="275"/>
      <c r="IG26" s="275"/>
      <c r="IN26" s="275"/>
      <c r="IO26" s="275"/>
      <c r="IP26" s="275"/>
      <c r="IQ26" s="275"/>
      <c r="IR26" s="275"/>
      <c r="IS26" s="275"/>
      <c r="IT26" s="275"/>
      <c r="IU26" s="275"/>
      <c r="IV26" s="275"/>
      <c r="IW26" s="275"/>
      <c r="IX26" s="275"/>
      <c r="IY26" s="275"/>
      <c r="IZ26" s="275"/>
      <c r="JA26" s="275"/>
      <c r="JB26" s="275"/>
      <c r="JC26" s="275"/>
    </row>
    <row r="27" spans="1:266" s="546" customFormat="1" ht="25.5" customHeight="1" thickBot="1">
      <c r="A27" s="272"/>
      <c r="B27" s="498"/>
      <c r="C27" s="496"/>
      <c r="D27" s="496"/>
      <c r="E27" s="1415"/>
      <c r="F27" s="1422"/>
      <c r="G27" s="1422"/>
      <c r="H27" s="1423"/>
      <c r="I27" s="1423"/>
      <c r="J27" s="1423"/>
      <c r="K27" s="1423"/>
      <c r="L27" s="1423"/>
      <c r="M27" s="1423"/>
      <c r="N27" s="1424"/>
      <c r="O27" s="1416"/>
      <c r="P27" s="1416"/>
      <c r="Q27" s="1416"/>
      <c r="R27" s="545"/>
      <c r="S27" s="545"/>
      <c r="T27" s="545"/>
      <c r="U27" s="545"/>
      <c r="V27" s="545"/>
      <c r="W27" s="545"/>
      <c r="X27" s="545"/>
      <c r="Y27" s="545"/>
      <c r="Z27" s="545"/>
      <c r="AA27" s="545"/>
      <c r="AB27" s="545"/>
      <c r="AC27" s="1416"/>
      <c r="AD27" s="545"/>
      <c r="AE27" s="545"/>
      <c r="AF27" s="545"/>
      <c r="AG27" s="545"/>
      <c r="AH27" s="545"/>
      <c r="AI27" s="545"/>
      <c r="AJ27" s="545"/>
      <c r="AK27" s="545"/>
      <c r="AL27" s="545"/>
      <c r="AM27" s="545"/>
      <c r="AN27" s="545"/>
      <c r="AO27" s="1416"/>
      <c r="AP27" s="545"/>
      <c r="AQ27" s="545"/>
      <c r="AR27" s="545"/>
      <c r="AS27" s="545"/>
      <c r="AT27" s="545"/>
      <c r="AU27" s="545"/>
      <c r="AV27" s="545"/>
      <c r="AW27" s="545"/>
      <c r="AX27" s="545"/>
      <c r="AY27" s="545"/>
      <c r="AZ27" s="545"/>
      <c r="BA27" s="1416"/>
      <c r="BB27" s="545"/>
      <c r="BC27" s="545"/>
      <c r="BD27" s="545"/>
      <c r="BE27" s="545"/>
      <c r="BF27" s="545"/>
      <c r="BG27" s="545"/>
      <c r="BH27" s="545"/>
      <c r="BI27" s="545"/>
      <c r="BJ27" s="545"/>
      <c r="BK27" s="545"/>
      <c r="BL27" s="545"/>
      <c r="BM27" s="1416"/>
      <c r="BN27" s="545"/>
      <c r="BO27" s="545"/>
      <c r="BP27" s="545"/>
      <c r="BQ27" s="545"/>
      <c r="BR27" s="545"/>
      <c r="BS27" s="545"/>
      <c r="BT27" s="545"/>
      <c r="BU27" s="545"/>
      <c r="BV27" s="545"/>
      <c r="BW27" s="545"/>
      <c r="BX27" s="545"/>
      <c r="BY27" s="1416"/>
      <c r="BZ27" s="545"/>
      <c r="CA27" s="545"/>
      <c r="CB27" s="545"/>
      <c r="CC27" s="545"/>
      <c r="CD27" s="545"/>
      <c r="CE27" s="545"/>
      <c r="CF27" s="545"/>
      <c r="CG27" s="545"/>
      <c r="CH27" s="545"/>
      <c r="CI27" s="545"/>
      <c r="CJ27" s="545"/>
      <c r="CK27" s="1416"/>
      <c r="CL27" s="545"/>
      <c r="CM27" s="545"/>
      <c r="CN27" s="545"/>
      <c r="CO27" s="545"/>
      <c r="CP27" s="545"/>
      <c r="CQ27" s="545"/>
      <c r="CR27" s="545"/>
      <c r="CS27" s="545"/>
      <c r="CT27" s="545"/>
      <c r="CU27" s="545"/>
      <c r="CV27" s="545"/>
      <c r="CW27" s="1416"/>
      <c r="CX27" s="545"/>
      <c r="CY27" s="545"/>
      <c r="CZ27" s="545"/>
      <c r="DA27" s="545"/>
      <c r="DB27" s="545"/>
      <c r="DC27" s="545"/>
      <c r="DD27" s="545"/>
      <c r="DE27" s="545"/>
      <c r="DF27" s="545"/>
      <c r="DG27" s="545"/>
      <c r="DH27" s="545"/>
      <c r="DI27" s="545"/>
      <c r="DJ27" s="545"/>
      <c r="DK27" s="545"/>
      <c r="DL27" s="1416"/>
      <c r="DM27" s="545"/>
      <c r="DN27" s="545"/>
      <c r="DO27" s="545"/>
      <c r="DP27" s="545"/>
      <c r="DQ27" s="545"/>
      <c r="DR27" s="545"/>
      <c r="DS27" s="545"/>
      <c r="DT27" s="545"/>
      <c r="DU27" s="545"/>
      <c r="DV27" s="545"/>
      <c r="DW27" s="545"/>
      <c r="DX27" s="545"/>
      <c r="DY27" s="545"/>
      <c r="DZ27" s="545"/>
      <c r="EA27" s="1416"/>
      <c r="EB27" s="545"/>
      <c r="EC27" s="545"/>
      <c r="ED27" s="545"/>
      <c r="EE27" s="545"/>
      <c r="EF27" s="545"/>
      <c r="EG27" s="545"/>
      <c r="EH27" s="545"/>
      <c r="EI27" s="545"/>
      <c r="EJ27" s="545"/>
      <c r="EK27" s="545"/>
      <c r="EL27" s="545"/>
      <c r="EM27" s="545"/>
      <c r="EN27" s="545"/>
      <c r="EO27" s="545"/>
      <c r="EP27" s="1416"/>
      <c r="EQ27" s="545"/>
      <c r="ER27" s="545"/>
      <c r="ES27" s="545"/>
      <c r="ET27" s="545"/>
      <c r="EU27" s="545"/>
      <c r="EV27" s="545"/>
      <c r="EW27" s="545"/>
      <c r="EX27" s="545"/>
      <c r="EY27" s="545"/>
      <c r="EZ27" s="545"/>
      <c r="FA27" s="545"/>
      <c r="FB27" s="545"/>
      <c r="FC27" s="545"/>
      <c r="FD27" s="545"/>
      <c r="FE27" s="1416"/>
      <c r="FF27" s="545"/>
      <c r="FG27" s="545"/>
      <c r="FH27" s="545"/>
      <c r="FI27" s="545"/>
      <c r="FJ27" s="545"/>
      <c r="FK27" s="545"/>
      <c r="FL27" s="545"/>
      <c r="FM27" s="545"/>
      <c r="FN27" s="545"/>
      <c r="FO27" s="545"/>
      <c r="FP27" s="545"/>
      <c r="FQ27" s="545"/>
      <c r="FR27" s="545"/>
      <c r="FS27" s="545"/>
      <c r="FT27" s="1416"/>
      <c r="FU27" s="545"/>
      <c r="FV27" s="545"/>
      <c r="FW27" s="545"/>
      <c r="FX27" s="545"/>
      <c r="FY27" s="545"/>
      <c r="FZ27" s="545"/>
      <c r="GA27" s="545"/>
      <c r="GB27" s="545"/>
      <c r="GC27" s="545"/>
      <c r="GD27" s="545"/>
      <c r="GE27" s="545"/>
      <c r="GF27" s="545"/>
      <c r="GG27" s="545"/>
      <c r="GH27" s="545"/>
      <c r="GI27" s="1416"/>
      <c r="GJ27" s="545"/>
      <c r="GK27" s="545"/>
      <c r="GL27" s="545"/>
      <c r="GM27" s="545"/>
      <c r="GN27" s="545"/>
      <c r="GO27" s="545"/>
      <c r="GP27" s="1488"/>
      <c r="GQ27" s="1488"/>
      <c r="GR27" s="545"/>
      <c r="GS27" s="1488"/>
      <c r="GT27" s="1488"/>
      <c r="GU27" s="545"/>
      <c r="GV27" s="1488"/>
      <c r="GW27" s="1488"/>
      <c r="GX27" s="1416"/>
      <c r="GY27" s="545"/>
      <c r="GZ27" s="545"/>
      <c r="HA27" s="545"/>
      <c r="HB27" s="545"/>
      <c r="HC27" s="545"/>
      <c r="HJ27" s="545"/>
      <c r="HK27" s="545"/>
      <c r="HL27" s="545"/>
      <c r="HM27" s="1416"/>
      <c r="HN27" s="545"/>
      <c r="HO27" s="545"/>
      <c r="HP27" s="545"/>
      <c r="HQ27" s="545"/>
      <c r="HR27" s="545"/>
      <c r="HY27" s="545"/>
      <c r="HZ27" s="545"/>
      <c r="IA27" s="545"/>
      <c r="IB27" s="1416"/>
      <c r="IC27" s="545"/>
      <c r="ID27" s="545"/>
      <c r="IE27" s="545"/>
      <c r="IF27" s="545"/>
      <c r="IG27" s="545"/>
      <c r="IN27" s="545"/>
      <c r="IO27" s="545"/>
      <c r="IP27" s="545"/>
      <c r="IQ27" s="545"/>
      <c r="IR27" s="545"/>
      <c r="IS27" s="545"/>
      <c r="IT27" s="545"/>
      <c r="IU27" s="545"/>
      <c r="IV27" s="545"/>
      <c r="IW27" s="545"/>
      <c r="IX27" s="545"/>
      <c r="IY27" s="545"/>
      <c r="IZ27" s="545"/>
      <c r="JA27" s="545"/>
      <c r="JB27" s="545"/>
      <c r="JC27" s="545"/>
    </row>
    <row r="28" spans="1:266" s="610" customFormat="1" ht="93.75" customHeight="1" thickBot="1">
      <c r="A28" s="518">
        <v>10</v>
      </c>
      <c r="B28" s="555"/>
      <c r="C28" s="533" t="s">
        <v>325</v>
      </c>
      <c r="D28" s="945"/>
      <c r="E28" s="1484" t="s">
        <v>1049</v>
      </c>
      <c r="F28" s="1485"/>
      <c r="G28" s="1486"/>
      <c r="H28" s="1484" t="s">
        <v>1050</v>
      </c>
      <c r="I28" s="1485"/>
      <c r="J28" s="1486"/>
      <c r="K28" s="1484" t="s">
        <v>1106</v>
      </c>
      <c r="L28" s="1485"/>
      <c r="M28" s="1486"/>
      <c r="N28" s="1484" t="s">
        <v>1051</v>
      </c>
      <c r="O28" s="1485"/>
      <c r="P28" s="1486"/>
      <c r="Q28" s="1484" t="s">
        <v>1052</v>
      </c>
      <c r="R28" s="1485"/>
      <c r="S28" s="1486"/>
      <c r="T28" s="1484" t="s">
        <v>1053</v>
      </c>
      <c r="U28" s="1485"/>
      <c r="V28" s="1486"/>
      <c r="W28" s="1484" t="s">
        <v>1054</v>
      </c>
      <c r="X28" s="1485"/>
      <c r="Y28" s="1486"/>
      <c r="Z28" s="1484" t="s">
        <v>1055</v>
      </c>
      <c r="AA28" s="1485"/>
      <c r="AB28" s="1486"/>
      <c r="AC28" s="1484" t="s">
        <v>1107</v>
      </c>
      <c r="AD28" s="1485"/>
      <c r="AE28" s="1486"/>
      <c r="AF28" s="1484" t="s">
        <v>912</v>
      </c>
      <c r="AG28" s="1485"/>
      <c r="AH28" s="1486"/>
      <c r="AI28" s="1484" t="s">
        <v>1056</v>
      </c>
      <c r="AJ28" s="1485"/>
      <c r="AK28" s="1486"/>
      <c r="AL28" s="1484" t="s">
        <v>1057</v>
      </c>
      <c r="AM28" s="1485"/>
      <c r="AN28" s="1486"/>
      <c r="AO28" s="1484" t="s">
        <v>1058</v>
      </c>
      <c r="AP28" s="1485"/>
      <c r="AQ28" s="1486"/>
      <c r="AR28" s="1484" t="s">
        <v>1059</v>
      </c>
      <c r="AS28" s="1485"/>
      <c r="AT28" s="1486"/>
      <c r="AU28" s="1484" t="s">
        <v>1060</v>
      </c>
      <c r="AV28" s="1485"/>
      <c r="AW28" s="1486"/>
      <c r="AX28" s="1484" t="s">
        <v>1061</v>
      </c>
      <c r="AY28" s="1485"/>
      <c r="AZ28" s="1486"/>
      <c r="BA28" s="1484" t="s">
        <v>1062</v>
      </c>
      <c r="BB28" s="1485"/>
      <c r="BC28" s="1486"/>
      <c r="BD28" s="1484" t="s">
        <v>1108</v>
      </c>
      <c r="BE28" s="1485"/>
      <c r="BF28" s="1486"/>
      <c r="BG28" s="1484" t="s">
        <v>1063</v>
      </c>
      <c r="BH28" s="1485"/>
      <c r="BI28" s="1486"/>
      <c r="BJ28" s="1484" t="s">
        <v>1109</v>
      </c>
      <c r="BK28" s="1485"/>
      <c r="BL28" s="1486"/>
      <c r="BM28" s="1484" t="s">
        <v>1064</v>
      </c>
      <c r="BN28" s="1485"/>
      <c r="BO28" s="1486"/>
      <c r="BP28" s="1484" t="s">
        <v>1065</v>
      </c>
      <c r="BQ28" s="1485"/>
      <c r="BR28" s="1486"/>
      <c r="BS28" s="1484" t="s">
        <v>1066</v>
      </c>
      <c r="BT28" s="1485"/>
      <c r="BU28" s="1486"/>
      <c r="BV28" s="1484" t="s">
        <v>1067</v>
      </c>
      <c r="BW28" s="1485"/>
      <c r="BX28" s="1486"/>
      <c r="BY28" s="1484" t="s">
        <v>1068</v>
      </c>
      <c r="BZ28" s="1485"/>
      <c r="CA28" s="1486"/>
      <c r="CB28" s="1484" t="s">
        <v>1069</v>
      </c>
      <c r="CC28" s="1485"/>
      <c r="CD28" s="1486"/>
      <c r="CE28" s="1484" t="s">
        <v>1070</v>
      </c>
      <c r="CF28" s="1485"/>
      <c r="CG28" s="1486"/>
      <c r="CH28" s="1484" t="s">
        <v>1168</v>
      </c>
      <c r="CI28" s="1485"/>
      <c r="CJ28" s="1486"/>
      <c r="CK28" s="1484" t="s">
        <v>1110</v>
      </c>
      <c r="CL28" s="1485"/>
      <c r="CM28" s="1486"/>
      <c r="CN28" s="1484" t="s">
        <v>1169</v>
      </c>
      <c r="CO28" s="1485"/>
      <c r="CP28" s="1486"/>
      <c r="CQ28" s="1484" t="s">
        <v>1071</v>
      </c>
      <c r="CR28" s="1485"/>
      <c r="CS28" s="1486"/>
      <c r="CT28" s="1484" t="s">
        <v>1170</v>
      </c>
      <c r="CU28" s="1485"/>
      <c r="CV28" s="1486"/>
      <c r="CW28" s="1484" t="s">
        <v>1111</v>
      </c>
      <c r="CX28" s="1485"/>
      <c r="CY28" s="1486"/>
      <c r="CZ28" s="1484" t="s">
        <v>1112</v>
      </c>
      <c r="DA28" s="1485"/>
      <c r="DB28" s="1486"/>
      <c r="DC28" s="1484" t="s">
        <v>1171</v>
      </c>
      <c r="DD28" s="1485"/>
      <c r="DE28" s="1486"/>
      <c r="DF28" s="1484" t="s">
        <v>1172</v>
      </c>
      <c r="DG28" s="1485"/>
      <c r="DH28" s="1486"/>
      <c r="DI28" s="1484" t="s">
        <v>1173</v>
      </c>
      <c r="DJ28" s="1485"/>
      <c r="DK28" s="1486"/>
      <c r="DL28" s="1484" t="s">
        <v>913</v>
      </c>
      <c r="DM28" s="1485"/>
      <c r="DN28" s="1486"/>
      <c r="DO28" s="1484" t="s">
        <v>1072</v>
      </c>
      <c r="DP28" s="1485"/>
      <c r="DQ28" s="1486"/>
      <c r="DR28" s="1484" t="s">
        <v>1174</v>
      </c>
      <c r="DS28" s="1485"/>
      <c r="DT28" s="1486"/>
      <c r="DU28" s="1484" t="s">
        <v>1175</v>
      </c>
      <c r="DV28" s="1485"/>
      <c r="DW28" s="1486"/>
      <c r="DX28" s="1484" t="s">
        <v>1176</v>
      </c>
      <c r="DY28" s="1485"/>
      <c r="DZ28" s="1486"/>
      <c r="EA28" s="1484" t="s">
        <v>1113</v>
      </c>
      <c r="EB28" s="1485"/>
      <c r="EC28" s="1486"/>
      <c r="ED28" s="1484" t="s">
        <v>1073</v>
      </c>
      <c r="EE28" s="1485"/>
      <c r="EF28" s="1486"/>
      <c r="EG28" s="1484" t="s">
        <v>1177</v>
      </c>
      <c r="EH28" s="1485"/>
      <c r="EI28" s="1486"/>
      <c r="EJ28" s="1484" t="s">
        <v>1178</v>
      </c>
      <c r="EK28" s="1485"/>
      <c r="EL28" s="1486"/>
      <c r="EM28" s="1484" t="s">
        <v>1074</v>
      </c>
      <c r="EN28" s="1485"/>
      <c r="EO28" s="1486"/>
      <c r="EP28" s="1484" t="s">
        <v>1075</v>
      </c>
      <c r="EQ28" s="1485"/>
      <c r="ER28" s="1486"/>
      <c r="ES28" s="1484" t="s">
        <v>1076</v>
      </c>
      <c r="ET28" s="1485"/>
      <c r="EU28" s="1486"/>
      <c r="EV28" s="1484" t="s">
        <v>1077</v>
      </c>
      <c r="EW28" s="1485"/>
      <c r="EX28" s="1486"/>
      <c r="EY28" s="1484" t="s">
        <v>1114</v>
      </c>
      <c r="EZ28" s="1485"/>
      <c r="FA28" s="1486"/>
      <c r="FB28" s="1484" t="s">
        <v>1115</v>
      </c>
      <c r="FC28" s="1485"/>
      <c r="FD28" s="1486"/>
      <c r="FE28" s="1484" t="s">
        <v>1078</v>
      </c>
      <c r="FF28" s="1485"/>
      <c r="FG28" s="1486"/>
      <c r="FH28" s="1484" t="s">
        <v>1079</v>
      </c>
      <c r="FI28" s="1485"/>
      <c r="FJ28" s="1486"/>
      <c r="FK28" s="1484" t="s">
        <v>1080</v>
      </c>
      <c r="FL28" s="1485"/>
      <c r="FM28" s="1486"/>
      <c r="FN28" s="1484" t="s">
        <v>1081</v>
      </c>
      <c r="FO28" s="1485"/>
      <c r="FP28" s="1486"/>
      <c r="FQ28" s="1484" t="s">
        <v>1082</v>
      </c>
      <c r="FR28" s="1485"/>
      <c r="FS28" s="1486"/>
      <c r="FT28" s="1484" t="s">
        <v>1083</v>
      </c>
      <c r="FU28" s="1485"/>
      <c r="FV28" s="1486"/>
      <c r="FW28" s="1484" t="s">
        <v>1084</v>
      </c>
      <c r="FX28" s="1485"/>
      <c r="FY28" s="1486"/>
      <c r="FZ28" s="1484" t="s">
        <v>1085</v>
      </c>
      <c r="GA28" s="1485"/>
      <c r="GB28" s="1486"/>
      <c r="GC28" s="1484" t="s">
        <v>1086</v>
      </c>
      <c r="GD28" s="1485"/>
      <c r="GE28" s="1486"/>
      <c r="GF28" s="1484" t="s">
        <v>1087</v>
      </c>
      <c r="GG28" s="1485"/>
      <c r="GH28" s="1486"/>
      <c r="GI28" s="1484" t="s">
        <v>1088</v>
      </c>
      <c r="GJ28" s="1485"/>
      <c r="GK28" s="1486"/>
      <c r="GL28" s="1484" t="s">
        <v>1116</v>
      </c>
      <c r="GM28" s="1485"/>
      <c r="GN28" s="1486"/>
      <c r="GO28" s="1484" t="s">
        <v>1353</v>
      </c>
      <c r="GP28" s="1485"/>
      <c r="GQ28" s="1486"/>
      <c r="GR28" s="1484" t="s">
        <v>1368</v>
      </c>
      <c r="GS28" s="1485"/>
      <c r="GT28" s="1486"/>
      <c r="GU28" s="1484" t="s">
        <v>1369</v>
      </c>
      <c r="GV28" s="1485"/>
      <c r="GW28" s="1486"/>
      <c r="GX28" s="1484" t="s">
        <v>1089</v>
      </c>
      <c r="GY28" s="1485"/>
      <c r="GZ28" s="1486"/>
      <c r="HA28" s="1484" t="s">
        <v>1090</v>
      </c>
      <c r="HB28" s="1485"/>
      <c r="HC28" s="1486"/>
      <c r="HD28" s="1484" t="s">
        <v>1091</v>
      </c>
      <c r="HE28" s="1485"/>
      <c r="HF28" s="1486"/>
      <c r="HG28" s="1484" t="s">
        <v>1092</v>
      </c>
      <c r="HH28" s="1485"/>
      <c r="HI28" s="1486"/>
      <c r="HJ28" s="1484" t="s">
        <v>1093</v>
      </c>
      <c r="HK28" s="1485"/>
      <c r="HL28" s="1486"/>
      <c r="HM28" s="1484" t="s">
        <v>1094</v>
      </c>
      <c r="HN28" s="1485"/>
      <c r="HO28" s="1486"/>
      <c r="HP28" s="1484" t="s">
        <v>1095</v>
      </c>
      <c r="HQ28" s="1485"/>
      <c r="HR28" s="1486"/>
      <c r="HS28" s="1484" t="s">
        <v>1096</v>
      </c>
      <c r="HT28" s="1485"/>
      <c r="HU28" s="1486"/>
      <c r="HV28" s="1484" t="s">
        <v>1097</v>
      </c>
      <c r="HW28" s="1485"/>
      <c r="HX28" s="1486"/>
      <c r="HY28" s="1484" t="s">
        <v>1098</v>
      </c>
      <c r="HZ28" s="1485"/>
      <c r="IA28" s="1486"/>
      <c r="IB28" s="1484" t="s">
        <v>1099</v>
      </c>
      <c r="IC28" s="1485"/>
      <c r="ID28" s="1486"/>
      <c r="IE28" s="1484" t="s">
        <v>1100</v>
      </c>
      <c r="IF28" s="1485"/>
      <c r="IG28" s="1486"/>
      <c r="IH28" s="1484" t="s">
        <v>1101</v>
      </c>
      <c r="II28" s="1485"/>
      <c r="IJ28" s="1486"/>
      <c r="IK28" s="1484" t="s">
        <v>1102</v>
      </c>
      <c r="IL28" s="1485"/>
      <c r="IM28" s="1486"/>
      <c r="IN28" s="1484" t="s">
        <v>1103</v>
      </c>
      <c r="IO28" s="1485"/>
      <c r="IP28" s="1486"/>
      <c r="IQ28" s="1484" t="s">
        <v>1117</v>
      </c>
      <c r="IR28" s="1485"/>
      <c r="IS28" s="1486"/>
      <c r="IT28" s="1484" t="s">
        <v>1104</v>
      </c>
      <c r="IU28" s="1485"/>
      <c r="IV28" s="1486"/>
      <c r="IW28" s="1484" t="s">
        <v>1105</v>
      </c>
      <c r="IX28" s="1485"/>
      <c r="IY28" s="1486"/>
      <c r="IZ28" s="553"/>
      <c r="JA28" s="946"/>
      <c r="JB28" s="947"/>
      <c r="JC28" s="613"/>
    </row>
    <row r="29" spans="1:266" ht="54.75" customHeight="1">
      <c r="A29" s="298">
        <f t="shared" ref="A29:A34" si="0">+A28+1</f>
        <v>11</v>
      </c>
      <c r="B29" s="529" t="s">
        <v>455</v>
      </c>
      <c r="C29" s="530" t="s">
        <v>424</v>
      </c>
      <c r="D29" s="526" t="s">
        <v>49</v>
      </c>
      <c r="E29" s="1141" t="s">
        <v>901</v>
      </c>
      <c r="F29" s="564"/>
      <c r="G29" s="565"/>
      <c r="H29" s="1141" t="s">
        <v>901</v>
      </c>
      <c r="I29" s="564"/>
      <c r="J29" s="565"/>
      <c r="K29" s="1141" t="s">
        <v>901</v>
      </c>
      <c r="L29" s="564"/>
      <c r="M29" s="565"/>
      <c r="N29" s="1141" t="s">
        <v>901</v>
      </c>
      <c r="O29" s="564"/>
      <c r="P29" s="565"/>
      <c r="Q29" s="1142" t="s">
        <v>901</v>
      </c>
      <c r="R29" s="566"/>
      <c r="S29" s="567"/>
      <c r="T29" s="1142" t="s">
        <v>901</v>
      </c>
      <c r="U29" s="566"/>
      <c r="V29" s="567"/>
      <c r="W29" s="1141" t="s">
        <v>901</v>
      </c>
      <c r="X29" s="564"/>
      <c r="Y29" s="565"/>
      <c r="Z29" s="1141" t="s">
        <v>901</v>
      </c>
      <c r="AA29" s="564"/>
      <c r="AB29" s="565"/>
      <c r="AC29" s="1141" t="s">
        <v>901</v>
      </c>
      <c r="AD29" s="564"/>
      <c r="AE29" s="565"/>
      <c r="AF29" s="1141" t="s">
        <v>901</v>
      </c>
      <c r="AG29" s="564"/>
      <c r="AH29" s="565"/>
      <c r="AI29" s="1141" t="s">
        <v>901</v>
      </c>
      <c r="AJ29" s="564"/>
      <c r="AK29" s="565"/>
      <c r="AL29" s="1141" t="s">
        <v>901</v>
      </c>
      <c r="AM29" s="564"/>
      <c r="AN29" s="565"/>
      <c r="AO29" s="1141" t="s">
        <v>901</v>
      </c>
      <c r="AP29" s="564"/>
      <c r="AQ29" s="565"/>
      <c r="AR29" s="1141" t="s">
        <v>901</v>
      </c>
      <c r="AS29" s="564"/>
      <c r="AT29" s="565"/>
      <c r="AU29" s="1141" t="s">
        <v>901</v>
      </c>
      <c r="AV29" s="564"/>
      <c r="AW29" s="565"/>
      <c r="AX29" s="1141" t="s">
        <v>901</v>
      </c>
      <c r="AY29" s="564"/>
      <c r="AZ29" s="565"/>
      <c r="BA29" s="1141" t="s">
        <v>901</v>
      </c>
      <c r="BB29" s="564"/>
      <c r="BC29" s="565"/>
      <c r="BD29" s="1141" t="s">
        <v>901</v>
      </c>
      <c r="BE29" s="564"/>
      <c r="BF29" s="565"/>
      <c r="BG29" s="1141" t="s">
        <v>901</v>
      </c>
      <c r="BH29" s="564"/>
      <c r="BI29" s="565"/>
      <c r="BJ29" s="1141" t="s">
        <v>901</v>
      </c>
      <c r="BK29" s="564"/>
      <c r="BL29" s="565"/>
      <c r="BM29" s="1141" t="s">
        <v>901</v>
      </c>
      <c r="BN29" s="564"/>
      <c r="BO29" s="565"/>
      <c r="BP29" s="1141" t="s">
        <v>901</v>
      </c>
      <c r="BQ29" s="564"/>
      <c r="BR29" s="565"/>
      <c r="BS29" s="1141" t="s">
        <v>901</v>
      </c>
      <c r="BT29" s="564"/>
      <c r="BU29" s="565"/>
      <c r="BV29" s="1141" t="s">
        <v>901</v>
      </c>
      <c r="BW29" s="564"/>
      <c r="BX29" s="565"/>
      <c r="BY29" s="1141" t="s">
        <v>901</v>
      </c>
      <c r="BZ29" s="564"/>
      <c r="CA29" s="565"/>
      <c r="CB29" s="1141" t="s">
        <v>901</v>
      </c>
      <c r="CC29" s="564"/>
      <c r="CD29" s="565"/>
      <c r="CE29" s="1141" t="s">
        <v>901</v>
      </c>
      <c r="CF29" s="564"/>
      <c r="CG29" s="565"/>
      <c r="CH29" s="1141" t="s">
        <v>901</v>
      </c>
      <c r="CI29" s="564"/>
      <c r="CJ29" s="565"/>
      <c r="CK29" s="1141" t="s">
        <v>901</v>
      </c>
      <c r="CL29" s="564"/>
      <c r="CM29" s="565"/>
      <c r="CN29" s="1141" t="s">
        <v>901</v>
      </c>
      <c r="CO29" s="564"/>
      <c r="CP29" s="565"/>
      <c r="CQ29" s="1141" t="s">
        <v>901</v>
      </c>
      <c r="CR29" s="564"/>
      <c r="CS29" s="565"/>
      <c r="CT29" s="1141" t="s">
        <v>901</v>
      </c>
      <c r="CU29" s="564"/>
      <c r="CV29" s="565"/>
      <c r="CW29" s="1141" t="s">
        <v>901</v>
      </c>
      <c r="CX29" s="564"/>
      <c r="CY29" s="565"/>
      <c r="CZ29" s="1141" t="s">
        <v>901</v>
      </c>
      <c r="DA29" s="564"/>
      <c r="DB29" s="565"/>
      <c r="DC29" s="1141" t="s">
        <v>901</v>
      </c>
      <c r="DD29" s="564"/>
      <c r="DE29" s="565"/>
      <c r="DF29" s="1141" t="s">
        <v>901</v>
      </c>
      <c r="DG29" s="564"/>
      <c r="DH29" s="565"/>
      <c r="DI29" s="1141" t="s">
        <v>901</v>
      </c>
      <c r="DJ29" s="564"/>
      <c r="DK29" s="565"/>
      <c r="DL29" s="1141" t="s">
        <v>901</v>
      </c>
      <c r="DM29" s="564"/>
      <c r="DN29" s="565"/>
      <c r="DO29" s="1141" t="s">
        <v>901</v>
      </c>
      <c r="DP29" s="564"/>
      <c r="DQ29" s="565"/>
      <c r="DR29" s="1141" t="s">
        <v>901</v>
      </c>
      <c r="DS29" s="564"/>
      <c r="DT29" s="565"/>
      <c r="DU29" s="1141" t="s">
        <v>901</v>
      </c>
      <c r="DV29" s="564"/>
      <c r="DW29" s="565"/>
      <c r="DX29" s="1141" t="s">
        <v>901</v>
      </c>
      <c r="DY29" s="564"/>
      <c r="DZ29" s="565"/>
      <c r="EA29" s="1141" t="s">
        <v>901</v>
      </c>
      <c r="EB29" s="564"/>
      <c r="EC29" s="565"/>
      <c r="ED29" s="1141" t="s">
        <v>901</v>
      </c>
      <c r="EE29" s="564"/>
      <c r="EF29" s="565"/>
      <c r="EG29" s="1141" t="s">
        <v>901</v>
      </c>
      <c r="EH29" s="564"/>
      <c r="EI29" s="565"/>
      <c r="EJ29" s="1141" t="s">
        <v>901</v>
      </c>
      <c r="EK29" s="564"/>
      <c r="EL29" s="565"/>
      <c r="EM29" s="1141" t="s">
        <v>901</v>
      </c>
      <c r="EN29" s="564"/>
      <c r="EO29" s="565"/>
      <c r="EP29" s="1141" t="s">
        <v>901</v>
      </c>
      <c r="EQ29" s="564"/>
      <c r="ER29" s="565"/>
      <c r="ES29" s="1141" t="s">
        <v>901</v>
      </c>
      <c r="ET29" s="564"/>
      <c r="EU29" s="565"/>
      <c r="EV29" s="1141" t="s">
        <v>901</v>
      </c>
      <c r="EW29" s="564"/>
      <c r="EX29" s="565"/>
      <c r="EY29" s="1141" t="s">
        <v>901</v>
      </c>
      <c r="EZ29" s="564"/>
      <c r="FA29" s="565"/>
      <c r="FB29" s="1141" t="s">
        <v>901</v>
      </c>
      <c r="FC29" s="564"/>
      <c r="FD29" s="565"/>
      <c r="FE29" s="1141" t="s">
        <v>901</v>
      </c>
      <c r="FF29" s="564"/>
      <c r="FG29" s="565"/>
      <c r="FH29" s="1141" t="s">
        <v>901</v>
      </c>
      <c r="FI29" s="564"/>
      <c r="FJ29" s="565"/>
      <c r="FK29" s="1141" t="s">
        <v>901</v>
      </c>
      <c r="FL29" s="564"/>
      <c r="FM29" s="565"/>
      <c r="FN29" s="1141" t="s">
        <v>901</v>
      </c>
      <c r="FO29" s="564"/>
      <c r="FP29" s="565"/>
      <c r="FQ29" s="1141" t="s">
        <v>901</v>
      </c>
      <c r="FR29" s="564"/>
      <c r="FS29" s="565"/>
      <c r="FT29" s="1141" t="s">
        <v>901</v>
      </c>
      <c r="FU29" s="564"/>
      <c r="FV29" s="565"/>
      <c r="FW29" s="1141" t="s">
        <v>901</v>
      </c>
      <c r="FX29" s="564"/>
      <c r="FY29" s="565"/>
      <c r="FZ29" s="1141" t="s">
        <v>901</v>
      </c>
      <c r="GA29" s="564"/>
      <c r="GB29" s="565"/>
      <c r="GC29" s="1141" t="s">
        <v>901</v>
      </c>
      <c r="GD29" s="564"/>
      <c r="GE29" s="565"/>
      <c r="GF29" s="1141" t="s">
        <v>901</v>
      </c>
      <c r="GG29" s="564"/>
      <c r="GH29" s="565"/>
      <c r="GI29" s="1141" t="s">
        <v>901</v>
      </c>
      <c r="GJ29" s="564"/>
      <c r="GK29" s="565"/>
      <c r="GL29" s="1141" t="s">
        <v>901</v>
      </c>
      <c r="GM29" s="564"/>
      <c r="GN29" s="565"/>
      <c r="GO29" s="1141" t="s">
        <v>901</v>
      </c>
      <c r="GP29" s="564"/>
      <c r="GQ29" s="564"/>
      <c r="GR29" s="1141" t="s">
        <v>901</v>
      </c>
      <c r="GS29" s="564"/>
      <c r="GT29" s="564"/>
      <c r="GU29" s="1141" t="s">
        <v>901</v>
      </c>
      <c r="GV29" s="564"/>
      <c r="GW29" s="564"/>
      <c r="GX29" s="1141" t="s">
        <v>901</v>
      </c>
      <c r="GY29" s="564"/>
      <c r="GZ29" s="565"/>
      <c r="HA29" s="1141" t="s">
        <v>901</v>
      </c>
      <c r="HB29" s="564"/>
      <c r="HC29" s="565"/>
      <c r="HD29" s="1141" t="s">
        <v>901</v>
      </c>
      <c r="HE29" s="564"/>
      <c r="HF29" s="565"/>
      <c r="HG29" s="1141" t="s">
        <v>901</v>
      </c>
      <c r="HH29" s="564"/>
      <c r="HI29" s="565"/>
      <c r="HJ29" s="1141" t="s">
        <v>901</v>
      </c>
      <c r="HK29" s="564"/>
      <c r="HL29" s="565"/>
      <c r="HM29" s="1141" t="s">
        <v>901</v>
      </c>
      <c r="HN29" s="564"/>
      <c r="HO29" s="565"/>
      <c r="HP29" s="1141" t="s">
        <v>901</v>
      </c>
      <c r="HQ29" s="564"/>
      <c r="HR29" s="565"/>
      <c r="HS29" s="1141" t="s">
        <v>901</v>
      </c>
      <c r="HT29" s="564"/>
      <c r="HU29" s="565"/>
      <c r="HV29" s="1141" t="s">
        <v>901</v>
      </c>
      <c r="HW29" s="564"/>
      <c r="HX29" s="565"/>
      <c r="HY29" s="1141" t="s">
        <v>901</v>
      </c>
      <c r="HZ29" s="564"/>
      <c r="IA29" s="565"/>
      <c r="IB29" s="1141" t="s">
        <v>901</v>
      </c>
      <c r="IC29" s="564"/>
      <c r="ID29" s="565"/>
      <c r="IE29" s="1141" t="s">
        <v>901</v>
      </c>
      <c r="IF29" s="564"/>
      <c r="IG29" s="565"/>
      <c r="IH29" s="1141" t="s">
        <v>901</v>
      </c>
      <c r="II29" s="564"/>
      <c r="IJ29" s="565"/>
      <c r="IK29" s="1141" t="s">
        <v>901</v>
      </c>
      <c r="IL29" s="564"/>
      <c r="IM29" s="565"/>
      <c r="IN29" s="1141" t="s">
        <v>901</v>
      </c>
      <c r="IO29" s="564"/>
      <c r="IP29" s="565"/>
      <c r="IQ29" s="1141" t="s">
        <v>901</v>
      </c>
      <c r="IR29" s="564"/>
      <c r="IS29" s="565"/>
      <c r="IT29" s="1141" t="s">
        <v>901</v>
      </c>
      <c r="IU29" s="564"/>
      <c r="IV29" s="565"/>
      <c r="IW29" s="1141" t="s">
        <v>901</v>
      </c>
      <c r="IX29" s="564"/>
      <c r="IY29" s="565"/>
      <c r="IZ29" s="525"/>
      <c r="JA29" s="531"/>
      <c r="JB29" s="524"/>
      <c r="JC29" s="504"/>
      <c r="JD29" s="610"/>
      <c r="JE29" s="610"/>
      <c r="JF29" s="610"/>
    </row>
    <row r="30" spans="1:266" ht="21.95" customHeight="1">
      <c r="A30" s="298">
        <f t="shared" si="0"/>
        <v>12</v>
      </c>
      <c r="B30" s="523" t="s">
        <v>456</v>
      </c>
      <c r="C30" s="530" t="s">
        <v>323</v>
      </c>
      <c r="D30" s="526"/>
      <c r="E30" s="1143">
        <v>47</v>
      </c>
      <c r="F30" s="568"/>
      <c r="G30" s="569"/>
      <c r="H30" s="1143">
        <v>47</v>
      </c>
      <c r="I30" s="568"/>
      <c r="J30" s="570"/>
      <c r="K30" s="1143">
        <v>47</v>
      </c>
      <c r="L30" s="568"/>
      <c r="M30" s="570"/>
      <c r="N30" s="1143">
        <v>47</v>
      </c>
      <c r="O30" s="568"/>
      <c r="P30" s="570"/>
      <c r="Q30" s="1143">
        <v>47</v>
      </c>
      <c r="R30" s="571"/>
      <c r="S30" s="569"/>
      <c r="T30" s="1143">
        <v>47</v>
      </c>
      <c r="U30" s="571"/>
      <c r="V30" s="569"/>
      <c r="W30" s="1143">
        <v>47</v>
      </c>
      <c r="X30" s="568"/>
      <c r="Y30" s="569"/>
      <c r="Z30" s="1143">
        <v>47</v>
      </c>
      <c r="AA30" s="568"/>
      <c r="AB30" s="569"/>
      <c r="AC30" s="1143">
        <v>47</v>
      </c>
      <c r="AD30" s="568"/>
      <c r="AE30" s="569"/>
      <c r="AF30" s="1143">
        <v>47</v>
      </c>
      <c r="AG30" s="568"/>
      <c r="AH30" s="569"/>
      <c r="AI30" s="1143">
        <v>47</v>
      </c>
      <c r="AJ30" s="568"/>
      <c r="AK30" s="569"/>
      <c r="AL30" s="1143">
        <v>47</v>
      </c>
      <c r="AM30" s="568"/>
      <c r="AN30" s="569"/>
      <c r="AO30" s="1143">
        <v>47</v>
      </c>
      <c r="AP30" s="568"/>
      <c r="AQ30" s="569"/>
      <c r="AR30" s="1143">
        <v>47</v>
      </c>
      <c r="AS30" s="568"/>
      <c r="AT30" s="569"/>
      <c r="AU30" s="1143">
        <v>47</v>
      </c>
      <c r="AV30" s="568"/>
      <c r="AW30" s="569"/>
      <c r="AX30" s="1143">
        <v>47</v>
      </c>
      <c r="AY30" s="568"/>
      <c r="AZ30" s="569"/>
      <c r="BA30" s="1143">
        <v>47</v>
      </c>
      <c r="BB30" s="568"/>
      <c r="BC30" s="569"/>
      <c r="BD30" s="1143">
        <v>47</v>
      </c>
      <c r="BE30" s="568"/>
      <c r="BF30" s="569"/>
      <c r="BG30" s="1143">
        <v>47</v>
      </c>
      <c r="BH30" s="568"/>
      <c r="BI30" s="569"/>
      <c r="BJ30" s="1143">
        <v>47</v>
      </c>
      <c r="BK30" s="568"/>
      <c r="BL30" s="569"/>
      <c r="BM30" s="1143">
        <v>47</v>
      </c>
      <c r="BN30" s="568"/>
      <c r="BO30" s="569"/>
      <c r="BP30" s="1143">
        <v>47</v>
      </c>
      <c r="BQ30" s="568"/>
      <c r="BR30" s="569"/>
      <c r="BS30" s="1143">
        <v>47</v>
      </c>
      <c r="BT30" s="568"/>
      <c r="BU30" s="569"/>
      <c r="BV30" s="1143">
        <v>47</v>
      </c>
      <c r="BW30" s="568"/>
      <c r="BX30" s="569"/>
      <c r="BY30" s="1143">
        <v>47</v>
      </c>
      <c r="BZ30" s="568"/>
      <c r="CA30" s="569"/>
      <c r="CB30" s="1143">
        <v>47</v>
      </c>
      <c r="CC30" s="568"/>
      <c r="CD30" s="569"/>
      <c r="CE30" s="1143">
        <v>47</v>
      </c>
      <c r="CF30" s="568"/>
      <c r="CG30" s="569"/>
      <c r="CH30" s="1143">
        <v>47</v>
      </c>
      <c r="CI30" s="568"/>
      <c r="CJ30" s="569"/>
      <c r="CK30" s="1143">
        <v>47</v>
      </c>
      <c r="CL30" s="568"/>
      <c r="CM30" s="569"/>
      <c r="CN30" s="1143">
        <v>47</v>
      </c>
      <c r="CO30" s="568"/>
      <c r="CP30" s="569"/>
      <c r="CQ30" s="1143">
        <v>47</v>
      </c>
      <c r="CR30" s="568"/>
      <c r="CS30" s="569"/>
      <c r="CT30" s="1143">
        <v>47</v>
      </c>
      <c r="CU30" s="568"/>
      <c r="CV30" s="569"/>
      <c r="CW30" s="1143">
        <v>47</v>
      </c>
      <c r="CX30" s="568"/>
      <c r="CY30" s="569"/>
      <c r="CZ30" s="1143">
        <v>47</v>
      </c>
      <c r="DA30" s="568"/>
      <c r="DB30" s="569"/>
      <c r="DC30" s="1143">
        <v>47</v>
      </c>
      <c r="DD30" s="568"/>
      <c r="DE30" s="569"/>
      <c r="DF30" s="1143">
        <v>47</v>
      </c>
      <c r="DG30" s="568"/>
      <c r="DH30" s="569"/>
      <c r="DI30" s="1143">
        <v>47</v>
      </c>
      <c r="DJ30" s="568"/>
      <c r="DK30" s="569"/>
      <c r="DL30" s="1143">
        <v>47</v>
      </c>
      <c r="DM30" s="568"/>
      <c r="DN30" s="569"/>
      <c r="DO30" s="1143">
        <v>47</v>
      </c>
      <c r="DP30" s="568"/>
      <c r="DQ30" s="569"/>
      <c r="DR30" s="1143">
        <v>47</v>
      </c>
      <c r="DS30" s="568"/>
      <c r="DT30" s="569"/>
      <c r="DU30" s="1143">
        <v>47</v>
      </c>
      <c r="DV30" s="568"/>
      <c r="DW30" s="569"/>
      <c r="DX30" s="1143">
        <v>47</v>
      </c>
      <c r="DY30" s="568"/>
      <c r="DZ30" s="569"/>
      <c r="EA30" s="1143">
        <v>47</v>
      </c>
      <c r="EB30" s="568"/>
      <c r="EC30" s="569"/>
      <c r="ED30" s="1143">
        <v>47</v>
      </c>
      <c r="EE30" s="568"/>
      <c r="EF30" s="569"/>
      <c r="EG30" s="1143">
        <v>47</v>
      </c>
      <c r="EH30" s="568"/>
      <c r="EI30" s="569"/>
      <c r="EJ30" s="1143">
        <v>47</v>
      </c>
      <c r="EK30" s="568"/>
      <c r="EL30" s="569"/>
      <c r="EM30" s="1143">
        <v>47</v>
      </c>
      <c r="EN30" s="568"/>
      <c r="EO30" s="569"/>
      <c r="EP30" s="1143">
        <v>47</v>
      </c>
      <c r="EQ30" s="568"/>
      <c r="ER30" s="569"/>
      <c r="ES30" s="1143">
        <v>47</v>
      </c>
      <c r="ET30" s="568"/>
      <c r="EU30" s="569"/>
      <c r="EV30" s="1143">
        <v>47</v>
      </c>
      <c r="EW30" s="568"/>
      <c r="EX30" s="569"/>
      <c r="EY30" s="1143">
        <v>47</v>
      </c>
      <c r="EZ30" s="568"/>
      <c r="FA30" s="569"/>
      <c r="FB30" s="1143">
        <v>47</v>
      </c>
      <c r="FC30" s="568"/>
      <c r="FD30" s="569"/>
      <c r="FE30" s="1143">
        <v>47</v>
      </c>
      <c r="FF30" s="568"/>
      <c r="FG30" s="569"/>
      <c r="FH30" s="1143">
        <v>47</v>
      </c>
      <c r="FI30" s="568"/>
      <c r="FJ30" s="569"/>
      <c r="FK30" s="1143">
        <v>47</v>
      </c>
      <c r="FL30" s="568"/>
      <c r="FM30" s="569"/>
      <c r="FN30" s="1143">
        <v>47</v>
      </c>
      <c r="FO30" s="568"/>
      <c r="FP30" s="569"/>
      <c r="FQ30" s="1143">
        <v>47</v>
      </c>
      <c r="FR30" s="568"/>
      <c r="FS30" s="569"/>
      <c r="FT30" s="1143">
        <v>47</v>
      </c>
      <c r="FU30" s="568"/>
      <c r="FV30" s="569"/>
      <c r="FW30" s="1143">
        <v>47</v>
      </c>
      <c r="FX30" s="568"/>
      <c r="FY30" s="569"/>
      <c r="FZ30" s="1143">
        <v>47</v>
      </c>
      <c r="GA30" s="568"/>
      <c r="GB30" s="569"/>
      <c r="GC30" s="1143">
        <v>47</v>
      </c>
      <c r="GD30" s="568"/>
      <c r="GE30" s="569"/>
      <c r="GF30" s="1143">
        <v>47</v>
      </c>
      <c r="GG30" s="568"/>
      <c r="GH30" s="569"/>
      <c r="GI30" s="1143">
        <v>47</v>
      </c>
      <c r="GJ30" s="568"/>
      <c r="GK30" s="569"/>
      <c r="GL30" s="1143">
        <v>47</v>
      </c>
      <c r="GM30" s="568"/>
      <c r="GN30" s="569"/>
      <c r="GO30" s="1143">
        <v>47</v>
      </c>
      <c r="GP30" s="1398"/>
      <c r="GQ30" s="1398"/>
      <c r="GR30" s="1143">
        <v>47</v>
      </c>
      <c r="GS30" s="1398"/>
      <c r="GT30" s="1398"/>
      <c r="GU30" s="1143">
        <v>47</v>
      </c>
      <c r="GV30" s="1398"/>
      <c r="GW30" s="1398"/>
      <c r="GX30" s="1143">
        <v>47</v>
      </c>
      <c r="GY30" s="568"/>
      <c r="GZ30" s="569"/>
      <c r="HA30" s="1143">
        <v>47</v>
      </c>
      <c r="HB30" s="568"/>
      <c r="HC30" s="569"/>
      <c r="HD30" s="1143">
        <v>47</v>
      </c>
      <c r="HE30" s="568"/>
      <c r="HF30" s="569"/>
      <c r="HG30" s="1143">
        <v>47</v>
      </c>
      <c r="HH30" s="568"/>
      <c r="HI30" s="569"/>
      <c r="HJ30" s="1143">
        <v>47</v>
      </c>
      <c r="HK30" s="568"/>
      <c r="HL30" s="569"/>
      <c r="HM30" s="1143">
        <v>47</v>
      </c>
      <c r="HN30" s="568"/>
      <c r="HO30" s="569"/>
      <c r="HP30" s="1143">
        <v>47</v>
      </c>
      <c r="HQ30" s="568"/>
      <c r="HR30" s="569"/>
      <c r="HS30" s="1143">
        <v>47</v>
      </c>
      <c r="HT30" s="568"/>
      <c r="HU30" s="569"/>
      <c r="HV30" s="1143">
        <v>47</v>
      </c>
      <c r="HW30" s="568"/>
      <c r="HX30" s="569"/>
      <c r="HY30" s="1143">
        <v>47</v>
      </c>
      <c r="HZ30" s="568"/>
      <c r="IA30" s="569"/>
      <c r="IB30" s="1143">
        <v>47</v>
      </c>
      <c r="IC30" s="568"/>
      <c r="ID30" s="569"/>
      <c r="IE30" s="1143">
        <v>47</v>
      </c>
      <c r="IF30" s="568"/>
      <c r="IG30" s="569"/>
      <c r="IH30" s="1143">
        <v>47</v>
      </c>
      <c r="II30" s="568"/>
      <c r="IJ30" s="569"/>
      <c r="IK30" s="1143">
        <v>47</v>
      </c>
      <c r="IL30" s="568"/>
      <c r="IM30" s="569"/>
      <c r="IN30" s="1143">
        <v>47</v>
      </c>
      <c r="IO30" s="568"/>
      <c r="IP30" s="569"/>
      <c r="IQ30" s="1143">
        <v>47</v>
      </c>
      <c r="IR30" s="568"/>
      <c r="IS30" s="569"/>
      <c r="IT30" s="1143">
        <v>47</v>
      </c>
      <c r="IU30" s="568"/>
      <c r="IV30" s="569"/>
      <c r="IW30" s="1143">
        <v>47</v>
      </c>
      <c r="IX30" s="568"/>
      <c r="IY30" s="569"/>
      <c r="IZ30" s="525"/>
      <c r="JA30" s="531"/>
      <c r="JB30" s="524"/>
      <c r="JC30" s="504"/>
      <c r="JD30" s="610"/>
      <c r="JE30" s="610"/>
      <c r="JF30" s="610"/>
    </row>
    <row r="31" spans="1:266" ht="72">
      <c r="A31" s="298">
        <f t="shared" si="0"/>
        <v>13</v>
      </c>
      <c r="B31" s="529" t="s">
        <v>457</v>
      </c>
      <c r="C31" s="530" t="s">
        <v>324</v>
      </c>
      <c r="D31" s="526" t="s">
        <v>49</v>
      </c>
      <c r="E31" s="1142" t="s">
        <v>902</v>
      </c>
      <c r="F31" s="566"/>
      <c r="G31" s="567"/>
      <c r="H31" s="1142" t="s">
        <v>902</v>
      </c>
      <c r="I31" s="566"/>
      <c r="J31" s="572"/>
      <c r="K31" s="1142" t="s">
        <v>902</v>
      </c>
      <c r="L31" s="566"/>
      <c r="M31" s="572"/>
      <c r="N31" s="1142" t="s">
        <v>902</v>
      </c>
      <c r="O31" s="566"/>
      <c r="P31" s="572"/>
      <c r="Q31" s="1142" t="s">
        <v>902</v>
      </c>
      <c r="R31" s="566"/>
      <c r="S31" s="567"/>
      <c r="T31" s="1142" t="s">
        <v>902</v>
      </c>
      <c r="U31" s="566"/>
      <c r="V31" s="567"/>
      <c r="W31" s="1142" t="s">
        <v>902</v>
      </c>
      <c r="X31" s="566"/>
      <c r="Y31" s="567"/>
      <c r="Z31" s="1142" t="s">
        <v>902</v>
      </c>
      <c r="AA31" s="566"/>
      <c r="AB31" s="567"/>
      <c r="AC31" s="1142" t="s">
        <v>902</v>
      </c>
      <c r="AD31" s="566"/>
      <c r="AE31" s="567"/>
      <c r="AF31" s="1142" t="s">
        <v>902</v>
      </c>
      <c r="AG31" s="566"/>
      <c r="AH31" s="567"/>
      <c r="AI31" s="1142" t="s">
        <v>902</v>
      </c>
      <c r="AJ31" s="566"/>
      <c r="AK31" s="567"/>
      <c r="AL31" s="1142" t="s">
        <v>902</v>
      </c>
      <c r="AM31" s="566"/>
      <c r="AN31" s="567"/>
      <c r="AO31" s="1142" t="s">
        <v>902</v>
      </c>
      <c r="AP31" s="566"/>
      <c r="AQ31" s="567"/>
      <c r="AR31" s="1142" t="s">
        <v>902</v>
      </c>
      <c r="AS31" s="566"/>
      <c r="AT31" s="567"/>
      <c r="AU31" s="1142" t="s">
        <v>902</v>
      </c>
      <c r="AV31" s="566"/>
      <c r="AW31" s="567"/>
      <c r="AX31" s="1142" t="s">
        <v>902</v>
      </c>
      <c r="AY31" s="566"/>
      <c r="AZ31" s="567"/>
      <c r="BA31" s="1142" t="s">
        <v>902</v>
      </c>
      <c r="BB31" s="566"/>
      <c r="BC31" s="567"/>
      <c r="BD31" s="1142" t="s">
        <v>902</v>
      </c>
      <c r="BE31" s="566"/>
      <c r="BF31" s="567"/>
      <c r="BG31" s="1142" t="s">
        <v>902</v>
      </c>
      <c r="BH31" s="566"/>
      <c r="BI31" s="567"/>
      <c r="BJ31" s="1142" t="s">
        <v>902</v>
      </c>
      <c r="BK31" s="566"/>
      <c r="BL31" s="567"/>
      <c r="BM31" s="1142" t="s">
        <v>902</v>
      </c>
      <c r="BN31" s="566"/>
      <c r="BO31" s="567"/>
      <c r="BP31" s="1142" t="s">
        <v>902</v>
      </c>
      <c r="BQ31" s="566"/>
      <c r="BR31" s="567"/>
      <c r="BS31" s="1142" t="s">
        <v>902</v>
      </c>
      <c r="BT31" s="566"/>
      <c r="BU31" s="567"/>
      <c r="BV31" s="1142" t="s">
        <v>902</v>
      </c>
      <c r="BW31" s="566"/>
      <c r="BX31" s="567"/>
      <c r="BY31" s="1142" t="s">
        <v>902</v>
      </c>
      <c r="BZ31" s="566"/>
      <c r="CA31" s="567"/>
      <c r="CB31" s="1142" t="s">
        <v>902</v>
      </c>
      <c r="CC31" s="566"/>
      <c r="CD31" s="567"/>
      <c r="CE31" s="1142" t="s">
        <v>902</v>
      </c>
      <c r="CF31" s="566"/>
      <c r="CG31" s="567"/>
      <c r="CH31" s="1142" t="s">
        <v>902</v>
      </c>
      <c r="CI31" s="566"/>
      <c r="CJ31" s="567"/>
      <c r="CK31" s="1142" t="s">
        <v>902</v>
      </c>
      <c r="CL31" s="566"/>
      <c r="CM31" s="567"/>
      <c r="CN31" s="1142" t="s">
        <v>902</v>
      </c>
      <c r="CO31" s="566"/>
      <c r="CP31" s="567"/>
      <c r="CQ31" s="1142" t="s">
        <v>902</v>
      </c>
      <c r="CR31" s="566"/>
      <c r="CS31" s="567"/>
      <c r="CT31" s="1142" t="s">
        <v>902</v>
      </c>
      <c r="CU31" s="566"/>
      <c r="CV31" s="567"/>
      <c r="CW31" s="1142" t="s">
        <v>902</v>
      </c>
      <c r="CX31" s="566"/>
      <c r="CY31" s="567"/>
      <c r="CZ31" s="1142" t="s">
        <v>902</v>
      </c>
      <c r="DA31" s="566"/>
      <c r="DB31" s="567"/>
      <c r="DC31" s="1142" t="s">
        <v>902</v>
      </c>
      <c r="DD31" s="566"/>
      <c r="DE31" s="567"/>
      <c r="DF31" s="1142" t="s">
        <v>902</v>
      </c>
      <c r="DG31" s="566"/>
      <c r="DH31" s="567"/>
      <c r="DI31" s="1142" t="s">
        <v>902</v>
      </c>
      <c r="DJ31" s="566"/>
      <c r="DK31" s="567"/>
      <c r="DL31" s="1142" t="s">
        <v>902</v>
      </c>
      <c r="DM31" s="566"/>
      <c r="DN31" s="567"/>
      <c r="DO31" s="1142" t="s">
        <v>902</v>
      </c>
      <c r="DP31" s="566"/>
      <c r="DQ31" s="567"/>
      <c r="DR31" s="1142" t="s">
        <v>902</v>
      </c>
      <c r="DS31" s="566"/>
      <c r="DT31" s="567"/>
      <c r="DU31" s="1142" t="s">
        <v>902</v>
      </c>
      <c r="DV31" s="566"/>
      <c r="DW31" s="567"/>
      <c r="DX31" s="1142" t="s">
        <v>902</v>
      </c>
      <c r="DY31" s="566"/>
      <c r="DZ31" s="567"/>
      <c r="EA31" s="1142" t="s">
        <v>902</v>
      </c>
      <c r="EB31" s="566"/>
      <c r="EC31" s="567"/>
      <c r="ED31" s="1142" t="s">
        <v>902</v>
      </c>
      <c r="EE31" s="566"/>
      <c r="EF31" s="567"/>
      <c r="EG31" s="1142" t="s">
        <v>902</v>
      </c>
      <c r="EH31" s="566"/>
      <c r="EI31" s="567"/>
      <c r="EJ31" s="1142" t="s">
        <v>902</v>
      </c>
      <c r="EK31" s="566"/>
      <c r="EL31" s="567"/>
      <c r="EM31" s="1142" t="s">
        <v>902</v>
      </c>
      <c r="EN31" s="566"/>
      <c r="EO31" s="567"/>
      <c r="EP31" s="1142" t="s">
        <v>902</v>
      </c>
      <c r="EQ31" s="566"/>
      <c r="ER31" s="567"/>
      <c r="ES31" s="1142" t="s">
        <v>902</v>
      </c>
      <c r="ET31" s="566"/>
      <c r="EU31" s="567"/>
      <c r="EV31" s="1142" t="s">
        <v>902</v>
      </c>
      <c r="EW31" s="566"/>
      <c r="EX31" s="567"/>
      <c r="EY31" s="1142" t="s">
        <v>902</v>
      </c>
      <c r="EZ31" s="566"/>
      <c r="FA31" s="567"/>
      <c r="FB31" s="1142" t="s">
        <v>902</v>
      </c>
      <c r="FC31" s="566"/>
      <c r="FD31" s="567"/>
      <c r="FE31" s="1142" t="s">
        <v>902</v>
      </c>
      <c r="FF31" s="566"/>
      <c r="FG31" s="567"/>
      <c r="FH31" s="1142" t="s">
        <v>902</v>
      </c>
      <c r="FI31" s="566"/>
      <c r="FJ31" s="567"/>
      <c r="FK31" s="1142" t="s">
        <v>902</v>
      </c>
      <c r="FL31" s="566"/>
      <c r="FM31" s="567"/>
      <c r="FN31" s="1142" t="s">
        <v>902</v>
      </c>
      <c r="FO31" s="566"/>
      <c r="FP31" s="567"/>
      <c r="FQ31" s="1142" t="s">
        <v>902</v>
      </c>
      <c r="FR31" s="566"/>
      <c r="FS31" s="567"/>
      <c r="FT31" s="1142" t="s">
        <v>902</v>
      </c>
      <c r="FU31" s="566"/>
      <c r="FV31" s="567"/>
      <c r="FW31" s="1142" t="s">
        <v>902</v>
      </c>
      <c r="FX31" s="566"/>
      <c r="FY31" s="567"/>
      <c r="FZ31" s="1142" t="s">
        <v>902</v>
      </c>
      <c r="GA31" s="566"/>
      <c r="GB31" s="567"/>
      <c r="GC31" s="1142" t="s">
        <v>902</v>
      </c>
      <c r="GD31" s="566"/>
      <c r="GE31" s="567"/>
      <c r="GF31" s="1142" t="s">
        <v>902</v>
      </c>
      <c r="GG31" s="566"/>
      <c r="GH31" s="567"/>
      <c r="GI31" s="1142" t="s">
        <v>902</v>
      </c>
      <c r="GJ31" s="566"/>
      <c r="GK31" s="567"/>
      <c r="GL31" s="1142" t="s">
        <v>902</v>
      </c>
      <c r="GM31" s="566"/>
      <c r="GN31" s="567"/>
      <c r="GO31" s="1142" t="s">
        <v>902</v>
      </c>
      <c r="GP31" s="566"/>
      <c r="GQ31" s="566"/>
      <c r="GR31" s="1142" t="s">
        <v>902</v>
      </c>
      <c r="GS31" s="566"/>
      <c r="GT31" s="566"/>
      <c r="GU31" s="1142" t="s">
        <v>902</v>
      </c>
      <c r="GV31" s="566"/>
      <c r="GW31" s="566"/>
      <c r="GX31" s="1142" t="s">
        <v>902</v>
      </c>
      <c r="GY31" s="566"/>
      <c r="GZ31" s="567"/>
      <c r="HA31" s="1142" t="s">
        <v>902</v>
      </c>
      <c r="HB31" s="566"/>
      <c r="HC31" s="567"/>
      <c r="HD31" s="1142" t="s">
        <v>902</v>
      </c>
      <c r="HE31" s="566"/>
      <c r="HF31" s="567"/>
      <c r="HG31" s="1142" t="s">
        <v>902</v>
      </c>
      <c r="HH31" s="566"/>
      <c r="HI31" s="567"/>
      <c r="HJ31" s="1142" t="s">
        <v>902</v>
      </c>
      <c r="HK31" s="566"/>
      <c r="HL31" s="567"/>
      <c r="HM31" s="1142" t="s">
        <v>902</v>
      </c>
      <c r="HN31" s="566"/>
      <c r="HO31" s="567"/>
      <c r="HP31" s="1142" t="s">
        <v>902</v>
      </c>
      <c r="HQ31" s="566"/>
      <c r="HR31" s="567"/>
      <c r="HS31" s="1142" t="s">
        <v>902</v>
      </c>
      <c r="HT31" s="566"/>
      <c r="HU31" s="567"/>
      <c r="HV31" s="1142" t="s">
        <v>902</v>
      </c>
      <c r="HW31" s="566"/>
      <c r="HX31" s="567"/>
      <c r="HY31" s="1142" t="s">
        <v>902</v>
      </c>
      <c r="HZ31" s="566"/>
      <c r="IA31" s="567"/>
      <c r="IB31" s="1142" t="s">
        <v>902</v>
      </c>
      <c r="IC31" s="566"/>
      <c r="ID31" s="567"/>
      <c r="IE31" s="1142" t="s">
        <v>902</v>
      </c>
      <c r="IF31" s="566"/>
      <c r="IG31" s="567"/>
      <c r="IH31" s="1142" t="s">
        <v>902</v>
      </c>
      <c r="II31" s="566"/>
      <c r="IJ31" s="567"/>
      <c r="IK31" s="1142" t="s">
        <v>902</v>
      </c>
      <c r="IL31" s="566"/>
      <c r="IM31" s="567"/>
      <c r="IN31" s="1142" t="s">
        <v>902</v>
      </c>
      <c r="IO31" s="566"/>
      <c r="IP31" s="567"/>
      <c r="IQ31" s="1142" t="s">
        <v>902</v>
      </c>
      <c r="IR31" s="566"/>
      <c r="IS31" s="567"/>
      <c r="IT31" s="1142" t="s">
        <v>902</v>
      </c>
      <c r="IU31" s="566"/>
      <c r="IV31" s="567"/>
      <c r="IW31" s="1142" t="s">
        <v>902</v>
      </c>
      <c r="IX31" s="566"/>
      <c r="IY31" s="567"/>
      <c r="IZ31" s="525"/>
      <c r="JA31" s="531"/>
      <c r="JB31" s="524"/>
      <c r="JC31" s="504"/>
      <c r="JD31" s="610"/>
      <c r="JE31" s="610"/>
      <c r="JF31" s="610"/>
    </row>
    <row r="32" spans="1:266" ht="36">
      <c r="A32" s="298">
        <f t="shared" si="0"/>
        <v>14</v>
      </c>
      <c r="B32" s="529" t="s">
        <v>458</v>
      </c>
      <c r="C32" s="530" t="s">
        <v>432</v>
      </c>
      <c r="D32" s="526"/>
      <c r="E32" s="1142">
        <v>0</v>
      </c>
      <c r="F32" s="573"/>
      <c r="G32" s="567"/>
      <c r="H32" s="1142">
        <v>0</v>
      </c>
      <c r="I32" s="573"/>
      <c r="J32" s="572"/>
      <c r="K32" s="1142">
        <v>0</v>
      </c>
      <c r="L32" s="573"/>
      <c r="M32" s="572"/>
      <c r="N32" s="1142">
        <v>0</v>
      </c>
      <c r="O32" s="573"/>
      <c r="P32" s="572"/>
      <c r="Q32" s="1142">
        <v>0</v>
      </c>
      <c r="R32" s="573"/>
      <c r="S32" s="574"/>
      <c r="T32" s="1142">
        <v>0</v>
      </c>
      <c r="U32" s="573"/>
      <c r="V32" s="574"/>
      <c r="W32" s="1142">
        <v>0</v>
      </c>
      <c r="X32" s="573"/>
      <c r="Y32" s="567"/>
      <c r="Z32" s="1142">
        <v>0</v>
      </c>
      <c r="AA32" s="573"/>
      <c r="AB32" s="567"/>
      <c r="AC32" s="1142">
        <v>0</v>
      </c>
      <c r="AD32" s="573"/>
      <c r="AE32" s="567"/>
      <c r="AF32" s="1142">
        <v>0</v>
      </c>
      <c r="AG32" s="573"/>
      <c r="AH32" s="567"/>
      <c r="AI32" s="1142">
        <v>0</v>
      </c>
      <c r="AJ32" s="573"/>
      <c r="AK32" s="567"/>
      <c r="AL32" s="1142">
        <v>0</v>
      </c>
      <c r="AM32" s="573"/>
      <c r="AN32" s="567"/>
      <c r="AO32" s="1142">
        <v>0</v>
      </c>
      <c r="AP32" s="573"/>
      <c r="AQ32" s="567"/>
      <c r="AR32" s="1142">
        <v>0</v>
      </c>
      <c r="AS32" s="573"/>
      <c r="AT32" s="567"/>
      <c r="AU32" s="1142">
        <v>0</v>
      </c>
      <c r="AV32" s="573"/>
      <c r="AW32" s="567"/>
      <c r="AX32" s="1142">
        <v>0</v>
      </c>
      <c r="AY32" s="573"/>
      <c r="AZ32" s="567"/>
      <c r="BA32" s="1142">
        <v>0</v>
      </c>
      <c r="BB32" s="573"/>
      <c r="BC32" s="567"/>
      <c r="BD32" s="1142">
        <v>0</v>
      </c>
      <c r="BE32" s="573"/>
      <c r="BF32" s="567"/>
      <c r="BG32" s="1142">
        <v>0</v>
      </c>
      <c r="BH32" s="573"/>
      <c r="BI32" s="567"/>
      <c r="BJ32" s="1142">
        <v>0</v>
      </c>
      <c r="BK32" s="573"/>
      <c r="BL32" s="567"/>
      <c r="BM32" s="1142">
        <v>0</v>
      </c>
      <c r="BN32" s="573"/>
      <c r="BO32" s="567"/>
      <c r="BP32" s="1142">
        <v>0</v>
      </c>
      <c r="BQ32" s="573"/>
      <c r="BR32" s="567"/>
      <c r="BS32" s="1142">
        <v>0</v>
      </c>
      <c r="BT32" s="573"/>
      <c r="BU32" s="567"/>
      <c r="BV32" s="1142">
        <v>125</v>
      </c>
      <c r="BW32" s="573"/>
      <c r="BX32" s="567"/>
      <c r="BY32" s="1142">
        <v>125</v>
      </c>
      <c r="BZ32" s="573"/>
      <c r="CA32" s="567"/>
      <c r="CB32" s="1142">
        <v>125</v>
      </c>
      <c r="CC32" s="573"/>
      <c r="CD32" s="567"/>
      <c r="CE32" s="1142">
        <v>0</v>
      </c>
      <c r="CF32" s="573"/>
      <c r="CG32" s="567"/>
      <c r="CH32" s="1142">
        <v>0</v>
      </c>
      <c r="CI32" s="573"/>
      <c r="CJ32" s="567"/>
      <c r="CK32" s="1142">
        <v>0</v>
      </c>
      <c r="CL32" s="573"/>
      <c r="CM32" s="567"/>
      <c r="CN32" s="1142">
        <v>25</v>
      </c>
      <c r="CO32" s="573"/>
      <c r="CP32" s="567"/>
      <c r="CQ32" s="1142">
        <v>25</v>
      </c>
      <c r="CR32" s="573"/>
      <c r="CS32" s="567"/>
      <c r="CT32" s="1142">
        <v>0</v>
      </c>
      <c r="CU32" s="573"/>
      <c r="CV32" s="567"/>
      <c r="CW32" s="1142">
        <v>0</v>
      </c>
      <c r="CX32" s="573"/>
      <c r="CY32" s="567"/>
      <c r="CZ32" s="1142">
        <v>0</v>
      </c>
      <c r="DA32" s="573"/>
      <c r="DB32" s="567"/>
      <c r="DC32" s="1142">
        <v>0</v>
      </c>
      <c r="DD32" s="573"/>
      <c r="DE32" s="567"/>
      <c r="DF32" s="1142">
        <v>0</v>
      </c>
      <c r="DG32" s="573"/>
      <c r="DH32" s="567"/>
      <c r="DI32" s="1142">
        <v>0</v>
      </c>
      <c r="DJ32" s="573"/>
      <c r="DK32" s="567"/>
      <c r="DL32" s="1142">
        <v>0</v>
      </c>
      <c r="DM32" s="573"/>
      <c r="DN32" s="567"/>
      <c r="DO32" s="1142">
        <v>0</v>
      </c>
      <c r="DP32" s="573"/>
      <c r="DQ32" s="567"/>
      <c r="DR32" s="1142">
        <v>0</v>
      </c>
      <c r="DS32" s="573"/>
      <c r="DT32" s="567"/>
      <c r="DU32" s="1142">
        <v>0</v>
      </c>
      <c r="DV32" s="573"/>
      <c r="DW32" s="567"/>
      <c r="DX32" s="1142">
        <v>0</v>
      </c>
      <c r="DY32" s="573"/>
      <c r="DZ32" s="567"/>
      <c r="EA32" s="1142">
        <v>0</v>
      </c>
      <c r="EB32" s="573"/>
      <c r="EC32" s="567"/>
      <c r="ED32" s="1142">
        <v>0</v>
      </c>
      <c r="EE32" s="573"/>
      <c r="EF32" s="567"/>
      <c r="EG32" s="1142">
        <v>0</v>
      </c>
      <c r="EH32" s="573"/>
      <c r="EI32" s="567"/>
      <c r="EJ32" s="1142">
        <v>0</v>
      </c>
      <c r="EK32" s="573"/>
      <c r="EL32" s="567"/>
      <c r="EM32" s="1142">
        <v>0</v>
      </c>
      <c r="EN32" s="573"/>
      <c r="EO32" s="567"/>
      <c r="EP32" s="1142">
        <v>0</v>
      </c>
      <c r="EQ32" s="573"/>
      <c r="ER32" s="567"/>
      <c r="ES32" s="1142">
        <v>0</v>
      </c>
      <c r="ET32" s="573"/>
      <c r="EU32" s="567"/>
      <c r="EV32" s="1142">
        <v>0</v>
      </c>
      <c r="EW32" s="573"/>
      <c r="EX32" s="567"/>
      <c r="EY32" s="1142">
        <v>0</v>
      </c>
      <c r="EZ32" s="573"/>
      <c r="FA32" s="567"/>
      <c r="FB32" s="1142">
        <v>0</v>
      </c>
      <c r="FC32" s="573"/>
      <c r="FD32" s="567"/>
      <c r="FE32" s="1142">
        <v>0</v>
      </c>
      <c r="FF32" s="573"/>
      <c r="FG32" s="567"/>
      <c r="FH32" s="1142">
        <v>0</v>
      </c>
      <c r="FI32" s="573"/>
      <c r="FJ32" s="567"/>
      <c r="FK32" s="1142">
        <v>0</v>
      </c>
      <c r="FL32" s="573"/>
      <c r="FM32" s="567"/>
      <c r="FN32" s="1142">
        <v>0</v>
      </c>
      <c r="FO32" s="573"/>
      <c r="FP32" s="567"/>
      <c r="FQ32" s="1142">
        <v>0</v>
      </c>
      <c r="FR32" s="573"/>
      <c r="FS32" s="567"/>
      <c r="FT32" s="1142">
        <v>0</v>
      </c>
      <c r="FU32" s="573"/>
      <c r="FV32" s="567"/>
      <c r="FW32" s="1142">
        <v>0</v>
      </c>
      <c r="FX32" s="573"/>
      <c r="FY32" s="567"/>
      <c r="FZ32" s="1142">
        <v>0</v>
      </c>
      <c r="GA32" s="573"/>
      <c r="GB32" s="567"/>
      <c r="GC32" s="1142">
        <v>0</v>
      </c>
      <c r="GD32" s="573"/>
      <c r="GE32" s="567"/>
      <c r="GF32" s="1142">
        <v>0</v>
      </c>
      <c r="GG32" s="573"/>
      <c r="GH32" s="567"/>
      <c r="GI32" s="1142">
        <v>0</v>
      </c>
      <c r="GJ32" s="573"/>
      <c r="GK32" s="567"/>
      <c r="GL32" s="1142">
        <v>0</v>
      </c>
      <c r="GM32" s="573"/>
      <c r="GN32" s="567"/>
      <c r="GO32" s="1142">
        <v>0</v>
      </c>
      <c r="GP32" s="566"/>
      <c r="GQ32" s="566"/>
      <c r="GR32" s="1142">
        <v>0</v>
      </c>
      <c r="GS32" s="566"/>
      <c r="GT32" s="566"/>
      <c r="GU32" s="1142">
        <v>0</v>
      </c>
      <c r="GV32" s="566"/>
      <c r="GW32" s="566"/>
      <c r="GX32" s="1142">
        <v>0</v>
      </c>
      <c r="GY32" s="573"/>
      <c r="GZ32" s="567"/>
      <c r="HA32" s="1142">
        <v>0</v>
      </c>
      <c r="HB32" s="573"/>
      <c r="HC32" s="567"/>
      <c r="HD32" s="1142">
        <v>0</v>
      </c>
      <c r="HE32" s="573"/>
      <c r="HF32" s="567"/>
      <c r="HG32" s="1142">
        <v>0</v>
      </c>
      <c r="HH32" s="573"/>
      <c r="HI32" s="567"/>
      <c r="HJ32" s="1142">
        <v>0</v>
      </c>
      <c r="HK32" s="573"/>
      <c r="HL32" s="567"/>
      <c r="HM32" s="1142">
        <v>0</v>
      </c>
      <c r="HN32" s="573"/>
      <c r="HO32" s="567"/>
      <c r="HP32" s="1142">
        <v>0</v>
      </c>
      <c r="HQ32" s="573"/>
      <c r="HR32" s="567"/>
      <c r="HS32" s="1142">
        <v>0</v>
      </c>
      <c r="HT32" s="573"/>
      <c r="HU32" s="567"/>
      <c r="HV32" s="1142">
        <v>0</v>
      </c>
      <c r="HW32" s="573"/>
      <c r="HX32" s="567"/>
      <c r="HY32" s="1142">
        <v>0</v>
      </c>
      <c r="HZ32" s="573"/>
      <c r="IA32" s="567"/>
      <c r="IB32" s="1142">
        <v>0</v>
      </c>
      <c r="IC32" s="573"/>
      <c r="ID32" s="567"/>
      <c r="IE32" s="1142">
        <v>0</v>
      </c>
      <c r="IF32" s="573"/>
      <c r="IG32" s="567"/>
      <c r="IH32" s="1142">
        <v>0</v>
      </c>
      <c r="II32" s="573"/>
      <c r="IJ32" s="567"/>
      <c r="IK32" s="1142">
        <v>0</v>
      </c>
      <c r="IL32" s="573"/>
      <c r="IM32" s="567"/>
      <c r="IN32" s="1142">
        <v>0</v>
      </c>
      <c r="IO32" s="573"/>
      <c r="IP32" s="567"/>
      <c r="IQ32" s="1142">
        <v>0</v>
      </c>
      <c r="IR32" s="573"/>
      <c r="IS32" s="567"/>
      <c r="IT32" s="1142">
        <v>0</v>
      </c>
      <c r="IU32" s="573"/>
      <c r="IV32" s="567"/>
      <c r="IW32" s="1142">
        <v>0</v>
      </c>
      <c r="IX32" s="573"/>
      <c r="IY32" s="567"/>
      <c r="IZ32" s="525"/>
      <c r="JA32" s="531"/>
      <c r="JB32" s="524"/>
      <c r="JC32" s="504"/>
      <c r="JD32" s="610"/>
      <c r="JE32" s="610"/>
      <c r="JF32" s="610"/>
    </row>
    <row r="33" spans="1:266" ht="54">
      <c r="A33" s="298">
        <f t="shared" si="0"/>
        <v>15</v>
      </c>
      <c r="B33" s="529" t="s">
        <v>459</v>
      </c>
      <c r="C33" s="530" t="s">
        <v>685</v>
      </c>
      <c r="D33" s="532"/>
      <c r="E33" s="575">
        <f>$I$13</f>
        <v>9.1870664141789404E-2</v>
      </c>
      <c r="F33" s="576"/>
      <c r="G33" s="577"/>
      <c r="H33" s="575">
        <f>$I$13</f>
        <v>9.1870664141789404E-2</v>
      </c>
      <c r="I33" s="576"/>
      <c r="J33" s="578"/>
      <c r="K33" s="575">
        <f>$I$13</f>
        <v>9.1870664141789404E-2</v>
      </c>
      <c r="L33" s="576"/>
      <c r="M33" s="578"/>
      <c r="N33" s="575">
        <f>$I$13</f>
        <v>9.1870664141789404E-2</v>
      </c>
      <c r="O33" s="576"/>
      <c r="P33" s="578"/>
      <c r="Q33" s="575">
        <f>$I$13</f>
        <v>9.1870664141789404E-2</v>
      </c>
      <c r="R33" s="576"/>
      <c r="S33" s="577"/>
      <c r="T33" s="575">
        <f>$I$13</f>
        <v>9.1870664141789404E-2</v>
      </c>
      <c r="U33" s="576"/>
      <c r="V33" s="577"/>
      <c r="W33" s="575">
        <f>+$I$13</f>
        <v>9.1870664141789404E-2</v>
      </c>
      <c r="X33" s="576"/>
      <c r="Y33" s="577"/>
      <c r="Z33" s="575">
        <f>$I$13</f>
        <v>9.1870664141789404E-2</v>
      </c>
      <c r="AA33" s="576" t="s">
        <v>52</v>
      </c>
      <c r="AB33" s="577"/>
      <c r="AC33" s="575">
        <f>$I$13</f>
        <v>9.1870664141789404E-2</v>
      </c>
      <c r="AD33" s="576"/>
      <c r="AE33" s="577"/>
      <c r="AF33" s="575">
        <f>$I$13</f>
        <v>9.1870664141789404E-2</v>
      </c>
      <c r="AG33" s="576"/>
      <c r="AH33" s="577"/>
      <c r="AI33" s="575">
        <f>$I$13</f>
        <v>9.1870664141789404E-2</v>
      </c>
      <c r="AJ33" s="576"/>
      <c r="AK33" s="577"/>
      <c r="AL33" s="575">
        <f>$I$13</f>
        <v>9.1870664141789404E-2</v>
      </c>
      <c r="AM33" s="576"/>
      <c r="AN33" s="577"/>
      <c r="AO33" s="575">
        <f>$I$13</f>
        <v>9.1870664141789404E-2</v>
      </c>
      <c r="AP33" s="576"/>
      <c r="AQ33" s="577"/>
      <c r="AR33" s="575">
        <f>$I$13</f>
        <v>9.1870664141789404E-2</v>
      </c>
      <c r="AS33" s="576"/>
      <c r="AT33" s="577"/>
      <c r="AU33" s="575">
        <f>$I$13</f>
        <v>9.1870664141789404E-2</v>
      </c>
      <c r="AV33" s="576"/>
      <c r="AW33" s="577"/>
      <c r="AX33" s="575">
        <f>$I$13</f>
        <v>9.1870664141789404E-2</v>
      </c>
      <c r="AY33" s="576"/>
      <c r="AZ33" s="577"/>
      <c r="BA33" s="575">
        <f>$I$13</f>
        <v>9.1870664141789404E-2</v>
      </c>
      <c r="BB33" s="576"/>
      <c r="BC33" s="577"/>
      <c r="BD33" s="575">
        <f>$I$13</f>
        <v>9.1870664141789404E-2</v>
      </c>
      <c r="BE33" s="576"/>
      <c r="BF33" s="577"/>
      <c r="BG33" s="575">
        <f>$I$13</f>
        <v>9.1870664141789404E-2</v>
      </c>
      <c r="BH33" s="576"/>
      <c r="BI33" s="577"/>
      <c r="BJ33" s="575">
        <f>$I$13</f>
        <v>9.1870664141789404E-2</v>
      </c>
      <c r="BK33" s="576"/>
      <c r="BL33" s="577"/>
      <c r="BM33" s="575">
        <f>$I$13</f>
        <v>9.1870664141789404E-2</v>
      </c>
      <c r="BN33" s="576"/>
      <c r="BO33" s="577"/>
      <c r="BP33" s="575">
        <f>$I$13</f>
        <v>9.1870664141789404E-2</v>
      </c>
      <c r="BQ33" s="576"/>
      <c r="BR33" s="577"/>
      <c r="BS33" s="575">
        <f>$I$13</f>
        <v>9.1870664141789404E-2</v>
      </c>
      <c r="BT33" s="576"/>
      <c r="BU33" s="577"/>
      <c r="BV33" s="575">
        <f>$I$13</f>
        <v>9.1870664141789404E-2</v>
      </c>
      <c r="BW33" s="576"/>
      <c r="BX33" s="577"/>
      <c r="BY33" s="575">
        <f>$I$13</f>
        <v>9.1870664141789404E-2</v>
      </c>
      <c r="BZ33" s="576"/>
      <c r="CA33" s="577"/>
      <c r="CB33" s="575">
        <f>$I$13</f>
        <v>9.1870664141789404E-2</v>
      </c>
      <c r="CC33" s="576"/>
      <c r="CD33" s="577"/>
      <c r="CE33" s="575">
        <f>$I$13</f>
        <v>9.1870664141789404E-2</v>
      </c>
      <c r="CF33" s="576"/>
      <c r="CG33" s="577"/>
      <c r="CH33" s="575">
        <f>$I$13</f>
        <v>9.1870664141789404E-2</v>
      </c>
      <c r="CI33" s="576"/>
      <c r="CJ33" s="577"/>
      <c r="CK33" s="575">
        <f>$I$13</f>
        <v>9.1870664141789404E-2</v>
      </c>
      <c r="CL33" s="576"/>
      <c r="CM33" s="577"/>
      <c r="CN33" s="575">
        <f>$I$13</f>
        <v>9.1870664141789404E-2</v>
      </c>
      <c r="CO33" s="576"/>
      <c r="CP33" s="577"/>
      <c r="CQ33" s="575">
        <f>$I$13</f>
        <v>9.1870664141789404E-2</v>
      </c>
      <c r="CR33" s="576"/>
      <c r="CS33" s="577"/>
      <c r="CT33" s="575">
        <f>$I$13</f>
        <v>9.1870664141789404E-2</v>
      </c>
      <c r="CU33" s="576"/>
      <c r="CV33" s="577"/>
      <c r="CW33" s="575">
        <f>$I$13</f>
        <v>9.1870664141789404E-2</v>
      </c>
      <c r="CX33" s="576"/>
      <c r="CY33" s="577"/>
      <c r="CZ33" s="575">
        <f>$I$13</f>
        <v>9.1870664141789404E-2</v>
      </c>
      <c r="DA33" s="576"/>
      <c r="DB33" s="577"/>
      <c r="DC33" s="575">
        <f>$I$13</f>
        <v>9.1870664141789404E-2</v>
      </c>
      <c r="DD33" s="576"/>
      <c r="DE33" s="577"/>
      <c r="DF33" s="575">
        <f>$I$13</f>
        <v>9.1870664141789404E-2</v>
      </c>
      <c r="DG33" s="576"/>
      <c r="DH33" s="577"/>
      <c r="DI33" s="575">
        <f>$I$13</f>
        <v>9.1870664141789404E-2</v>
      </c>
      <c r="DJ33" s="576"/>
      <c r="DK33" s="577"/>
      <c r="DL33" s="575">
        <f>$I$13</f>
        <v>9.1870664141789404E-2</v>
      </c>
      <c r="DM33" s="576"/>
      <c r="DN33" s="577"/>
      <c r="DO33" s="575">
        <f>$I$13</f>
        <v>9.1870664141789404E-2</v>
      </c>
      <c r="DP33" s="576"/>
      <c r="DQ33" s="577"/>
      <c r="DR33" s="575">
        <f>$I$13</f>
        <v>9.1870664141789404E-2</v>
      </c>
      <c r="DS33" s="576"/>
      <c r="DT33" s="577"/>
      <c r="DU33" s="575">
        <f>$I$13</f>
        <v>9.1870664141789404E-2</v>
      </c>
      <c r="DV33" s="576"/>
      <c r="DW33" s="577"/>
      <c r="DX33" s="575">
        <f>$I$13</f>
        <v>9.1870664141789404E-2</v>
      </c>
      <c r="DY33" s="576"/>
      <c r="DZ33" s="577"/>
      <c r="EA33" s="575">
        <f>$I$13</f>
        <v>9.1870664141789404E-2</v>
      </c>
      <c r="EB33" s="576"/>
      <c r="EC33" s="577"/>
      <c r="ED33" s="575">
        <f>$I$13</f>
        <v>9.1870664141789404E-2</v>
      </c>
      <c r="EE33" s="576"/>
      <c r="EF33" s="577"/>
      <c r="EG33" s="575">
        <f>$I$13</f>
        <v>9.1870664141789404E-2</v>
      </c>
      <c r="EH33" s="576"/>
      <c r="EI33" s="577"/>
      <c r="EJ33" s="575">
        <f>$I$13</f>
        <v>9.1870664141789404E-2</v>
      </c>
      <c r="EK33" s="576"/>
      <c r="EL33" s="577"/>
      <c r="EM33" s="575">
        <f>$I$13</f>
        <v>9.1870664141789404E-2</v>
      </c>
      <c r="EN33" s="576"/>
      <c r="EO33" s="577"/>
      <c r="EP33" s="575">
        <f>$I$13</f>
        <v>9.1870664141789404E-2</v>
      </c>
      <c r="EQ33" s="576"/>
      <c r="ER33" s="577"/>
      <c r="ES33" s="575">
        <f>$I$13</f>
        <v>9.1870664141789404E-2</v>
      </c>
      <c r="ET33" s="576"/>
      <c r="EU33" s="577"/>
      <c r="EV33" s="575">
        <f>$I$13</f>
        <v>9.1870664141789404E-2</v>
      </c>
      <c r="EW33" s="576"/>
      <c r="EX33" s="577"/>
      <c r="EY33" s="575">
        <f>$I$13</f>
        <v>9.1870664141789404E-2</v>
      </c>
      <c r="EZ33" s="576"/>
      <c r="FA33" s="577"/>
      <c r="FB33" s="575">
        <f>$I$13</f>
        <v>9.1870664141789404E-2</v>
      </c>
      <c r="FC33" s="576"/>
      <c r="FD33" s="577"/>
      <c r="FE33" s="575">
        <f>$I$13</f>
        <v>9.1870664141789404E-2</v>
      </c>
      <c r="FF33" s="576"/>
      <c r="FG33" s="577"/>
      <c r="FH33" s="575">
        <f>$I$13</f>
        <v>9.1870664141789404E-2</v>
      </c>
      <c r="FI33" s="576"/>
      <c r="FJ33" s="577"/>
      <c r="FK33" s="575">
        <f>$I$13</f>
        <v>9.1870664141789404E-2</v>
      </c>
      <c r="FL33" s="576"/>
      <c r="FM33" s="577"/>
      <c r="FN33" s="575">
        <f>$I$13</f>
        <v>9.1870664141789404E-2</v>
      </c>
      <c r="FO33" s="576"/>
      <c r="FP33" s="577"/>
      <c r="FQ33" s="575">
        <f>$I$13</f>
        <v>9.1870664141789404E-2</v>
      </c>
      <c r="FR33" s="576"/>
      <c r="FS33" s="577"/>
      <c r="FT33" s="575">
        <f>$I$13</f>
        <v>9.1870664141789404E-2</v>
      </c>
      <c r="FU33" s="576"/>
      <c r="FV33" s="577"/>
      <c r="FW33" s="575">
        <f>$I$13</f>
        <v>9.1870664141789404E-2</v>
      </c>
      <c r="FX33" s="576"/>
      <c r="FY33" s="577"/>
      <c r="FZ33" s="575">
        <f>$I$13</f>
        <v>9.1870664141789404E-2</v>
      </c>
      <c r="GA33" s="576"/>
      <c r="GB33" s="577"/>
      <c r="GC33" s="575">
        <f>$I$13</f>
        <v>9.1870664141789404E-2</v>
      </c>
      <c r="GD33" s="576"/>
      <c r="GE33" s="577"/>
      <c r="GF33" s="575">
        <f>$I$13</f>
        <v>9.1870664141789404E-2</v>
      </c>
      <c r="GG33" s="576"/>
      <c r="GH33" s="577"/>
      <c r="GI33" s="575">
        <f>$I$13</f>
        <v>9.1870664141789404E-2</v>
      </c>
      <c r="GJ33" s="576"/>
      <c r="GK33" s="577"/>
      <c r="GL33" s="575">
        <f>$I$13</f>
        <v>9.1870664141789404E-2</v>
      </c>
      <c r="GM33" s="576"/>
      <c r="GN33" s="577"/>
      <c r="GO33" s="575">
        <f>$I$13</f>
        <v>9.1870664141789404E-2</v>
      </c>
      <c r="GP33" s="576"/>
      <c r="GQ33" s="576"/>
      <c r="GR33" s="575">
        <f>$I$13</f>
        <v>9.1870664141789404E-2</v>
      </c>
      <c r="GS33" s="576"/>
      <c r="GT33" s="576"/>
      <c r="GU33" s="575">
        <f>$I$13</f>
        <v>9.1870664141789404E-2</v>
      </c>
      <c r="GV33" s="576"/>
      <c r="GW33" s="576"/>
      <c r="GX33" s="575">
        <f>$I$13</f>
        <v>9.1870664141789404E-2</v>
      </c>
      <c r="GY33" s="576"/>
      <c r="GZ33" s="577"/>
      <c r="HA33" s="575">
        <f>$I$13</f>
        <v>9.1870664141789404E-2</v>
      </c>
      <c r="HB33" s="576"/>
      <c r="HC33" s="577"/>
      <c r="HD33" s="575">
        <f>$I$13</f>
        <v>9.1870664141789404E-2</v>
      </c>
      <c r="HE33" s="576"/>
      <c r="HF33" s="577"/>
      <c r="HG33" s="575">
        <f>$I$13</f>
        <v>9.1870664141789404E-2</v>
      </c>
      <c r="HH33" s="576"/>
      <c r="HI33" s="577"/>
      <c r="HJ33" s="575">
        <f>$I$13</f>
        <v>9.1870664141789404E-2</v>
      </c>
      <c r="HK33" s="576"/>
      <c r="HL33" s="577"/>
      <c r="HM33" s="575">
        <f>$I$13</f>
        <v>9.1870664141789404E-2</v>
      </c>
      <c r="HN33" s="576"/>
      <c r="HO33" s="577"/>
      <c r="HP33" s="575">
        <f>$I$13</f>
        <v>9.1870664141789404E-2</v>
      </c>
      <c r="HQ33" s="576"/>
      <c r="HR33" s="577"/>
      <c r="HS33" s="575">
        <f>$I$13</f>
        <v>9.1870664141789404E-2</v>
      </c>
      <c r="HT33" s="576"/>
      <c r="HU33" s="577"/>
      <c r="HV33" s="575">
        <f>$I$13</f>
        <v>9.1870664141789404E-2</v>
      </c>
      <c r="HW33" s="576"/>
      <c r="HX33" s="577"/>
      <c r="HY33" s="575">
        <f>$I$13</f>
        <v>9.1870664141789404E-2</v>
      </c>
      <c r="HZ33" s="576"/>
      <c r="IA33" s="577"/>
      <c r="IB33" s="575">
        <f>$I$13</f>
        <v>9.1870664141789404E-2</v>
      </c>
      <c r="IC33" s="576"/>
      <c r="ID33" s="577"/>
      <c r="IE33" s="575">
        <f>$I$13</f>
        <v>9.1870664141789404E-2</v>
      </c>
      <c r="IF33" s="576"/>
      <c r="IG33" s="577"/>
      <c r="IH33" s="575">
        <f>$I$13</f>
        <v>9.1870664141789404E-2</v>
      </c>
      <c r="II33" s="576"/>
      <c r="IJ33" s="577"/>
      <c r="IK33" s="575">
        <f>$I$13</f>
        <v>9.1870664141789404E-2</v>
      </c>
      <c r="IL33" s="576"/>
      <c r="IM33" s="577"/>
      <c r="IN33" s="575">
        <f>$I$13</f>
        <v>9.1870664141789404E-2</v>
      </c>
      <c r="IO33" s="576"/>
      <c r="IP33" s="577"/>
      <c r="IQ33" s="575">
        <f>$I$13</f>
        <v>9.1870664141789404E-2</v>
      </c>
      <c r="IR33" s="576"/>
      <c r="IS33" s="577"/>
      <c r="IT33" s="575">
        <f>$I$13</f>
        <v>9.1870664141789404E-2</v>
      </c>
      <c r="IU33" s="576"/>
      <c r="IV33" s="577"/>
      <c r="IW33" s="575">
        <f>$I$13</f>
        <v>9.1870664141789404E-2</v>
      </c>
      <c r="IX33" s="576"/>
      <c r="IY33" s="577"/>
      <c r="IZ33" s="591"/>
      <c r="JA33" s="531"/>
      <c r="JB33" s="524"/>
      <c r="JC33" s="504"/>
      <c r="JD33" s="610"/>
      <c r="JE33" s="610"/>
      <c r="JF33" s="610"/>
    </row>
    <row r="34" spans="1:266" ht="39" customHeight="1">
      <c r="A34" s="298">
        <f t="shared" si="0"/>
        <v>16</v>
      </c>
      <c r="B34" s="529" t="s">
        <v>460</v>
      </c>
      <c r="C34" s="530" t="s">
        <v>328</v>
      </c>
      <c r="D34" s="532"/>
      <c r="E34" s="575">
        <f>(E$32/100*$I$15)+E$33</f>
        <v>9.1870664141789404E-2</v>
      </c>
      <c r="F34" s="576"/>
      <c r="G34" s="577"/>
      <c r="H34" s="575">
        <f>(H$32/100*$I$15)+H$33</f>
        <v>9.1870664141789404E-2</v>
      </c>
      <c r="I34" s="576"/>
      <c r="J34" s="578"/>
      <c r="K34" s="575">
        <f>(K$32/100*$I$15)+K$33</f>
        <v>9.1870664141789404E-2</v>
      </c>
      <c r="L34" s="576"/>
      <c r="M34" s="578"/>
      <c r="N34" s="575">
        <f>(N$32/100*$I$15)+N$33</f>
        <v>9.1870664141789404E-2</v>
      </c>
      <c r="O34" s="576"/>
      <c r="P34" s="578"/>
      <c r="Q34" s="575">
        <f>(Q$32/100*$I$15)+Q$33</f>
        <v>9.1870664141789404E-2</v>
      </c>
      <c r="R34" s="576"/>
      <c r="S34" s="577"/>
      <c r="T34" s="575">
        <f>(T$32/100*$I$15)+T$33</f>
        <v>9.1870664141789404E-2</v>
      </c>
      <c r="U34" s="576"/>
      <c r="V34" s="577"/>
      <c r="W34" s="575">
        <f>(W$32/100*$I$15)+W$33</f>
        <v>9.1870664141789404E-2</v>
      </c>
      <c r="X34" s="576"/>
      <c r="Y34" s="577"/>
      <c r="Z34" s="575">
        <f>(Z$32/100*$I$15)+Z$33</f>
        <v>9.1870664141789404E-2</v>
      </c>
      <c r="AA34" s="576"/>
      <c r="AB34" s="577"/>
      <c r="AC34" s="575">
        <f>(AC$32/100*$I$15)+AC$33</f>
        <v>9.1870664141789404E-2</v>
      </c>
      <c r="AD34" s="576"/>
      <c r="AE34" s="577"/>
      <c r="AF34" s="575">
        <f>(AF$32/100*$I$15)+AF$33</f>
        <v>9.1870664141789404E-2</v>
      </c>
      <c r="AG34" s="576"/>
      <c r="AH34" s="577"/>
      <c r="AI34" s="575">
        <f>(AI$32/100*$I$15)+AI$33</f>
        <v>9.1870664141789404E-2</v>
      </c>
      <c r="AJ34" s="576"/>
      <c r="AK34" s="577"/>
      <c r="AL34" s="575">
        <f>(AL$32/100*$I$15)+AL$33</f>
        <v>9.1870664141789404E-2</v>
      </c>
      <c r="AM34" s="576"/>
      <c r="AN34" s="577"/>
      <c r="AO34" s="575">
        <f>(AO$32/100*$I$15)+AO$33</f>
        <v>9.1870664141789404E-2</v>
      </c>
      <c r="AP34" s="576"/>
      <c r="AQ34" s="577"/>
      <c r="AR34" s="575">
        <f>(AR$32/100*$I$15)+AR$33</f>
        <v>9.1870664141789404E-2</v>
      </c>
      <c r="AS34" s="576"/>
      <c r="AT34" s="577"/>
      <c r="AU34" s="575">
        <f>(AU$32/100*$I$15)+AU$33</f>
        <v>9.1870664141789404E-2</v>
      </c>
      <c r="AV34" s="576"/>
      <c r="AW34" s="577"/>
      <c r="AX34" s="575">
        <f>(AX$32/100*$I$15)+AX$33</f>
        <v>9.1870664141789404E-2</v>
      </c>
      <c r="AY34" s="576"/>
      <c r="AZ34" s="577"/>
      <c r="BA34" s="575">
        <f>(BA$32/100*$I$15)+BA$33</f>
        <v>9.1870664141789404E-2</v>
      </c>
      <c r="BB34" s="576"/>
      <c r="BC34" s="577"/>
      <c r="BD34" s="575">
        <f>(BD$32/100*$I$15)+BD$33</f>
        <v>9.1870664141789404E-2</v>
      </c>
      <c r="BE34" s="576"/>
      <c r="BF34" s="577"/>
      <c r="BG34" s="575">
        <f>(BG$32/100*$I$15)+BG$33</f>
        <v>9.1870664141789404E-2</v>
      </c>
      <c r="BH34" s="576"/>
      <c r="BI34" s="577"/>
      <c r="BJ34" s="575">
        <f>(BJ$32/100*$I$15)+BJ$33</f>
        <v>9.1870664141789404E-2</v>
      </c>
      <c r="BK34" s="576"/>
      <c r="BL34" s="577"/>
      <c r="BM34" s="575">
        <f>(BM$32/100*$I$15)+BM$33</f>
        <v>9.1870664141789404E-2</v>
      </c>
      <c r="BN34" s="576"/>
      <c r="BO34" s="577"/>
      <c r="BP34" s="575">
        <f>(BP$32/100*$I$15)+BP$33</f>
        <v>9.1870664141789404E-2</v>
      </c>
      <c r="BQ34" s="576"/>
      <c r="BR34" s="577"/>
      <c r="BS34" s="575">
        <f>(BS$32/100*$I$15)+BS$33</f>
        <v>9.1870664141789404E-2</v>
      </c>
      <c r="BT34" s="576"/>
      <c r="BU34" s="577"/>
      <c r="BV34" s="575">
        <f>(BV$32/100*$I$15)+BV$33</f>
        <v>9.9615640439606509E-2</v>
      </c>
      <c r="BW34" s="576"/>
      <c r="BX34" s="577"/>
      <c r="BY34" s="575">
        <f>(BY$32/100*$I$15)+BY$33</f>
        <v>9.9615640439606509E-2</v>
      </c>
      <c r="BZ34" s="576"/>
      <c r="CA34" s="577"/>
      <c r="CB34" s="575">
        <f>(CB$32/100*$I$15)+CB$33</f>
        <v>9.9615640439606509E-2</v>
      </c>
      <c r="CC34" s="576"/>
      <c r="CD34" s="577"/>
      <c r="CE34" s="575">
        <f>(CE$32/100*$I$15)+CE$33</f>
        <v>9.1870664141789404E-2</v>
      </c>
      <c r="CF34" s="576"/>
      <c r="CG34" s="577"/>
      <c r="CH34" s="575">
        <f>(CH$32/100*$I$15)+CH$33</f>
        <v>9.1870664141789404E-2</v>
      </c>
      <c r="CI34" s="576"/>
      <c r="CJ34" s="577"/>
      <c r="CK34" s="575">
        <f>(CK$32/100*$I$15)+CK$33</f>
        <v>9.1870664141789404E-2</v>
      </c>
      <c r="CL34" s="576"/>
      <c r="CM34" s="577"/>
      <c r="CN34" s="575">
        <f>(CN$32/100*$I$15)+CN$33</f>
        <v>9.3419659401352828E-2</v>
      </c>
      <c r="CO34" s="576"/>
      <c r="CP34" s="577"/>
      <c r="CQ34" s="575">
        <f>(CQ$32/100*$I$15)+CQ$33</f>
        <v>9.3419659401352828E-2</v>
      </c>
      <c r="CR34" s="576"/>
      <c r="CS34" s="577"/>
      <c r="CT34" s="575">
        <f>(CT$32/100*$I$15)+CT$33</f>
        <v>9.1870664141789404E-2</v>
      </c>
      <c r="CU34" s="576"/>
      <c r="CV34" s="577"/>
      <c r="CW34" s="575">
        <f>(CW$32/100*$I$15)+CW$33</f>
        <v>9.1870664141789404E-2</v>
      </c>
      <c r="CX34" s="576"/>
      <c r="CY34" s="577"/>
      <c r="CZ34" s="575">
        <f>(CZ$32/100*$I$15)+CZ$33</f>
        <v>9.1870664141789404E-2</v>
      </c>
      <c r="DA34" s="576"/>
      <c r="DB34" s="577"/>
      <c r="DC34" s="575">
        <f>(DC$32/100*$I$15)+DC$33</f>
        <v>9.1870664141789404E-2</v>
      </c>
      <c r="DD34" s="576"/>
      <c r="DE34" s="577"/>
      <c r="DF34" s="575">
        <f>(DF$32/100*$I$15)+DF$33</f>
        <v>9.1870664141789404E-2</v>
      </c>
      <c r="DG34" s="576"/>
      <c r="DH34" s="577"/>
      <c r="DI34" s="575">
        <f>(DI$32/100*$I$15)+DI$33</f>
        <v>9.1870664141789404E-2</v>
      </c>
      <c r="DJ34" s="576"/>
      <c r="DK34" s="577"/>
      <c r="DL34" s="575">
        <f>(DL$32/100*$I$15)+DL$33</f>
        <v>9.1870664141789404E-2</v>
      </c>
      <c r="DM34" s="576"/>
      <c r="DN34" s="577"/>
      <c r="DO34" s="575">
        <f>(DO$32/100*$I$15)+DO$33</f>
        <v>9.1870664141789404E-2</v>
      </c>
      <c r="DP34" s="576"/>
      <c r="DQ34" s="577"/>
      <c r="DR34" s="575">
        <f>(DR$32/100*$I$15)+DR$33</f>
        <v>9.1870664141789404E-2</v>
      </c>
      <c r="DS34" s="576"/>
      <c r="DT34" s="577"/>
      <c r="DU34" s="575">
        <f>(DU$32/100*$I$15)+DU$33</f>
        <v>9.1870664141789404E-2</v>
      </c>
      <c r="DV34" s="576"/>
      <c r="DW34" s="577"/>
      <c r="DX34" s="575">
        <f>(DX$32/100*$I$15)+DX$33</f>
        <v>9.1870664141789404E-2</v>
      </c>
      <c r="DY34" s="576"/>
      <c r="DZ34" s="577"/>
      <c r="EA34" s="575">
        <f>(EA$32/100*$I$15)+EA$33</f>
        <v>9.1870664141789404E-2</v>
      </c>
      <c r="EB34" s="576"/>
      <c r="EC34" s="577"/>
      <c r="ED34" s="575">
        <f>(ED$32/100*$I$15)+ED$33</f>
        <v>9.1870664141789404E-2</v>
      </c>
      <c r="EE34" s="576"/>
      <c r="EF34" s="577"/>
      <c r="EG34" s="575">
        <f>(EG$32/100*$I$15)+EG$33</f>
        <v>9.1870664141789404E-2</v>
      </c>
      <c r="EH34" s="576"/>
      <c r="EI34" s="577"/>
      <c r="EJ34" s="575">
        <f>(EJ$32/100*$I$15)+EJ$33</f>
        <v>9.1870664141789404E-2</v>
      </c>
      <c r="EK34" s="576"/>
      <c r="EL34" s="577"/>
      <c r="EM34" s="575">
        <f>(EM$32/100*$I$15)+EM$33</f>
        <v>9.1870664141789404E-2</v>
      </c>
      <c r="EN34" s="576"/>
      <c r="EO34" s="577"/>
      <c r="EP34" s="575">
        <f>(EP$32/100*$I$15)+EP$33</f>
        <v>9.1870664141789404E-2</v>
      </c>
      <c r="EQ34" s="576"/>
      <c r="ER34" s="577"/>
      <c r="ES34" s="575">
        <f>(ES$32/100*$I$15)+ES$33</f>
        <v>9.1870664141789404E-2</v>
      </c>
      <c r="ET34" s="576"/>
      <c r="EU34" s="577"/>
      <c r="EV34" s="575">
        <f>(EV$32/100*$I$15)+EV$33</f>
        <v>9.1870664141789404E-2</v>
      </c>
      <c r="EW34" s="576"/>
      <c r="EX34" s="577"/>
      <c r="EY34" s="575">
        <f>(EY$32/100*$I$15)+EY$33</f>
        <v>9.1870664141789404E-2</v>
      </c>
      <c r="EZ34" s="576"/>
      <c r="FA34" s="577"/>
      <c r="FB34" s="575">
        <f>(FB$32/100*$I$15)+FB$33</f>
        <v>9.1870664141789404E-2</v>
      </c>
      <c r="FC34" s="576"/>
      <c r="FD34" s="577"/>
      <c r="FE34" s="575">
        <f>(FE$32/100*$I$15)+FE$33</f>
        <v>9.1870664141789404E-2</v>
      </c>
      <c r="FF34" s="576"/>
      <c r="FG34" s="577"/>
      <c r="FH34" s="575">
        <f>(FH$32/100*$I$15)+FH$33</f>
        <v>9.1870664141789404E-2</v>
      </c>
      <c r="FI34" s="576"/>
      <c r="FJ34" s="577"/>
      <c r="FK34" s="575">
        <f>(FK$32/100*$I$15)+FK$33</f>
        <v>9.1870664141789404E-2</v>
      </c>
      <c r="FL34" s="576"/>
      <c r="FM34" s="577"/>
      <c r="FN34" s="575">
        <f>(FN$32/100*$I$15)+FN$33</f>
        <v>9.1870664141789404E-2</v>
      </c>
      <c r="FO34" s="576"/>
      <c r="FP34" s="577"/>
      <c r="FQ34" s="575">
        <f>(FQ$32/100*$I$15)+FQ$33</f>
        <v>9.1870664141789404E-2</v>
      </c>
      <c r="FR34" s="576"/>
      <c r="FS34" s="577"/>
      <c r="FT34" s="575">
        <f>(FT$32/100*$I$15)+FT$33</f>
        <v>9.1870664141789404E-2</v>
      </c>
      <c r="FU34" s="576"/>
      <c r="FV34" s="577"/>
      <c r="FW34" s="575">
        <f>(FW$32/100*$I$15)+FW$33</f>
        <v>9.1870664141789404E-2</v>
      </c>
      <c r="FX34" s="576"/>
      <c r="FY34" s="577"/>
      <c r="FZ34" s="575">
        <f>(FZ$32/100*$I$15)+FZ$33</f>
        <v>9.1870664141789404E-2</v>
      </c>
      <c r="GA34" s="576"/>
      <c r="GB34" s="577"/>
      <c r="GC34" s="575">
        <f>(GC$32/100*$I$15)+GC$33</f>
        <v>9.1870664141789404E-2</v>
      </c>
      <c r="GD34" s="576"/>
      <c r="GE34" s="577"/>
      <c r="GF34" s="575">
        <f>(GF$32/100*$I$15)+GF$33</f>
        <v>9.1870664141789404E-2</v>
      </c>
      <c r="GG34" s="576"/>
      <c r="GH34" s="577"/>
      <c r="GI34" s="575">
        <f>(GI$32/100*$I$15)+GI$33</f>
        <v>9.1870664141789404E-2</v>
      </c>
      <c r="GJ34" s="576"/>
      <c r="GK34" s="577"/>
      <c r="GL34" s="575">
        <f>(GL$32/100*$I$15)+GL$33</f>
        <v>9.1870664141789404E-2</v>
      </c>
      <c r="GM34" s="576"/>
      <c r="GN34" s="577"/>
      <c r="GO34" s="575">
        <f>(GO$32/100*$I$15)+GO$33</f>
        <v>9.1870664141789404E-2</v>
      </c>
      <c r="GP34" s="576"/>
      <c r="GQ34" s="576"/>
      <c r="GR34" s="575">
        <f>(GR$32/100*$I$15)+GR$33</f>
        <v>9.1870664141789404E-2</v>
      </c>
      <c r="GS34" s="576"/>
      <c r="GT34" s="576"/>
      <c r="GU34" s="575">
        <f>(GU$32/100*$I$15)+GU$33</f>
        <v>9.1870664141789404E-2</v>
      </c>
      <c r="GV34" s="576"/>
      <c r="GW34" s="576"/>
      <c r="GX34" s="575">
        <f>(GX$32/100*$I$15)+GX$33</f>
        <v>9.1870664141789404E-2</v>
      </c>
      <c r="GY34" s="576"/>
      <c r="GZ34" s="577"/>
      <c r="HA34" s="575">
        <f>(HA$32/100*$I$15)+HA$33</f>
        <v>9.1870664141789404E-2</v>
      </c>
      <c r="HB34" s="576"/>
      <c r="HC34" s="577"/>
      <c r="HD34" s="575">
        <f>(HD$32/100*$I$15)+HD$33</f>
        <v>9.1870664141789404E-2</v>
      </c>
      <c r="HE34" s="576"/>
      <c r="HF34" s="577"/>
      <c r="HG34" s="575">
        <f>(HG$32/100*$I$15)+HG$33</f>
        <v>9.1870664141789404E-2</v>
      </c>
      <c r="HH34" s="576"/>
      <c r="HI34" s="577"/>
      <c r="HJ34" s="575">
        <f>(HJ$32/100*$I$15)+HJ$33</f>
        <v>9.1870664141789404E-2</v>
      </c>
      <c r="HK34" s="576"/>
      <c r="HL34" s="577"/>
      <c r="HM34" s="575">
        <f>(HM$32/100*$I$15)+HM$33</f>
        <v>9.1870664141789404E-2</v>
      </c>
      <c r="HN34" s="576"/>
      <c r="HO34" s="577"/>
      <c r="HP34" s="575">
        <f>(HP$32/100*$I$15)+HP$33</f>
        <v>9.1870664141789404E-2</v>
      </c>
      <c r="HQ34" s="576"/>
      <c r="HR34" s="577"/>
      <c r="HS34" s="575">
        <f>(HS$32/100*$I$15)+HS$33</f>
        <v>9.1870664141789404E-2</v>
      </c>
      <c r="HT34" s="576"/>
      <c r="HU34" s="577"/>
      <c r="HV34" s="575">
        <f>(HV$32/100*$I$15)+HV$33</f>
        <v>9.1870664141789404E-2</v>
      </c>
      <c r="HW34" s="576"/>
      <c r="HX34" s="577"/>
      <c r="HY34" s="575">
        <f>(HY$32/100*$I$15)+HY$33</f>
        <v>9.1870664141789404E-2</v>
      </c>
      <c r="HZ34" s="576"/>
      <c r="IA34" s="577"/>
      <c r="IB34" s="575">
        <f>(IB$32/100*$I$15)+IB$33</f>
        <v>9.1870664141789404E-2</v>
      </c>
      <c r="IC34" s="576"/>
      <c r="ID34" s="577"/>
      <c r="IE34" s="575">
        <f>(IE$32/100*$I$15)+IE$33</f>
        <v>9.1870664141789404E-2</v>
      </c>
      <c r="IF34" s="576"/>
      <c r="IG34" s="577"/>
      <c r="IH34" s="575">
        <f>(IH$32/100*$I$15)+IH$33</f>
        <v>9.1870664141789404E-2</v>
      </c>
      <c r="II34" s="576"/>
      <c r="IJ34" s="577"/>
      <c r="IK34" s="575">
        <f>(IK$32/100*$I$15)+IK$33</f>
        <v>9.1870664141789404E-2</v>
      </c>
      <c r="IL34" s="576"/>
      <c r="IM34" s="577"/>
      <c r="IN34" s="575">
        <f>(IN$32/100*$I$15)+IN$33</f>
        <v>9.1870664141789404E-2</v>
      </c>
      <c r="IO34" s="576"/>
      <c r="IP34" s="577"/>
      <c r="IQ34" s="575">
        <f>(IQ$32/100*$I$15)+IQ$33</f>
        <v>9.1870664141789404E-2</v>
      </c>
      <c r="IR34" s="576"/>
      <c r="IS34" s="577"/>
      <c r="IT34" s="575">
        <f>(IT$32/100*$I$15)+IT$33</f>
        <v>9.1870664141789404E-2</v>
      </c>
      <c r="IU34" s="576"/>
      <c r="IV34" s="577"/>
      <c r="IW34" s="575">
        <f>(IW$32/100*$I$15)+IW$33</f>
        <v>9.1870664141789404E-2</v>
      </c>
      <c r="IX34" s="576"/>
      <c r="IY34" s="577"/>
      <c r="IZ34" s="525"/>
      <c r="JA34" s="531"/>
      <c r="JB34" s="524"/>
      <c r="JC34" s="504"/>
      <c r="JD34" s="610"/>
      <c r="JE34" s="610"/>
      <c r="JF34" s="610"/>
    </row>
    <row r="35" spans="1:266" s="610" customFormat="1" ht="54.75" customHeight="1">
      <c r="A35" s="308">
        <v>17</v>
      </c>
      <c r="B35" s="523" t="s">
        <v>139</v>
      </c>
      <c r="C35" s="530" t="s">
        <v>461</v>
      </c>
      <c r="D35" s="532"/>
      <c r="E35" s="1144">
        <v>20614101.609999996</v>
      </c>
      <c r="F35" s="580"/>
      <c r="G35" s="609"/>
      <c r="H35" s="1144">
        <v>8069022.0199999996</v>
      </c>
      <c r="I35" s="580"/>
      <c r="J35" s="572"/>
      <c r="K35" s="1145">
        <v>86467720.890000001</v>
      </c>
      <c r="L35" s="580"/>
      <c r="M35" s="572"/>
      <c r="N35" s="1145">
        <v>22188863.09</v>
      </c>
      <c r="O35" s="580"/>
      <c r="P35" s="572"/>
      <c r="Q35" s="1145">
        <v>27005248.349999998</v>
      </c>
      <c r="R35" s="580"/>
      <c r="S35" s="572"/>
      <c r="T35" s="1145">
        <v>25654455.359999999</v>
      </c>
      <c r="U35" s="580"/>
      <c r="V35" s="572"/>
      <c r="W35" s="1144">
        <v>15731554.18</v>
      </c>
      <c r="X35" s="580"/>
      <c r="Y35" s="609"/>
      <c r="Z35" s="1144">
        <v>6961495</v>
      </c>
      <c r="AA35" s="580"/>
      <c r="AB35" s="1322"/>
      <c r="AC35" s="1144">
        <v>21014432.776666667</v>
      </c>
      <c r="AD35" s="580"/>
      <c r="AE35" s="609"/>
      <c r="AF35" s="1144">
        <v>27988.35</v>
      </c>
      <c r="AG35" s="580"/>
      <c r="AH35" s="609"/>
      <c r="AI35" s="1144">
        <v>9158917.9100000001</v>
      </c>
      <c r="AJ35" s="580"/>
      <c r="AK35" s="609"/>
      <c r="AL35" s="1144">
        <v>20626990.686070856</v>
      </c>
      <c r="AM35" s="580"/>
      <c r="AN35" s="1322"/>
      <c r="AO35" s="1144">
        <v>21163172.50023846</v>
      </c>
      <c r="AP35" s="580"/>
      <c r="AQ35" s="609"/>
      <c r="AR35" s="1144">
        <v>77234029.520000011</v>
      </c>
      <c r="AS35" s="580"/>
      <c r="AT35" s="609"/>
      <c r="AU35" s="1144">
        <v>14404841.620000001</v>
      </c>
      <c r="AV35" s="580"/>
      <c r="AW35" s="609"/>
      <c r="AX35" s="1144">
        <v>18664930.664499998</v>
      </c>
      <c r="AY35" s="580"/>
      <c r="AZ35" s="1322"/>
      <c r="BA35" s="1144">
        <v>6390403.345499998</v>
      </c>
      <c r="BB35" s="580"/>
      <c r="BC35" s="609"/>
      <c r="BD35" s="1144">
        <v>45985435.980000004</v>
      </c>
      <c r="BE35" s="580"/>
      <c r="BF35" s="609"/>
      <c r="BG35" s="1144">
        <v>15865266.993426396</v>
      </c>
      <c r="BH35" s="580"/>
      <c r="BI35" s="609"/>
      <c r="BJ35" s="1144">
        <v>21732218.259999998</v>
      </c>
      <c r="BK35" s="580"/>
      <c r="BL35" s="1322"/>
      <c r="BM35" s="1144">
        <v>62938141.770985924</v>
      </c>
      <c r="BN35" s="580"/>
      <c r="BO35" s="609"/>
      <c r="BP35" s="1144">
        <v>72364661.600000009</v>
      </c>
      <c r="BQ35" s="580"/>
      <c r="BR35" s="609"/>
      <c r="BS35" s="1144">
        <v>11276182.890000001</v>
      </c>
      <c r="BT35" s="580"/>
      <c r="BU35" s="609"/>
      <c r="BV35" s="1144">
        <v>5857687</v>
      </c>
      <c r="BW35" s="580"/>
      <c r="BX35" s="1322"/>
      <c r="BY35" s="1144">
        <v>40538248</v>
      </c>
      <c r="BZ35" s="580"/>
      <c r="CA35" s="609"/>
      <c r="CB35" s="1144">
        <v>722073260.78999996</v>
      </c>
      <c r="CC35" s="580"/>
      <c r="CD35" s="609"/>
      <c r="CE35" s="1144">
        <v>356574888.09259403</v>
      </c>
      <c r="CF35" s="580"/>
      <c r="CG35" s="609"/>
      <c r="CH35" s="1144">
        <v>438604154.67000002</v>
      </c>
      <c r="CI35" s="580"/>
      <c r="CJ35" s="1322"/>
      <c r="CK35" s="1144">
        <v>369946471.53820211</v>
      </c>
      <c r="CL35" s="580"/>
      <c r="CM35" s="609"/>
      <c r="CN35" s="1144">
        <v>624980610.94499993</v>
      </c>
      <c r="CO35" s="580"/>
      <c r="CP35" s="609"/>
      <c r="CQ35" s="1144">
        <v>350780638.66499996</v>
      </c>
      <c r="CR35" s="580"/>
      <c r="CS35" s="609"/>
      <c r="CT35" s="1144">
        <v>179529873.31784579</v>
      </c>
      <c r="CU35" s="580"/>
      <c r="CV35" s="1322"/>
      <c r="CW35" s="1144">
        <v>66315800.518068172</v>
      </c>
      <c r="CX35" s="580"/>
      <c r="CY35" s="609"/>
      <c r="CZ35" s="1144">
        <v>48926811.379793145</v>
      </c>
      <c r="DA35" s="580"/>
      <c r="DB35" s="609"/>
      <c r="DC35" s="1144">
        <v>158399075.16773844</v>
      </c>
      <c r="DD35" s="580"/>
      <c r="DE35" s="609"/>
      <c r="DF35" s="1144">
        <v>126340128.606667</v>
      </c>
      <c r="DG35" s="580"/>
      <c r="DH35" s="609"/>
      <c r="DI35" s="1144">
        <v>65267381.167683452</v>
      </c>
      <c r="DJ35" s="580"/>
      <c r="DK35" s="1322"/>
      <c r="DL35" s="1144">
        <v>43018796.519168258</v>
      </c>
      <c r="DM35" s="580"/>
      <c r="DN35" s="609"/>
      <c r="DO35" s="1144">
        <v>81635302.846911505</v>
      </c>
      <c r="DP35" s="580"/>
      <c r="DQ35" s="609"/>
      <c r="DR35" s="1144">
        <v>54768830.213855162</v>
      </c>
      <c r="DS35" s="580"/>
      <c r="DT35" s="609"/>
      <c r="DU35" s="1144">
        <v>54768830.213855162</v>
      </c>
      <c r="DV35" s="580"/>
      <c r="DW35" s="609"/>
      <c r="DX35" s="1144">
        <v>53333146.532128461</v>
      </c>
      <c r="DY35" s="580"/>
      <c r="DZ35" s="1322"/>
      <c r="EA35" s="1144">
        <v>53333145.532128461</v>
      </c>
      <c r="EB35" s="580"/>
      <c r="EC35" s="609"/>
      <c r="ED35" s="1144">
        <v>31281621.884791497</v>
      </c>
      <c r="EE35" s="580"/>
      <c r="EF35" s="609"/>
      <c r="EG35" s="1144">
        <v>25007733.370396931</v>
      </c>
      <c r="EH35" s="580"/>
      <c r="EI35" s="609"/>
      <c r="EJ35" s="1144">
        <v>27873352.063612927</v>
      </c>
      <c r="EK35" s="580"/>
      <c r="EL35" s="609"/>
      <c r="EM35" s="1144">
        <v>27873352.063612927</v>
      </c>
      <c r="EN35" s="580"/>
      <c r="EO35" s="1322"/>
      <c r="EP35" s="1144">
        <v>9118014.2371636685</v>
      </c>
      <c r="EQ35" s="580"/>
      <c r="ER35" s="609"/>
      <c r="ES35" s="1144">
        <v>9118014.2371636685</v>
      </c>
      <c r="ET35" s="580"/>
      <c r="EU35" s="609"/>
      <c r="EV35" s="1144">
        <v>33752663.94698748</v>
      </c>
      <c r="EW35" s="580"/>
      <c r="EX35" s="609"/>
      <c r="EY35" s="1144">
        <v>14594102.225874165</v>
      </c>
      <c r="EZ35" s="580"/>
      <c r="FA35" s="609"/>
      <c r="FB35" s="1144">
        <v>12087610.49</v>
      </c>
      <c r="FC35" s="580"/>
      <c r="FD35" s="1322"/>
      <c r="FE35" s="1144">
        <v>19515076.619999994</v>
      </c>
      <c r="FF35" s="580"/>
      <c r="FG35" s="609"/>
      <c r="FH35" s="1144">
        <v>43340057.800000004</v>
      </c>
      <c r="FI35" s="580"/>
      <c r="FJ35" s="609"/>
      <c r="FK35" s="1144">
        <v>32029640.100000005</v>
      </c>
      <c r="FL35" s="580"/>
      <c r="FM35" s="609"/>
      <c r="FN35" s="1144">
        <v>1108057.68</v>
      </c>
      <c r="FO35" s="580"/>
      <c r="FP35" s="1322"/>
      <c r="FQ35" s="1144">
        <v>22064846.620000008</v>
      </c>
      <c r="FR35" s="580"/>
      <c r="FS35" s="609"/>
      <c r="FT35" s="1144">
        <v>157753919.98000002</v>
      </c>
      <c r="FU35" s="580"/>
      <c r="FV35" s="609"/>
      <c r="FW35" s="1144">
        <v>22307023.789999999</v>
      </c>
      <c r="FX35" s="580"/>
      <c r="FY35" s="609"/>
      <c r="FZ35" s="1144">
        <v>52542928</v>
      </c>
      <c r="GA35" s="580"/>
      <c r="GB35" s="609"/>
      <c r="GC35" s="1144">
        <v>70619064</v>
      </c>
      <c r="GD35" s="580"/>
      <c r="GE35" s="1322"/>
      <c r="GF35" s="1144">
        <v>97675786.049999997</v>
      </c>
      <c r="GG35" s="580"/>
      <c r="GH35" s="609"/>
      <c r="GI35" s="1144">
        <f>'6A-Estimate and Reconcile'!C24</f>
        <v>49354806</v>
      </c>
      <c r="GJ35" s="580"/>
      <c r="GK35" s="609"/>
      <c r="GL35" s="1144">
        <f>'6A-Estimate and Reconcile'!D24</f>
        <v>56461804</v>
      </c>
      <c r="GM35" s="580"/>
      <c r="GN35" s="609"/>
      <c r="GO35" s="1144">
        <f>'6A-Estimate and Reconcile'!E24</f>
        <v>111424193</v>
      </c>
      <c r="GP35" s="609"/>
      <c r="GQ35" s="609"/>
      <c r="GR35" s="1144">
        <f>'6A-Estimate and Reconcile'!F24</f>
        <v>23792305</v>
      </c>
      <c r="GS35" s="609"/>
      <c r="GT35" s="609"/>
      <c r="GU35" s="1144">
        <f>'6A-Estimate and Reconcile'!G24</f>
        <v>10083297</v>
      </c>
      <c r="GV35" s="609"/>
      <c r="GW35" s="609"/>
      <c r="GX35" s="1144">
        <v>84710360.46428892</v>
      </c>
      <c r="GY35" s="580"/>
      <c r="GZ35" s="609"/>
      <c r="HA35" s="1144">
        <v>54300573.499115348</v>
      </c>
      <c r="HB35" s="580"/>
      <c r="HC35" s="609"/>
      <c r="HD35" s="1144">
        <v>8947853.2599290796</v>
      </c>
      <c r="HE35" s="580"/>
      <c r="HF35" s="609"/>
      <c r="HG35" s="1144">
        <v>66763386.587371603</v>
      </c>
      <c r="HH35" s="580"/>
      <c r="HI35" s="609"/>
      <c r="HJ35" s="1144">
        <v>78642302.284138814</v>
      </c>
      <c r="HK35" s="580"/>
      <c r="HL35" s="1322"/>
      <c r="HM35" s="1144">
        <v>51350645.903076924</v>
      </c>
      <c r="HN35" s="580"/>
      <c r="HO35" s="609"/>
      <c r="HP35" s="1144">
        <v>98480488.283173069</v>
      </c>
      <c r="HQ35" s="580"/>
      <c r="HR35" s="609"/>
      <c r="HS35" s="1144">
        <v>37224701.177464269</v>
      </c>
      <c r="HT35" s="580"/>
      <c r="HU35" s="609"/>
      <c r="HV35" s="1144">
        <v>13173930.582088681</v>
      </c>
      <c r="HW35" s="580"/>
      <c r="HX35" s="609"/>
      <c r="HY35" s="1144">
        <v>9843207.6990583781</v>
      </c>
      <c r="HZ35" s="580"/>
      <c r="IA35" s="1322"/>
      <c r="IB35" s="1144">
        <v>35989938.624000072</v>
      </c>
      <c r="IC35" s="580"/>
      <c r="ID35" s="609"/>
      <c r="IE35" s="1144">
        <v>37970071.684471913</v>
      </c>
      <c r="IF35" s="580"/>
      <c r="IG35" s="609"/>
      <c r="IH35" s="1144">
        <v>37543811.177464269</v>
      </c>
      <c r="II35" s="580"/>
      <c r="IJ35" s="609"/>
      <c r="IK35" s="1144">
        <v>13241765.582088681</v>
      </c>
      <c r="IL35" s="580"/>
      <c r="IM35" s="609"/>
      <c r="IN35" s="1144">
        <v>9843207.6990583781</v>
      </c>
      <c r="IO35" s="580"/>
      <c r="IP35" s="609"/>
      <c r="IQ35" s="1144">
        <v>3304327.0824508523</v>
      </c>
      <c r="IR35" s="580"/>
      <c r="IS35" s="609"/>
      <c r="IT35" s="1144">
        <v>32686468.541549224</v>
      </c>
      <c r="IU35" s="580"/>
      <c r="IV35" s="609"/>
      <c r="IW35" s="1144">
        <v>37970071.164471909</v>
      </c>
      <c r="IX35" s="580"/>
      <c r="IY35" s="1322"/>
      <c r="IZ35" s="1018"/>
      <c r="JA35" s="1019"/>
      <c r="JB35" s="933"/>
      <c r="JC35" s="899"/>
    </row>
    <row r="36" spans="1:266" ht="54" customHeight="1">
      <c r="A36" s="298">
        <f>+A35+1</f>
        <v>18</v>
      </c>
      <c r="B36" s="529" t="s">
        <v>462</v>
      </c>
      <c r="C36" s="528" t="s">
        <v>358</v>
      </c>
      <c r="D36" s="527"/>
      <c r="E36" s="1335">
        <f>IF(E30=0,0,E35/E30)</f>
        <v>438597.9065957446</v>
      </c>
      <c r="F36" s="566"/>
      <c r="G36" s="567"/>
      <c r="H36" s="1146">
        <f>IF(H30=0,0,H35/H30)</f>
        <v>171681.31957446807</v>
      </c>
      <c r="I36" s="580"/>
      <c r="J36" s="572"/>
      <c r="K36" s="1146">
        <f>IF(K30=0,0,K35/K30)</f>
        <v>1839738.7423404255</v>
      </c>
      <c r="L36" s="580"/>
      <c r="M36" s="572"/>
      <c r="N36" s="1146">
        <f>IF(N30=0,0,N35/N30)</f>
        <v>472103.47</v>
      </c>
      <c r="O36" s="580"/>
      <c r="P36" s="572"/>
      <c r="Q36" s="1146">
        <f>IF(Q30=0,0,Q35/Q30)</f>
        <v>574579.75212765951</v>
      </c>
      <c r="R36" s="580"/>
      <c r="S36" s="572"/>
      <c r="T36" s="1146">
        <f>IF(T30=0,0,T35/T30)</f>
        <v>545839.47574468085</v>
      </c>
      <c r="U36" s="580"/>
      <c r="V36" s="572"/>
      <c r="W36" s="1146">
        <f>IF(W30=0,0,W35/W30)</f>
        <v>334713.91872340423</v>
      </c>
      <c r="X36" s="566"/>
      <c r="Y36" s="567"/>
      <c r="Z36" s="1146">
        <f>IF(Z30=0,0,Z35/Z30)</f>
        <v>148116.91489361701</v>
      </c>
      <c r="AA36" s="566"/>
      <c r="AB36" s="567"/>
      <c r="AC36" s="1146">
        <f>IF(AC30=0,0,AC35/AC30)</f>
        <v>447115.59099290782</v>
      </c>
      <c r="AD36" s="566"/>
      <c r="AE36" s="567"/>
      <c r="AF36" s="1146">
        <f>IF(AF30=0,0,AF35/AF30)</f>
        <v>595.49680851063829</v>
      </c>
      <c r="AG36" s="566"/>
      <c r="AH36" s="567"/>
      <c r="AI36" s="1146">
        <f>IF(AI30=0,0,AI35/AI30)</f>
        <v>194870.59382978725</v>
      </c>
      <c r="AJ36" s="566"/>
      <c r="AK36" s="567"/>
      <c r="AL36" s="1146">
        <f>IF(AL30=0,0,AL35/AL30)</f>
        <v>438872.14225682674</v>
      </c>
      <c r="AM36" s="566"/>
      <c r="AN36" s="567"/>
      <c r="AO36" s="1146">
        <f>IF(AO30=0,0,AO35/AO30)</f>
        <v>450280.26596252044</v>
      </c>
      <c r="AP36" s="566"/>
      <c r="AQ36" s="567"/>
      <c r="AR36" s="1146">
        <f>IF(AR30=0,0,AR35/AR30)</f>
        <v>1643277.2238297875</v>
      </c>
      <c r="AS36" s="566"/>
      <c r="AT36" s="567"/>
      <c r="AU36" s="1146">
        <f>IF(AU30=0,0,AU35/AU30)</f>
        <v>306485.99191489362</v>
      </c>
      <c r="AV36" s="566"/>
      <c r="AW36" s="567"/>
      <c r="AX36" s="1146">
        <f>IF(AX30=0,0,AX35/AX30)</f>
        <v>397126.1843510638</v>
      </c>
      <c r="AY36" s="566"/>
      <c r="AZ36" s="567"/>
      <c r="BA36" s="1146">
        <f>IF(BA30=0,0,BA35/BA30)</f>
        <v>135966.02862765954</v>
      </c>
      <c r="BB36" s="566"/>
      <c r="BC36" s="567"/>
      <c r="BD36" s="1146">
        <f>IF(BD30=0,0,BD35/BD30)</f>
        <v>978413.53148936178</v>
      </c>
      <c r="BE36" s="566"/>
      <c r="BF36" s="567"/>
      <c r="BG36" s="1146">
        <f>IF(BG30=0,0,BG35/BG30)</f>
        <v>337558.87220056163</v>
      </c>
      <c r="BH36" s="566"/>
      <c r="BI36" s="567"/>
      <c r="BJ36" s="1146">
        <f>IF(BJ30=0,0,BJ35/BJ30)</f>
        <v>462387.62255319144</v>
      </c>
      <c r="BK36" s="566"/>
      <c r="BL36" s="567"/>
      <c r="BM36" s="1146">
        <f>IF(BM30=0,0,BM35/BM30)</f>
        <v>1339109.3993826793</v>
      </c>
      <c r="BN36" s="566"/>
      <c r="BO36" s="567"/>
      <c r="BP36" s="1146">
        <f>IF(BP30=0,0,BP35/BP30)</f>
        <v>1539673.6510638299</v>
      </c>
      <c r="BQ36" s="566"/>
      <c r="BR36" s="567"/>
      <c r="BS36" s="1146">
        <f>IF(BS30=0,0,BS35/BS30)</f>
        <v>239918.78489361703</v>
      </c>
      <c r="BT36" s="566"/>
      <c r="BU36" s="567"/>
      <c r="BV36" s="1146">
        <f>IF(BV30=0,0,BV35/BV30)</f>
        <v>124631.63829787234</v>
      </c>
      <c r="BW36" s="566"/>
      <c r="BX36" s="567"/>
      <c r="BY36" s="1146">
        <f>IF(BY30=0,0,BY35/BY30)</f>
        <v>862515.91489361704</v>
      </c>
      <c r="BZ36" s="566"/>
      <c r="CA36" s="567"/>
      <c r="CB36" s="1146">
        <f>IF(CB30=0,0,CB35/CB30)</f>
        <v>15363260.867872339</v>
      </c>
      <c r="CC36" s="566"/>
      <c r="CD36" s="567"/>
      <c r="CE36" s="1146">
        <f>IF(CE30=0,0,CE35/CE30)</f>
        <v>7586699.746650937</v>
      </c>
      <c r="CF36" s="566"/>
      <c r="CG36" s="567"/>
      <c r="CH36" s="1146">
        <f>IF(CH30=0,0,CH35/CH30)</f>
        <v>9332003.290851064</v>
      </c>
      <c r="CI36" s="566"/>
      <c r="CJ36" s="567"/>
      <c r="CK36" s="1146">
        <f>IF(CK30=0,0,CK35/CK30)</f>
        <v>7871201.5220894068</v>
      </c>
      <c r="CL36" s="566"/>
      <c r="CM36" s="567"/>
      <c r="CN36" s="1146">
        <f>IF(CN30=0,0,CN35/CN30)</f>
        <v>13297459.807340425</v>
      </c>
      <c r="CO36" s="566"/>
      <c r="CP36" s="567"/>
      <c r="CQ36" s="1146">
        <f>IF(CQ30=0,0,CQ35/CQ30)</f>
        <v>7463417.8439361695</v>
      </c>
      <c r="CR36" s="566"/>
      <c r="CS36" s="567"/>
      <c r="CT36" s="1146">
        <f>IF(CT30=0,0,CT35/CT30)</f>
        <v>3819784.5386775699</v>
      </c>
      <c r="CU36" s="566"/>
      <c r="CV36" s="567"/>
      <c r="CW36" s="1146">
        <f>IF(CW30=0,0,CW35/CW30)</f>
        <v>1410974.4791078335</v>
      </c>
      <c r="CX36" s="566"/>
      <c r="CY36" s="567"/>
      <c r="CZ36" s="1146">
        <f>IF(CZ30=0,0,CZ35/CZ30)</f>
        <v>1040995.9868041094</v>
      </c>
      <c r="DA36" s="566"/>
      <c r="DB36" s="567"/>
      <c r="DC36" s="1146">
        <f>IF(DC30=0,0,DC35/DC30)</f>
        <v>3370193.0886752857</v>
      </c>
      <c r="DD36" s="566"/>
      <c r="DE36" s="567"/>
      <c r="DF36" s="1146">
        <f>IF(DF30=0,0,DF35/DF30)</f>
        <v>2688087.8426950425</v>
      </c>
      <c r="DG36" s="566"/>
      <c r="DH36" s="567"/>
      <c r="DI36" s="1146">
        <f>IF(DI30=0,0,DI35/DI30)</f>
        <v>1388667.6844187968</v>
      </c>
      <c r="DJ36" s="566"/>
      <c r="DK36" s="567"/>
      <c r="DL36" s="1146">
        <f>IF(DL30=0,0,DL35/DL30)</f>
        <v>915293.54296102677</v>
      </c>
      <c r="DM36" s="566"/>
      <c r="DN36" s="567"/>
      <c r="DO36" s="1146">
        <f>IF(DO30=0,0,DO35/DO30)</f>
        <v>1736921.3371683299</v>
      </c>
      <c r="DP36" s="566"/>
      <c r="DQ36" s="567"/>
      <c r="DR36" s="1146">
        <f>IF(DR30=0,0,DR35/DR30)</f>
        <v>1165294.2598692589</v>
      </c>
      <c r="DS36" s="566"/>
      <c r="DT36" s="567"/>
      <c r="DU36" s="1146">
        <f>IF(DU30=0,0,DU35/DU30)</f>
        <v>1165294.2598692589</v>
      </c>
      <c r="DV36" s="566"/>
      <c r="DW36" s="567"/>
      <c r="DX36" s="1146">
        <f>IF(DX30=0,0,DX35/DX30)</f>
        <v>1134747.7985559248</v>
      </c>
      <c r="DY36" s="566"/>
      <c r="DZ36" s="567"/>
      <c r="EA36" s="1146">
        <f>IF(EA30=0,0,EA35/EA30)</f>
        <v>1134747.777279329</v>
      </c>
      <c r="EB36" s="566"/>
      <c r="EC36" s="567"/>
      <c r="ED36" s="1146">
        <f>IF(ED30=0,0,ED35/ED30)</f>
        <v>665566.42308067018</v>
      </c>
      <c r="EE36" s="566"/>
      <c r="EF36" s="567"/>
      <c r="EG36" s="1146">
        <f>IF(EG30=0,0,EG35/EG30)</f>
        <v>532079.43341270066</v>
      </c>
      <c r="EH36" s="566"/>
      <c r="EI36" s="567"/>
      <c r="EJ36" s="1146">
        <f>IF(EJ30=0,0,EJ35/EJ30)</f>
        <v>593050.04390665807</v>
      </c>
      <c r="EK36" s="566"/>
      <c r="EL36" s="567"/>
      <c r="EM36" s="1146">
        <f>IF(EM30=0,0,EM35/EM30)</f>
        <v>593050.04390665807</v>
      </c>
      <c r="EN36" s="566"/>
      <c r="EO36" s="567"/>
      <c r="EP36" s="1146">
        <f>IF(EP30=0,0,EP35/EP30)</f>
        <v>194000.30291837594</v>
      </c>
      <c r="EQ36" s="566"/>
      <c r="ER36" s="567"/>
      <c r="ES36" s="1146">
        <f>IF(ES30=0,0,ES35/ES30)</f>
        <v>194000.30291837594</v>
      </c>
      <c r="ET36" s="566"/>
      <c r="EU36" s="567"/>
      <c r="EV36" s="1146">
        <f>IF(EV30=0,0,EV35/EV30)</f>
        <v>718141.7861061166</v>
      </c>
      <c r="EW36" s="566"/>
      <c r="EX36" s="567"/>
      <c r="EY36" s="1146">
        <f>IF(EY30=0,0,EY35/EY30)</f>
        <v>310512.81331647158</v>
      </c>
      <c r="EZ36" s="566"/>
      <c r="FA36" s="567"/>
      <c r="FB36" s="1146">
        <f>IF(FB30=0,0,FB35/FB30)</f>
        <v>257183.20191489361</v>
      </c>
      <c r="FC36" s="566"/>
      <c r="FD36" s="567"/>
      <c r="FE36" s="1146">
        <f>IF(FE30=0,0,FE35/FE30)</f>
        <v>415214.39617021265</v>
      </c>
      <c r="FF36" s="566"/>
      <c r="FG36" s="567"/>
      <c r="FH36" s="1146">
        <f>IF(FH30=0,0,FH35/FH30)</f>
        <v>922128.88936170225</v>
      </c>
      <c r="FI36" s="566"/>
      <c r="FJ36" s="567"/>
      <c r="FK36" s="1146">
        <f>IF(FK30=0,0,FK35/FK30)</f>
        <v>681481.70425531932</v>
      </c>
      <c r="FL36" s="566"/>
      <c r="FM36" s="567"/>
      <c r="FN36" s="1146">
        <f>IF(FN30=0,0,FN35/FN30)</f>
        <v>23575.695319148934</v>
      </c>
      <c r="FO36" s="566"/>
      <c r="FP36" s="567"/>
      <c r="FQ36" s="1146">
        <f>IF(FQ30=0,0,FQ35/FQ30)</f>
        <v>469464.82170212787</v>
      </c>
      <c r="FR36" s="566"/>
      <c r="FS36" s="567"/>
      <c r="FT36" s="1146">
        <f>IF(FT30=0,0,FT35/FT30)</f>
        <v>3356466.3825531919</v>
      </c>
      <c r="FU36" s="566"/>
      <c r="FV36" s="567"/>
      <c r="FW36" s="1146">
        <f>IF(FW30=0,0,FW35/FW30)</f>
        <v>474617.52744680847</v>
      </c>
      <c r="FX36" s="566"/>
      <c r="FY36" s="567"/>
      <c r="FZ36" s="1146">
        <f>IF(FZ30=0,0,FZ35/FZ30)</f>
        <v>1117934.6382978724</v>
      </c>
      <c r="GA36" s="566"/>
      <c r="GB36" s="567"/>
      <c r="GC36" s="1146">
        <f>IF(GC30=0,0,GC35/GC30)</f>
        <v>1502533.2765957448</v>
      </c>
      <c r="GD36" s="566"/>
      <c r="GE36" s="567"/>
      <c r="GF36" s="1146">
        <f>IF(GF30=0,0,GF35/GF30)</f>
        <v>2078208.2138297872</v>
      </c>
      <c r="GG36" s="566"/>
      <c r="GH36" s="567"/>
      <c r="GI36" s="1146">
        <f>IF(GI30=0,0,GI35/GI30)</f>
        <v>1050102.255319149</v>
      </c>
      <c r="GJ36" s="566"/>
      <c r="GK36" s="567"/>
      <c r="GL36" s="1146">
        <f>IF(GL30=0,0,GL35/GL30)</f>
        <v>1201314.9787234042</v>
      </c>
      <c r="GM36" s="566"/>
      <c r="GN36" s="567"/>
      <c r="GO36" s="1146">
        <f>IF(GO30=0,0,GO35/GO30)</f>
        <v>2370727.510638298</v>
      </c>
      <c r="GP36" s="566"/>
      <c r="GQ36" s="566"/>
      <c r="GR36" s="1146">
        <f>IF(GR30=0,0,GR35/GR30)</f>
        <v>506219.25531914894</v>
      </c>
      <c r="GS36" s="566"/>
      <c r="GT36" s="566"/>
      <c r="GU36" s="1146">
        <f>IF(GU30=0,0,GU35/GU30)</f>
        <v>214538.2340425532</v>
      </c>
      <c r="GV36" s="566"/>
      <c r="GW36" s="566"/>
      <c r="GX36" s="1146">
        <f>IF(GX30=0,0,GX35/GX30)</f>
        <v>1802348.0949848706</v>
      </c>
      <c r="GY36" s="566"/>
      <c r="GZ36" s="567"/>
      <c r="HA36" s="1146">
        <f>IF(HA30=0,0,HA35/HA30)</f>
        <v>1155331.3510450074</v>
      </c>
      <c r="HB36" s="566"/>
      <c r="HC36" s="567"/>
      <c r="HD36" s="1146">
        <f>IF(HD30=0,0,HD35/HD30)</f>
        <v>190379.85659423572</v>
      </c>
      <c r="HE36" s="566"/>
      <c r="HF36" s="567"/>
      <c r="HG36" s="1146">
        <f>IF(HG30=0,0,HG35/HG30)</f>
        <v>1420497.5869653532</v>
      </c>
      <c r="HH36" s="566"/>
      <c r="HI36" s="567"/>
      <c r="HJ36" s="1146">
        <f>IF(HJ30=0,0,HJ35/HJ30)</f>
        <v>1673240.474130613</v>
      </c>
      <c r="HK36" s="566"/>
      <c r="HL36" s="567"/>
      <c r="HM36" s="1146">
        <f>IF(HM30=0,0,HM35/HM30)</f>
        <v>1092566.9341080196</v>
      </c>
      <c r="HN36" s="566"/>
      <c r="HO36" s="567"/>
      <c r="HP36" s="1146">
        <f>IF(HP30=0,0,HP35/HP30)</f>
        <v>2095329.5379398526</v>
      </c>
      <c r="HQ36" s="566"/>
      <c r="HR36" s="567"/>
      <c r="HS36" s="1146">
        <f>IF(HS30=0,0,HS35/HS30)</f>
        <v>792014.91866945254</v>
      </c>
      <c r="HT36" s="566"/>
      <c r="HU36" s="567"/>
      <c r="HV36" s="1146">
        <f>IF(HV30=0,0,HV35/HV30)</f>
        <v>280296.39536358893</v>
      </c>
      <c r="HW36" s="566"/>
      <c r="HX36" s="567"/>
      <c r="HY36" s="1146">
        <f>IF(HY30=0,0,HY35/HY30)</f>
        <v>209429.95104379527</v>
      </c>
      <c r="HZ36" s="566"/>
      <c r="IA36" s="567"/>
      <c r="IB36" s="1146">
        <f>IF(IB30=0,0,IB35/IB30)</f>
        <v>765743.37497872498</v>
      </c>
      <c r="IC36" s="566"/>
      <c r="ID36" s="567"/>
      <c r="IE36" s="1146">
        <f>IF(IE30=0,0,IE35/IE30)</f>
        <v>807873.86562706192</v>
      </c>
      <c r="IF36" s="566"/>
      <c r="IG36" s="567"/>
      <c r="IH36" s="1146">
        <f>IF(IH30=0,0,IH35/IH30)</f>
        <v>798804.49313753762</v>
      </c>
      <c r="II36" s="566"/>
      <c r="IJ36" s="567"/>
      <c r="IK36" s="1146">
        <f>IF(IK30=0,0,IK35/IK30)</f>
        <v>281739.69323592936</v>
      </c>
      <c r="IL36" s="566"/>
      <c r="IM36" s="567"/>
      <c r="IN36" s="1146">
        <f>IF(IN30=0,0,IN35/IN30)</f>
        <v>209429.95104379527</v>
      </c>
      <c r="IO36" s="566"/>
      <c r="IP36" s="567"/>
      <c r="IQ36" s="1146">
        <f>IF(IQ30=0,0,IQ35/IQ30)</f>
        <v>70304.83154150749</v>
      </c>
      <c r="IR36" s="566"/>
      <c r="IS36" s="567"/>
      <c r="IT36" s="1146">
        <f>IF(IT30=0,0,IT35/IT30)</f>
        <v>695456.77747977071</v>
      </c>
      <c r="IU36" s="566"/>
      <c r="IV36" s="567"/>
      <c r="IW36" s="1146">
        <f>IF(IW30=0,0,IW35/IW30)</f>
        <v>807873.85456323216</v>
      </c>
      <c r="IX36" s="566"/>
      <c r="IY36" s="567"/>
      <c r="IZ36" s="525"/>
      <c r="JA36" s="531"/>
      <c r="JB36" s="524"/>
      <c r="JC36" s="504"/>
      <c r="JD36" s="610"/>
      <c r="JE36" s="610"/>
      <c r="JF36" s="610"/>
    </row>
    <row r="37" spans="1:266" s="610" customFormat="1" ht="35.1" customHeight="1">
      <c r="A37" s="308">
        <v>19</v>
      </c>
      <c r="B37" s="523" t="s">
        <v>231</v>
      </c>
      <c r="C37" s="530"/>
      <c r="D37" s="532"/>
      <c r="E37" s="1147">
        <v>13</v>
      </c>
      <c r="F37" s="581"/>
      <c r="G37" s="582"/>
      <c r="H37" s="1147">
        <v>13</v>
      </c>
      <c r="I37" s="581"/>
      <c r="J37" s="583"/>
      <c r="K37" s="1147">
        <v>13</v>
      </c>
      <c r="L37" s="581"/>
      <c r="M37" s="583"/>
      <c r="N37" s="1147">
        <v>13</v>
      </c>
      <c r="O37" s="581"/>
      <c r="P37" s="583"/>
      <c r="Q37" s="1147">
        <v>13</v>
      </c>
      <c r="R37" s="581"/>
      <c r="S37" s="583"/>
      <c r="T37" s="1147">
        <v>13</v>
      </c>
      <c r="U37" s="581"/>
      <c r="V37" s="583"/>
      <c r="W37" s="1147">
        <v>13</v>
      </c>
      <c r="X37" s="581"/>
      <c r="Y37" s="582"/>
      <c r="Z37" s="1147">
        <v>13</v>
      </c>
      <c r="AA37" s="581"/>
      <c r="AB37" s="582"/>
      <c r="AC37" s="1147">
        <v>13</v>
      </c>
      <c r="AD37" s="581"/>
      <c r="AE37" s="582"/>
      <c r="AF37" s="1147">
        <v>13</v>
      </c>
      <c r="AG37" s="581"/>
      <c r="AH37" s="582"/>
      <c r="AI37" s="1147">
        <v>13</v>
      </c>
      <c r="AJ37" s="581"/>
      <c r="AK37" s="582"/>
      <c r="AL37" s="1147">
        <v>13</v>
      </c>
      <c r="AM37" s="581"/>
      <c r="AN37" s="582"/>
      <c r="AO37" s="1147">
        <v>13</v>
      </c>
      <c r="AP37" s="581"/>
      <c r="AQ37" s="582"/>
      <c r="AR37" s="1147">
        <v>13</v>
      </c>
      <c r="AS37" s="581"/>
      <c r="AT37" s="582"/>
      <c r="AU37" s="1147">
        <v>13</v>
      </c>
      <c r="AV37" s="581"/>
      <c r="AW37" s="582"/>
      <c r="AX37" s="1147">
        <v>13</v>
      </c>
      <c r="AY37" s="581"/>
      <c r="AZ37" s="582"/>
      <c r="BA37" s="1147">
        <v>13</v>
      </c>
      <c r="BB37" s="581"/>
      <c r="BC37" s="582"/>
      <c r="BD37" s="1147">
        <v>13</v>
      </c>
      <c r="BE37" s="581"/>
      <c r="BF37" s="582"/>
      <c r="BG37" s="1147">
        <v>13</v>
      </c>
      <c r="BH37" s="581"/>
      <c r="BI37" s="582"/>
      <c r="BJ37" s="1147">
        <v>13</v>
      </c>
      <c r="BK37" s="581"/>
      <c r="BL37" s="582"/>
      <c r="BM37" s="1147">
        <v>13</v>
      </c>
      <c r="BN37" s="581"/>
      <c r="BO37" s="582"/>
      <c r="BP37" s="1147">
        <v>13</v>
      </c>
      <c r="BQ37" s="581"/>
      <c r="BR37" s="582"/>
      <c r="BS37" s="1147">
        <v>13</v>
      </c>
      <c r="BT37" s="581"/>
      <c r="BU37" s="582"/>
      <c r="BV37" s="1147">
        <v>13</v>
      </c>
      <c r="BW37" s="581"/>
      <c r="BX37" s="582"/>
      <c r="BY37" s="1147">
        <v>13</v>
      </c>
      <c r="BZ37" s="581"/>
      <c r="CA37" s="582"/>
      <c r="CB37" s="1147">
        <v>13</v>
      </c>
      <c r="CC37" s="581"/>
      <c r="CD37" s="582"/>
      <c r="CE37" s="1147">
        <v>13</v>
      </c>
      <c r="CF37" s="581"/>
      <c r="CG37" s="582"/>
      <c r="CH37" s="1147">
        <v>13</v>
      </c>
      <c r="CI37" s="581"/>
      <c r="CJ37" s="582"/>
      <c r="CK37" s="1147">
        <v>13</v>
      </c>
      <c r="CL37" s="581"/>
      <c r="CM37" s="582"/>
      <c r="CN37" s="1147">
        <v>13</v>
      </c>
      <c r="CO37" s="581"/>
      <c r="CP37" s="582"/>
      <c r="CQ37" s="1147">
        <v>13</v>
      </c>
      <c r="CR37" s="581"/>
      <c r="CS37" s="582"/>
      <c r="CT37" s="1147">
        <v>13</v>
      </c>
      <c r="CU37" s="581"/>
      <c r="CV37" s="582"/>
      <c r="CW37" s="1147">
        <v>13</v>
      </c>
      <c r="CX37" s="581"/>
      <c r="CY37" s="582"/>
      <c r="CZ37" s="1147">
        <v>13</v>
      </c>
      <c r="DA37" s="581"/>
      <c r="DB37" s="582"/>
      <c r="DC37" s="1147">
        <v>13</v>
      </c>
      <c r="DD37" s="581"/>
      <c r="DE37" s="582"/>
      <c r="DF37" s="1147">
        <v>13</v>
      </c>
      <c r="DG37" s="581"/>
      <c r="DH37" s="582"/>
      <c r="DI37" s="1147">
        <v>13</v>
      </c>
      <c r="DJ37" s="581"/>
      <c r="DK37" s="582"/>
      <c r="DL37" s="1147">
        <v>13</v>
      </c>
      <c r="DM37" s="581"/>
      <c r="DN37" s="582"/>
      <c r="DO37" s="1147">
        <v>13</v>
      </c>
      <c r="DP37" s="581"/>
      <c r="DQ37" s="582"/>
      <c r="DR37" s="1147">
        <v>13</v>
      </c>
      <c r="DS37" s="581"/>
      <c r="DT37" s="582"/>
      <c r="DU37" s="1147">
        <v>13</v>
      </c>
      <c r="DV37" s="581"/>
      <c r="DW37" s="582"/>
      <c r="DX37" s="1147">
        <v>13</v>
      </c>
      <c r="DY37" s="581"/>
      <c r="DZ37" s="582"/>
      <c r="EA37" s="1147">
        <v>13</v>
      </c>
      <c r="EB37" s="581"/>
      <c r="EC37" s="582"/>
      <c r="ED37" s="1147">
        <v>13</v>
      </c>
      <c r="EE37" s="581"/>
      <c r="EF37" s="582"/>
      <c r="EG37" s="1147">
        <v>13</v>
      </c>
      <c r="EH37" s="581"/>
      <c r="EI37" s="582"/>
      <c r="EJ37" s="1147">
        <v>13</v>
      </c>
      <c r="EK37" s="581"/>
      <c r="EL37" s="582"/>
      <c r="EM37" s="1147">
        <v>13</v>
      </c>
      <c r="EN37" s="581"/>
      <c r="EO37" s="582"/>
      <c r="EP37" s="1147">
        <v>13</v>
      </c>
      <c r="EQ37" s="581"/>
      <c r="ER37" s="582"/>
      <c r="ES37" s="1147">
        <v>13</v>
      </c>
      <c r="ET37" s="581"/>
      <c r="EU37" s="582"/>
      <c r="EV37" s="1147">
        <v>13</v>
      </c>
      <c r="EW37" s="581"/>
      <c r="EX37" s="582"/>
      <c r="EY37" s="1147">
        <v>13</v>
      </c>
      <c r="EZ37" s="581"/>
      <c r="FA37" s="582"/>
      <c r="FB37" s="1147">
        <v>13</v>
      </c>
      <c r="FC37" s="581"/>
      <c r="FD37" s="582"/>
      <c r="FE37" s="1147">
        <v>13</v>
      </c>
      <c r="FF37" s="581"/>
      <c r="FG37" s="582"/>
      <c r="FH37" s="1147">
        <v>13</v>
      </c>
      <c r="FI37" s="581"/>
      <c r="FJ37" s="582"/>
      <c r="FK37" s="1147">
        <v>13</v>
      </c>
      <c r="FL37" s="581"/>
      <c r="FM37" s="582"/>
      <c r="FN37" s="1147">
        <v>13</v>
      </c>
      <c r="FO37" s="581"/>
      <c r="FP37" s="582"/>
      <c r="FQ37" s="1147">
        <v>13</v>
      </c>
      <c r="FR37" s="581"/>
      <c r="FS37" s="582"/>
      <c r="FT37" s="1147">
        <v>13</v>
      </c>
      <c r="FU37" s="581"/>
      <c r="FV37" s="582"/>
      <c r="FW37" s="1147">
        <v>13</v>
      </c>
      <c r="FX37" s="581"/>
      <c r="FY37" s="582"/>
      <c r="FZ37" s="1147">
        <v>13</v>
      </c>
      <c r="GA37" s="581"/>
      <c r="GB37" s="582"/>
      <c r="GC37" s="1147">
        <v>13</v>
      </c>
      <c r="GD37" s="581"/>
      <c r="GE37" s="582"/>
      <c r="GF37" s="1147">
        <v>13</v>
      </c>
      <c r="GG37" s="581"/>
      <c r="GH37" s="582"/>
      <c r="GI37" s="1147">
        <f>'6A-Estimate and Reconcile'!K26</f>
        <v>7.9125793342192452</v>
      </c>
      <c r="GJ37" s="581"/>
      <c r="GK37" s="582"/>
      <c r="GL37" s="1147">
        <f>'6A-Estimate and Reconcile'!L26</f>
        <v>12.957265056568152</v>
      </c>
      <c r="GM37" s="581"/>
      <c r="GN37" s="582"/>
      <c r="GO37" s="1147">
        <f>'6A-Estimate and Reconcile'!M26</f>
        <v>11.134528010447427</v>
      </c>
      <c r="GP37" s="1399"/>
      <c r="GQ37" s="1399"/>
      <c r="GR37" s="1147">
        <f>'6A-Estimate and Reconcile'!N26</f>
        <v>11.068045782029106</v>
      </c>
      <c r="GS37" s="1399"/>
      <c r="GT37" s="1399"/>
      <c r="GU37" s="1147">
        <f>'6A-Estimate and Reconcile'!O26</f>
        <v>7.9503243829870316</v>
      </c>
      <c r="GV37" s="1399"/>
      <c r="GW37" s="1399"/>
      <c r="GX37" s="1147">
        <v>13</v>
      </c>
      <c r="GY37" s="581"/>
      <c r="GZ37" s="582"/>
      <c r="HA37" s="1147">
        <v>13</v>
      </c>
      <c r="HB37" s="581"/>
      <c r="HC37" s="582"/>
      <c r="HD37" s="1147">
        <v>13</v>
      </c>
      <c r="HE37" s="581"/>
      <c r="HF37" s="582"/>
      <c r="HG37" s="1147">
        <v>13</v>
      </c>
      <c r="HH37" s="581"/>
      <c r="HI37" s="582"/>
      <c r="HJ37" s="1147">
        <v>13</v>
      </c>
      <c r="HK37" s="581"/>
      <c r="HL37" s="582"/>
      <c r="HM37" s="1147">
        <v>13</v>
      </c>
      <c r="HN37" s="581"/>
      <c r="HO37" s="582"/>
      <c r="HP37" s="1147">
        <v>13</v>
      </c>
      <c r="HQ37" s="581"/>
      <c r="HR37" s="582"/>
      <c r="HS37" s="1147">
        <v>13</v>
      </c>
      <c r="HT37" s="581"/>
      <c r="HU37" s="582"/>
      <c r="HV37" s="1147">
        <v>13</v>
      </c>
      <c r="HW37" s="581"/>
      <c r="HX37" s="582"/>
      <c r="HY37" s="1147">
        <v>13</v>
      </c>
      <c r="HZ37" s="581"/>
      <c r="IA37" s="582"/>
      <c r="IB37" s="1147">
        <v>13</v>
      </c>
      <c r="IC37" s="581"/>
      <c r="ID37" s="582"/>
      <c r="IE37" s="1147">
        <v>13</v>
      </c>
      <c r="IF37" s="581"/>
      <c r="IG37" s="582"/>
      <c r="IH37" s="1147">
        <v>13</v>
      </c>
      <c r="II37" s="581"/>
      <c r="IJ37" s="582"/>
      <c r="IK37" s="1147">
        <v>13</v>
      </c>
      <c r="IL37" s="581"/>
      <c r="IM37" s="582"/>
      <c r="IN37" s="1147">
        <v>13</v>
      </c>
      <c r="IO37" s="581"/>
      <c r="IP37" s="582"/>
      <c r="IQ37" s="1147">
        <v>13</v>
      </c>
      <c r="IR37" s="581"/>
      <c r="IS37" s="582"/>
      <c r="IT37" s="1147">
        <v>13</v>
      </c>
      <c r="IU37" s="581"/>
      <c r="IV37" s="582"/>
      <c r="IW37" s="1147">
        <v>13</v>
      </c>
      <c r="IX37" s="581"/>
      <c r="IY37" s="582"/>
      <c r="IZ37" s="525"/>
      <c r="JA37" s="904"/>
      <c r="JB37" s="903"/>
      <c r="JC37" s="613"/>
    </row>
    <row r="38" spans="1:266" ht="36" customHeight="1" thickBot="1">
      <c r="A38" s="298">
        <v>20</v>
      </c>
      <c r="B38" s="523" t="s">
        <v>138</v>
      </c>
      <c r="C38" s="522"/>
      <c r="D38" s="521"/>
      <c r="E38" s="1148">
        <v>2006</v>
      </c>
      <c r="F38" s="585"/>
      <c r="G38" s="586"/>
      <c r="H38" s="1148">
        <v>2007</v>
      </c>
      <c r="I38" s="587"/>
      <c r="J38" s="588"/>
      <c r="K38" s="1148">
        <v>2007</v>
      </c>
      <c r="L38" s="587"/>
      <c r="M38" s="588"/>
      <c r="N38" s="1148">
        <v>2007</v>
      </c>
      <c r="O38" s="587"/>
      <c r="P38" s="588"/>
      <c r="Q38" s="1148">
        <v>2008</v>
      </c>
      <c r="R38" s="589"/>
      <c r="S38" s="590"/>
      <c r="T38" s="1148">
        <v>2009</v>
      </c>
      <c r="U38" s="589"/>
      <c r="V38" s="590"/>
      <c r="W38" s="1148">
        <v>2009</v>
      </c>
      <c r="X38" s="585"/>
      <c r="Y38" s="586"/>
      <c r="Z38" s="1148">
        <v>2008</v>
      </c>
      <c r="AA38" s="585"/>
      <c r="AB38" s="586"/>
      <c r="AC38" s="1148">
        <v>2009</v>
      </c>
      <c r="AD38" s="585"/>
      <c r="AE38" s="586"/>
      <c r="AF38" s="1148">
        <v>2008</v>
      </c>
      <c r="AG38" s="585"/>
      <c r="AH38" s="586"/>
      <c r="AI38" s="1148">
        <v>2010</v>
      </c>
      <c r="AJ38" s="585"/>
      <c r="AK38" s="586"/>
      <c r="AL38" s="1148">
        <v>2011</v>
      </c>
      <c r="AM38" s="585"/>
      <c r="AN38" s="586"/>
      <c r="AO38" s="1148">
        <v>2011</v>
      </c>
      <c r="AP38" s="585"/>
      <c r="AQ38" s="586"/>
      <c r="AR38" s="1148">
        <v>2012</v>
      </c>
      <c r="AS38" s="585"/>
      <c r="AT38" s="586"/>
      <c r="AU38" s="1148">
        <v>2012</v>
      </c>
      <c r="AV38" s="585"/>
      <c r="AW38" s="586"/>
      <c r="AX38" s="1148">
        <v>2012</v>
      </c>
      <c r="AY38" s="585"/>
      <c r="AZ38" s="586"/>
      <c r="BA38" s="1148">
        <v>2012</v>
      </c>
      <c r="BB38" s="585"/>
      <c r="BC38" s="586"/>
      <c r="BD38" s="1148">
        <v>2012</v>
      </c>
      <c r="BE38" s="585"/>
      <c r="BF38" s="586"/>
      <c r="BG38" s="1148">
        <v>2011</v>
      </c>
      <c r="BH38" s="585"/>
      <c r="BI38" s="586"/>
      <c r="BJ38" s="1148" t="s">
        <v>903</v>
      </c>
      <c r="BK38" s="585"/>
      <c r="BL38" s="586"/>
      <c r="BM38" s="1148">
        <v>2013</v>
      </c>
      <c r="BN38" s="585"/>
      <c r="BO38" s="586"/>
      <c r="BP38" s="1148" t="s">
        <v>904</v>
      </c>
      <c r="BQ38" s="585"/>
      <c r="BR38" s="586"/>
      <c r="BS38" s="1148" t="s">
        <v>904</v>
      </c>
      <c r="BT38" s="585"/>
      <c r="BU38" s="586"/>
      <c r="BV38" s="1148">
        <v>2010</v>
      </c>
      <c r="BW38" s="585"/>
      <c r="BX38" s="586"/>
      <c r="BY38" s="1148">
        <v>2011</v>
      </c>
      <c r="BZ38" s="585"/>
      <c r="CA38" s="586"/>
      <c r="CB38" s="1148">
        <v>2012</v>
      </c>
      <c r="CC38" s="585"/>
      <c r="CD38" s="586"/>
      <c r="CE38" s="1148">
        <v>2011</v>
      </c>
      <c r="CF38" s="585"/>
      <c r="CG38" s="586"/>
      <c r="CH38" s="1148">
        <v>2013</v>
      </c>
      <c r="CI38" s="585"/>
      <c r="CJ38" s="586"/>
      <c r="CK38" s="1148">
        <v>2012</v>
      </c>
      <c r="CL38" s="585"/>
      <c r="CM38" s="586"/>
      <c r="CN38" s="1148">
        <v>2013</v>
      </c>
      <c r="CO38" s="585"/>
      <c r="CP38" s="586"/>
      <c r="CQ38" s="1148">
        <v>2016</v>
      </c>
      <c r="CR38" s="585"/>
      <c r="CS38" s="586"/>
      <c r="CT38" s="1148">
        <v>2016</v>
      </c>
      <c r="CU38" s="585"/>
      <c r="CV38" s="586"/>
      <c r="CW38" s="1148">
        <v>2016</v>
      </c>
      <c r="CX38" s="585"/>
      <c r="CY38" s="586"/>
      <c r="CZ38" s="1148">
        <v>2016</v>
      </c>
      <c r="DA38" s="585"/>
      <c r="DB38" s="586"/>
      <c r="DC38" s="1148">
        <v>2015</v>
      </c>
      <c r="DD38" s="585"/>
      <c r="DE38" s="586"/>
      <c r="DF38" s="1148">
        <v>2018</v>
      </c>
      <c r="DG38" s="585"/>
      <c r="DH38" s="586"/>
      <c r="DI38" s="1148">
        <v>2018</v>
      </c>
      <c r="DJ38" s="585"/>
      <c r="DK38" s="586"/>
      <c r="DL38" s="1148">
        <v>2015</v>
      </c>
      <c r="DM38" s="585"/>
      <c r="DN38" s="586"/>
      <c r="DO38" s="1148">
        <v>2015</v>
      </c>
      <c r="DP38" s="585"/>
      <c r="DQ38" s="586"/>
      <c r="DR38" s="1148">
        <v>2015</v>
      </c>
      <c r="DS38" s="585"/>
      <c r="DT38" s="586"/>
      <c r="DU38" s="1148">
        <v>2015</v>
      </c>
      <c r="DV38" s="585"/>
      <c r="DW38" s="586"/>
      <c r="DX38" s="1148">
        <v>2015</v>
      </c>
      <c r="DY38" s="585"/>
      <c r="DZ38" s="586"/>
      <c r="EA38" s="1148">
        <v>2015</v>
      </c>
      <c r="EB38" s="585"/>
      <c r="EC38" s="586"/>
      <c r="ED38" s="1148">
        <v>2016</v>
      </c>
      <c r="EE38" s="585"/>
      <c r="EF38" s="586"/>
      <c r="EG38" s="1148">
        <v>2016</v>
      </c>
      <c r="EH38" s="585"/>
      <c r="EI38" s="586"/>
      <c r="EJ38" s="1148">
        <v>2016</v>
      </c>
      <c r="EK38" s="585"/>
      <c r="EL38" s="586"/>
      <c r="EM38" s="1148">
        <v>2016</v>
      </c>
      <c r="EN38" s="585"/>
      <c r="EO38" s="586"/>
      <c r="EP38" s="1148">
        <v>2015</v>
      </c>
      <c r="EQ38" s="585"/>
      <c r="ER38" s="586"/>
      <c r="ES38" s="1148">
        <v>2015</v>
      </c>
      <c r="ET38" s="585"/>
      <c r="EU38" s="586"/>
      <c r="EV38" s="1148">
        <v>2016</v>
      </c>
      <c r="EW38" s="585"/>
      <c r="EX38" s="586"/>
      <c r="EY38" s="1148">
        <v>2018</v>
      </c>
      <c r="EZ38" s="585"/>
      <c r="FA38" s="586"/>
      <c r="FB38" s="1148" t="s">
        <v>905</v>
      </c>
      <c r="FC38" s="585"/>
      <c r="FD38" s="586"/>
      <c r="FE38" s="1148" t="s">
        <v>905</v>
      </c>
      <c r="FF38" s="585"/>
      <c r="FG38" s="586"/>
      <c r="FH38" s="1148" t="s">
        <v>906</v>
      </c>
      <c r="FI38" s="585"/>
      <c r="FJ38" s="586"/>
      <c r="FK38" s="1148" t="s">
        <v>905</v>
      </c>
      <c r="FL38" s="585"/>
      <c r="FM38" s="586"/>
      <c r="FN38" s="1148" t="s">
        <v>906</v>
      </c>
      <c r="FO38" s="585"/>
      <c r="FP38" s="586"/>
      <c r="FQ38" s="1148">
        <v>2017</v>
      </c>
      <c r="FR38" s="585"/>
      <c r="FS38" s="586"/>
      <c r="FT38" s="1148" t="s">
        <v>908</v>
      </c>
      <c r="FU38" s="585"/>
      <c r="FV38" s="586"/>
      <c r="FW38" s="1148" t="s">
        <v>907</v>
      </c>
      <c r="FX38" s="585"/>
      <c r="FY38" s="586"/>
      <c r="FZ38" s="1148" t="s">
        <v>909</v>
      </c>
      <c r="GA38" s="585"/>
      <c r="GB38" s="586"/>
      <c r="GC38" s="1148" t="s">
        <v>909</v>
      </c>
      <c r="GD38" s="585"/>
      <c r="GE38" s="586"/>
      <c r="GF38" s="1148" t="s">
        <v>909</v>
      </c>
      <c r="GG38" s="585"/>
      <c r="GH38" s="586"/>
      <c r="GI38" s="1148" t="s">
        <v>910</v>
      </c>
      <c r="GJ38" s="585"/>
      <c r="GK38" s="586"/>
      <c r="GL38" s="1148" t="s">
        <v>910</v>
      </c>
      <c r="GM38" s="585"/>
      <c r="GN38" s="586"/>
      <c r="GO38" s="1148" t="s">
        <v>1354</v>
      </c>
      <c r="GP38" s="1400"/>
      <c r="GQ38" s="1400"/>
      <c r="GR38" s="1148">
        <v>2023</v>
      </c>
      <c r="GS38" s="1400"/>
      <c r="GT38" s="1400"/>
      <c r="GU38" s="1148">
        <v>2023</v>
      </c>
      <c r="GV38" s="1400"/>
      <c r="GW38" s="1400"/>
      <c r="GX38" s="1148" t="s">
        <v>907</v>
      </c>
      <c r="GY38" s="585"/>
      <c r="GZ38" s="586"/>
      <c r="HA38" s="1148" t="s">
        <v>907</v>
      </c>
      <c r="HB38" s="585"/>
      <c r="HC38" s="586"/>
      <c r="HD38" s="1148" t="s">
        <v>911</v>
      </c>
      <c r="HE38" s="585"/>
      <c r="HF38" s="586"/>
      <c r="HG38" s="1148" t="s">
        <v>907</v>
      </c>
      <c r="HH38" s="585"/>
      <c r="HI38" s="586"/>
      <c r="HJ38" s="1148" t="s">
        <v>907</v>
      </c>
      <c r="HK38" s="585"/>
      <c r="HL38" s="586"/>
      <c r="HM38" s="1148" t="s">
        <v>911</v>
      </c>
      <c r="HN38" s="585"/>
      <c r="HO38" s="586"/>
      <c r="HP38" s="1148" t="s">
        <v>911</v>
      </c>
      <c r="HQ38" s="585"/>
      <c r="HR38" s="586"/>
      <c r="HS38" s="1148" t="s">
        <v>908</v>
      </c>
      <c r="HT38" s="585"/>
      <c r="HU38" s="586"/>
      <c r="HV38" s="1148" t="s">
        <v>908</v>
      </c>
      <c r="HW38" s="585"/>
      <c r="HX38" s="586"/>
      <c r="HY38" s="1148" t="s">
        <v>911</v>
      </c>
      <c r="HZ38" s="585"/>
      <c r="IA38" s="586"/>
      <c r="IB38" s="1148" t="s">
        <v>911</v>
      </c>
      <c r="IC38" s="585"/>
      <c r="ID38" s="586"/>
      <c r="IE38" s="1148" t="s">
        <v>911</v>
      </c>
      <c r="IF38" s="585"/>
      <c r="IG38" s="586"/>
      <c r="IH38" s="1148" t="s">
        <v>911</v>
      </c>
      <c r="II38" s="585"/>
      <c r="IJ38" s="586"/>
      <c r="IK38" s="1148" t="s">
        <v>911</v>
      </c>
      <c r="IL38" s="585"/>
      <c r="IM38" s="586"/>
      <c r="IN38" s="1148" t="s">
        <v>911</v>
      </c>
      <c r="IO38" s="585"/>
      <c r="IP38" s="586"/>
      <c r="IQ38" s="1148" t="s">
        <v>911</v>
      </c>
      <c r="IR38" s="585"/>
      <c r="IS38" s="586"/>
      <c r="IT38" s="1148" t="s">
        <v>911</v>
      </c>
      <c r="IU38" s="585"/>
      <c r="IV38" s="586"/>
      <c r="IW38" s="1148" t="s">
        <v>911</v>
      </c>
      <c r="IX38" s="585"/>
      <c r="IY38" s="586"/>
      <c r="IZ38" s="525"/>
      <c r="JA38" s="520"/>
      <c r="JB38" s="519"/>
      <c r="JC38" s="504"/>
      <c r="JD38" s="610"/>
      <c r="JE38" s="610"/>
      <c r="JF38" s="610"/>
    </row>
    <row r="39" spans="1:266" s="610" customFormat="1" ht="54.75" thickBot="1">
      <c r="A39" s="518">
        <v>21</v>
      </c>
      <c r="B39" s="555"/>
      <c r="C39" s="1336"/>
      <c r="D39" s="517" t="s">
        <v>326</v>
      </c>
      <c r="E39" s="517" t="s">
        <v>381</v>
      </c>
      <c r="F39" s="550" t="s">
        <v>498</v>
      </c>
      <c r="G39" s="490" t="s">
        <v>380</v>
      </c>
      <c r="H39" s="517" t="s">
        <v>381</v>
      </c>
      <c r="I39" s="550" t="s">
        <v>498</v>
      </c>
      <c r="J39" s="490" t="s">
        <v>380</v>
      </c>
      <c r="K39" s="517" t="s">
        <v>381</v>
      </c>
      <c r="L39" s="550" t="s">
        <v>498</v>
      </c>
      <c r="M39" s="490" t="s">
        <v>380</v>
      </c>
      <c r="N39" s="517" t="s">
        <v>381</v>
      </c>
      <c r="O39" s="550" t="s">
        <v>498</v>
      </c>
      <c r="P39" s="490" t="s">
        <v>380</v>
      </c>
      <c r="Q39" s="517" t="s">
        <v>381</v>
      </c>
      <c r="R39" s="550" t="s">
        <v>498</v>
      </c>
      <c r="S39" s="490" t="s">
        <v>380</v>
      </c>
      <c r="T39" s="517" t="s">
        <v>381</v>
      </c>
      <c r="U39" s="550" t="s">
        <v>498</v>
      </c>
      <c r="V39" s="490" t="s">
        <v>380</v>
      </c>
      <c r="W39" s="517" t="s">
        <v>381</v>
      </c>
      <c r="X39" s="550" t="s">
        <v>498</v>
      </c>
      <c r="Y39" s="490" t="s">
        <v>380</v>
      </c>
      <c r="Z39" s="517" t="s">
        <v>381</v>
      </c>
      <c r="AA39" s="550" t="s">
        <v>498</v>
      </c>
      <c r="AB39" s="490" t="s">
        <v>380</v>
      </c>
      <c r="AC39" s="517" t="s">
        <v>381</v>
      </c>
      <c r="AD39" s="550" t="s">
        <v>498</v>
      </c>
      <c r="AE39" s="490" t="s">
        <v>380</v>
      </c>
      <c r="AF39" s="517" t="s">
        <v>381</v>
      </c>
      <c r="AG39" s="550" t="s">
        <v>498</v>
      </c>
      <c r="AH39" s="490" t="s">
        <v>380</v>
      </c>
      <c r="AI39" s="517" t="s">
        <v>381</v>
      </c>
      <c r="AJ39" s="550" t="s">
        <v>498</v>
      </c>
      <c r="AK39" s="490" t="s">
        <v>380</v>
      </c>
      <c r="AL39" s="517" t="s">
        <v>381</v>
      </c>
      <c r="AM39" s="550" t="s">
        <v>498</v>
      </c>
      <c r="AN39" s="490" t="s">
        <v>380</v>
      </c>
      <c r="AO39" s="517" t="s">
        <v>381</v>
      </c>
      <c r="AP39" s="550" t="s">
        <v>498</v>
      </c>
      <c r="AQ39" s="490" t="s">
        <v>380</v>
      </c>
      <c r="AR39" s="517" t="s">
        <v>381</v>
      </c>
      <c r="AS39" s="550" t="s">
        <v>498</v>
      </c>
      <c r="AT39" s="490" t="s">
        <v>380</v>
      </c>
      <c r="AU39" s="517" t="s">
        <v>381</v>
      </c>
      <c r="AV39" s="550" t="s">
        <v>498</v>
      </c>
      <c r="AW39" s="490" t="s">
        <v>380</v>
      </c>
      <c r="AX39" s="517" t="s">
        <v>381</v>
      </c>
      <c r="AY39" s="550" t="s">
        <v>498</v>
      </c>
      <c r="AZ39" s="490" t="s">
        <v>380</v>
      </c>
      <c r="BA39" s="517" t="s">
        <v>381</v>
      </c>
      <c r="BB39" s="550" t="s">
        <v>498</v>
      </c>
      <c r="BC39" s="490" t="s">
        <v>380</v>
      </c>
      <c r="BD39" s="517" t="s">
        <v>381</v>
      </c>
      <c r="BE39" s="550" t="s">
        <v>498</v>
      </c>
      <c r="BF39" s="490" t="s">
        <v>380</v>
      </c>
      <c r="BG39" s="517" t="s">
        <v>381</v>
      </c>
      <c r="BH39" s="550" t="s">
        <v>498</v>
      </c>
      <c r="BI39" s="490" t="s">
        <v>380</v>
      </c>
      <c r="BJ39" s="517" t="s">
        <v>381</v>
      </c>
      <c r="BK39" s="550" t="s">
        <v>498</v>
      </c>
      <c r="BL39" s="490" t="s">
        <v>380</v>
      </c>
      <c r="BM39" s="517" t="s">
        <v>381</v>
      </c>
      <c r="BN39" s="550" t="s">
        <v>498</v>
      </c>
      <c r="BO39" s="490" t="s">
        <v>380</v>
      </c>
      <c r="BP39" s="517" t="s">
        <v>381</v>
      </c>
      <c r="BQ39" s="550" t="s">
        <v>498</v>
      </c>
      <c r="BR39" s="490" t="s">
        <v>380</v>
      </c>
      <c r="BS39" s="517" t="s">
        <v>381</v>
      </c>
      <c r="BT39" s="550" t="s">
        <v>498</v>
      </c>
      <c r="BU39" s="490" t="s">
        <v>380</v>
      </c>
      <c r="BV39" s="517" t="s">
        <v>381</v>
      </c>
      <c r="BW39" s="550" t="s">
        <v>498</v>
      </c>
      <c r="BX39" s="490" t="s">
        <v>380</v>
      </c>
      <c r="BY39" s="517" t="s">
        <v>381</v>
      </c>
      <c r="BZ39" s="550" t="s">
        <v>498</v>
      </c>
      <c r="CA39" s="490" t="s">
        <v>380</v>
      </c>
      <c r="CB39" s="517" t="s">
        <v>381</v>
      </c>
      <c r="CC39" s="550" t="s">
        <v>498</v>
      </c>
      <c r="CD39" s="490" t="s">
        <v>380</v>
      </c>
      <c r="CE39" s="517" t="s">
        <v>381</v>
      </c>
      <c r="CF39" s="550" t="s">
        <v>498</v>
      </c>
      <c r="CG39" s="490" t="s">
        <v>380</v>
      </c>
      <c r="CH39" s="517" t="s">
        <v>381</v>
      </c>
      <c r="CI39" s="550" t="s">
        <v>498</v>
      </c>
      <c r="CJ39" s="490" t="s">
        <v>380</v>
      </c>
      <c r="CK39" s="517" t="s">
        <v>381</v>
      </c>
      <c r="CL39" s="550" t="s">
        <v>498</v>
      </c>
      <c r="CM39" s="490" t="s">
        <v>380</v>
      </c>
      <c r="CN39" s="517" t="s">
        <v>381</v>
      </c>
      <c r="CO39" s="550" t="s">
        <v>498</v>
      </c>
      <c r="CP39" s="490" t="s">
        <v>380</v>
      </c>
      <c r="CQ39" s="517" t="s">
        <v>381</v>
      </c>
      <c r="CR39" s="550" t="s">
        <v>498</v>
      </c>
      <c r="CS39" s="490" t="s">
        <v>380</v>
      </c>
      <c r="CT39" s="517" t="s">
        <v>381</v>
      </c>
      <c r="CU39" s="550" t="s">
        <v>498</v>
      </c>
      <c r="CV39" s="490" t="s">
        <v>380</v>
      </c>
      <c r="CW39" s="517" t="s">
        <v>381</v>
      </c>
      <c r="CX39" s="550" t="s">
        <v>498</v>
      </c>
      <c r="CY39" s="490" t="s">
        <v>380</v>
      </c>
      <c r="CZ39" s="517" t="s">
        <v>381</v>
      </c>
      <c r="DA39" s="550" t="s">
        <v>498</v>
      </c>
      <c r="DB39" s="490" t="s">
        <v>380</v>
      </c>
      <c r="DC39" s="517" t="s">
        <v>381</v>
      </c>
      <c r="DD39" s="550" t="s">
        <v>498</v>
      </c>
      <c r="DE39" s="490" t="s">
        <v>380</v>
      </c>
      <c r="DF39" s="517" t="s">
        <v>381</v>
      </c>
      <c r="DG39" s="550" t="s">
        <v>498</v>
      </c>
      <c r="DH39" s="490" t="s">
        <v>380</v>
      </c>
      <c r="DI39" s="517" t="s">
        <v>381</v>
      </c>
      <c r="DJ39" s="550" t="s">
        <v>498</v>
      </c>
      <c r="DK39" s="490" t="s">
        <v>380</v>
      </c>
      <c r="DL39" s="517" t="s">
        <v>381</v>
      </c>
      <c r="DM39" s="550" t="s">
        <v>498</v>
      </c>
      <c r="DN39" s="490" t="s">
        <v>380</v>
      </c>
      <c r="DO39" s="517" t="s">
        <v>381</v>
      </c>
      <c r="DP39" s="550" t="s">
        <v>498</v>
      </c>
      <c r="DQ39" s="490" t="s">
        <v>380</v>
      </c>
      <c r="DR39" s="517" t="s">
        <v>381</v>
      </c>
      <c r="DS39" s="550" t="s">
        <v>498</v>
      </c>
      <c r="DT39" s="490" t="s">
        <v>380</v>
      </c>
      <c r="DU39" s="517" t="s">
        <v>381</v>
      </c>
      <c r="DV39" s="550" t="s">
        <v>498</v>
      </c>
      <c r="DW39" s="490" t="s">
        <v>380</v>
      </c>
      <c r="DX39" s="517" t="s">
        <v>381</v>
      </c>
      <c r="DY39" s="550" t="s">
        <v>498</v>
      </c>
      <c r="DZ39" s="490" t="s">
        <v>380</v>
      </c>
      <c r="EA39" s="517" t="s">
        <v>381</v>
      </c>
      <c r="EB39" s="550" t="s">
        <v>498</v>
      </c>
      <c r="EC39" s="490" t="s">
        <v>380</v>
      </c>
      <c r="ED39" s="517" t="s">
        <v>381</v>
      </c>
      <c r="EE39" s="550" t="s">
        <v>498</v>
      </c>
      <c r="EF39" s="490" t="s">
        <v>380</v>
      </c>
      <c r="EG39" s="517" t="s">
        <v>381</v>
      </c>
      <c r="EH39" s="550" t="s">
        <v>498</v>
      </c>
      <c r="EI39" s="490" t="s">
        <v>380</v>
      </c>
      <c r="EJ39" s="517" t="s">
        <v>381</v>
      </c>
      <c r="EK39" s="550" t="s">
        <v>498</v>
      </c>
      <c r="EL39" s="490" t="s">
        <v>380</v>
      </c>
      <c r="EM39" s="517" t="s">
        <v>381</v>
      </c>
      <c r="EN39" s="550" t="s">
        <v>498</v>
      </c>
      <c r="EO39" s="490" t="s">
        <v>380</v>
      </c>
      <c r="EP39" s="517" t="s">
        <v>381</v>
      </c>
      <c r="EQ39" s="550" t="s">
        <v>498</v>
      </c>
      <c r="ER39" s="490" t="s">
        <v>380</v>
      </c>
      <c r="ES39" s="517" t="s">
        <v>381</v>
      </c>
      <c r="ET39" s="550" t="s">
        <v>498</v>
      </c>
      <c r="EU39" s="490" t="s">
        <v>380</v>
      </c>
      <c r="EV39" s="517" t="s">
        <v>381</v>
      </c>
      <c r="EW39" s="550" t="s">
        <v>498</v>
      </c>
      <c r="EX39" s="490" t="s">
        <v>380</v>
      </c>
      <c r="EY39" s="517" t="s">
        <v>381</v>
      </c>
      <c r="EZ39" s="550" t="s">
        <v>498</v>
      </c>
      <c r="FA39" s="490" t="s">
        <v>380</v>
      </c>
      <c r="FB39" s="517" t="s">
        <v>381</v>
      </c>
      <c r="FC39" s="550" t="s">
        <v>498</v>
      </c>
      <c r="FD39" s="490" t="s">
        <v>380</v>
      </c>
      <c r="FE39" s="517" t="s">
        <v>381</v>
      </c>
      <c r="FF39" s="550" t="s">
        <v>498</v>
      </c>
      <c r="FG39" s="490" t="s">
        <v>380</v>
      </c>
      <c r="FH39" s="517" t="s">
        <v>381</v>
      </c>
      <c r="FI39" s="550" t="s">
        <v>498</v>
      </c>
      <c r="FJ39" s="490" t="s">
        <v>380</v>
      </c>
      <c r="FK39" s="517" t="s">
        <v>381</v>
      </c>
      <c r="FL39" s="550" t="s">
        <v>498</v>
      </c>
      <c r="FM39" s="490" t="s">
        <v>380</v>
      </c>
      <c r="FN39" s="517" t="s">
        <v>381</v>
      </c>
      <c r="FO39" s="550" t="s">
        <v>498</v>
      </c>
      <c r="FP39" s="490" t="s">
        <v>380</v>
      </c>
      <c r="FQ39" s="517" t="s">
        <v>381</v>
      </c>
      <c r="FR39" s="550" t="s">
        <v>498</v>
      </c>
      <c r="FS39" s="490" t="s">
        <v>380</v>
      </c>
      <c r="FT39" s="517" t="s">
        <v>381</v>
      </c>
      <c r="FU39" s="550" t="s">
        <v>498</v>
      </c>
      <c r="FV39" s="490" t="s">
        <v>380</v>
      </c>
      <c r="FW39" s="517" t="s">
        <v>381</v>
      </c>
      <c r="FX39" s="550" t="s">
        <v>498</v>
      </c>
      <c r="FY39" s="490" t="s">
        <v>380</v>
      </c>
      <c r="FZ39" s="517" t="s">
        <v>381</v>
      </c>
      <c r="GA39" s="550" t="s">
        <v>498</v>
      </c>
      <c r="GB39" s="490" t="s">
        <v>380</v>
      </c>
      <c r="GC39" s="517" t="s">
        <v>381</v>
      </c>
      <c r="GD39" s="550" t="s">
        <v>498</v>
      </c>
      <c r="GE39" s="490" t="s">
        <v>380</v>
      </c>
      <c r="GF39" s="517" t="s">
        <v>381</v>
      </c>
      <c r="GG39" s="550" t="s">
        <v>498</v>
      </c>
      <c r="GH39" s="490" t="s">
        <v>380</v>
      </c>
      <c r="GI39" s="517" t="s">
        <v>381</v>
      </c>
      <c r="GJ39" s="550" t="s">
        <v>498</v>
      </c>
      <c r="GK39" s="490" t="s">
        <v>380</v>
      </c>
      <c r="GL39" s="517" t="s">
        <v>381</v>
      </c>
      <c r="GM39" s="550" t="s">
        <v>498</v>
      </c>
      <c r="GN39" s="490" t="s">
        <v>380</v>
      </c>
      <c r="GO39" s="1401" t="s">
        <v>381</v>
      </c>
      <c r="GP39" s="1401" t="s">
        <v>498</v>
      </c>
      <c r="GQ39" s="1401" t="s">
        <v>380</v>
      </c>
      <c r="GR39" s="1401" t="s">
        <v>381</v>
      </c>
      <c r="GS39" s="1401" t="s">
        <v>498</v>
      </c>
      <c r="GT39" s="1401" t="s">
        <v>380</v>
      </c>
      <c r="GU39" s="1401" t="s">
        <v>381</v>
      </c>
      <c r="GV39" s="1401" t="s">
        <v>498</v>
      </c>
      <c r="GW39" s="1401" t="s">
        <v>380</v>
      </c>
      <c r="GX39" s="517" t="s">
        <v>381</v>
      </c>
      <c r="GY39" s="550" t="s">
        <v>498</v>
      </c>
      <c r="GZ39" s="490" t="s">
        <v>380</v>
      </c>
      <c r="HA39" s="517" t="s">
        <v>381</v>
      </c>
      <c r="HB39" s="550" t="s">
        <v>498</v>
      </c>
      <c r="HC39" s="490" t="s">
        <v>380</v>
      </c>
      <c r="HD39" s="517" t="s">
        <v>381</v>
      </c>
      <c r="HE39" s="550" t="s">
        <v>498</v>
      </c>
      <c r="HF39" s="490" t="s">
        <v>380</v>
      </c>
      <c r="HG39" s="517" t="s">
        <v>381</v>
      </c>
      <c r="HH39" s="550" t="s">
        <v>498</v>
      </c>
      <c r="HI39" s="490" t="s">
        <v>380</v>
      </c>
      <c r="HJ39" s="517" t="s">
        <v>381</v>
      </c>
      <c r="HK39" s="550" t="s">
        <v>498</v>
      </c>
      <c r="HL39" s="490" t="s">
        <v>380</v>
      </c>
      <c r="HM39" s="517" t="s">
        <v>381</v>
      </c>
      <c r="HN39" s="550" t="s">
        <v>498</v>
      </c>
      <c r="HO39" s="490" t="s">
        <v>380</v>
      </c>
      <c r="HP39" s="517" t="s">
        <v>381</v>
      </c>
      <c r="HQ39" s="550" t="s">
        <v>498</v>
      </c>
      <c r="HR39" s="490" t="s">
        <v>380</v>
      </c>
      <c r="HS39" s="517" t="s">
        <v>381</v>
      </c>
      <c r="HT39" s="550" t="s">
        <v>498</v>
      </c>
      <c r="HU39" s="490" t="s">
        <v>380</v>
      </c>
      <c r="HV39" s="517" t="s">
        <v>381</v>
      </c>
      <c r="HW39" s="550" t="s">
        <v>498</v>
      </c>
      <c r="HX39" s="490" t="s">
        <v>380</v>
      </c>
      <c r="HY39" s="517" t="s">
        <v>381</v>
      </c>
      <c r="HZ39" s="550" t="s">
        <v>498</v>
      </c>
      <c r="IA39" s="490" t="s">
        <v>380</v>
      </c>
      <c r="IB39" s="517" t="s">
        <v>381</v>
      </c>
      <c r="IC39" s="550" t="s">
        <v>498</v>
      </c>
      <c r="ID39" s="490" t="s">
        <v>380</v>
      </c>
      <c r="IE39" s="517" t="s">
        <v>381</v>
      </c>
      <c r="IF39" s="550" t="s">
        <v>498</v>
      </c>
      <c r="IG39" s="490" t="s">
        <v>380</v>
      </c>
      <c r="IH39" s="517" t="s">
        <v>381</v>
      </c>
      <c r="II39" s="550" t="s">
        <v>498</v>
      </c>
      <c r="IJ39" s="490" t="s">
        <v>380</v>
      </c>
      <c r="IK39" s="517" t="s">
        <v>381</v>
      </c>
      <c r="IL39" s="550" t="s">
        <v>498</v>
      </c>
      <c r="IM39" s="490" t="s">
        <v>380</v>
      </c>
      <c r="IN39" s="517" t="s">
        <v>381</v>
      </c>
      <c r="IO39" s="550" t="s">
        <v>498</v>
      </c>
      <c r="IP39" s="490" t="s">
        <v>380</v>
      </c>
      <c r="IQ39" s="517" t="s">
        <v>381</v>
      </c>
      <c r="IR39" s="550" t="s">
        <v>498</v>
      </c>
      <c r="IS39" s="490" t="s">
        <v>380</v>
      </c>
      <c r="IT39" s="517" t="s">
        <v>381</v>
      </c>
      <c r="IU39" s="550" t="s">
        <v>498</v>
      </c>
      <c r="IV39" s="490" t="s">
        <v>380</v>
      </c>
      <c r="IW39" s="517" t="s">
        <v>381</v>
      </c>
      <c r="IX39" s="550" t="s">
        <v>498</v>
      </c>
      <c r="IY39" s="490" t="s">
        <v>380</v>
      </c>
      <c r="IZ39" s="1149" t="s">
        <v>157</v>
      </c>
      <c r="JA39" s="551" t="s">
        <v>382</v>
      </c>
      <c r="JB39" s="552" t="s">
        <v>387</v>
      </c>
      <c r="JC39" s="552" t="s">
        <v>776</v>
      </c>
    </row>
    <row r="40" spans="1:266" ht="20.25" customHeight="1">
      <c r="A40" s="308">
        <f t="shared" ref="A40:A75" si="1">+A39+1</f>
        <v>22</v>
      </c>
      <c r="B40" s="428"/>
      <c r="C40" s="1337" t="s">
        <v>774</v>
      </c>
      <c r="D40" s="516">
        <v>2006</v>
      </c>
      <c r="E40" s="515">
        <v>20680597</v>
      </c>
      <c r="F40" s="439">
        <v>492395.16666666663</v>
      </c>
      <c r="G40" s="440">
        <v>4652471.301809065</v>
      </c>
      <c r="H40" s="515"/>
      <c r="I40" s="439"/>
      <c r="J40" s="440"/>
      <c r="K40" s="515"/>
      <c r="L40" s="439"/>
      <c r="M40" s="440"/>
      <c r="N40" s="515"/>
      <c r="O40" s="439"/>
      <c r="P40" s="440"/>
      <c r="Q40" s="515"/>
      <c r="R40" s="439"/>
      <c r="S40" s="440"/>
      <c r="T40" s="515"/>
      <c r="U40" s="439"/>
      <c r="V40" s="440"/>
      <c r="W40" s="515"/>
      <c r="X40" s="439"/>
      <c r="Y40" s="440"/>
      <c r="Z40" s="515"/>
      <c r="AA40" s="439"/>
      <c r="AB40" s="440"/>
      <c r="AC40" s="515"/>
      <c r="AD40" s="439"/>
      <c r="AE40" s="440"/>
      <c r="AF40" s="515"/>
      <c r="AG40" s="439"/>
      <c r="AH40" s="440"/>
      <c r="AI40" s="515"/>
      <c r="AJ40" s="439"/>
      <c r="AK40" s="440"/>
      <c r="AL40" s="515"/>
      <c r="AM40" s="439"/>
      <c r="AN40" s="440"/>
      <c r="AO40" s="515"/>
      <c r="AP40" s="439"/>
      <c r="AQ40" s="440"/>
      <c r="AR40" s="515"/>
      <c r="AS40" s="439"/>
      <c r="AT40" s="440"/>
      <c r="AU40" s="515"/>
      <c r="AV40" s="439"/>
      <c r="AW40" s="440"/>
      <c r="AX40" s="515"/>
      <c r="AY40" s="439"/>
      <c r="AZ40" s="440"/>
      <c r="BA40" s="515"/>
      <c r="BB40" s="439"/>
      <c r="BC40" s="440"/>
      <c r="BD40" s="515"/>
      <c r="BE40" s="439"/>
      <c r="BF40" s="440"/>
      <c r="BG40" s="515"/>
      <c r="BH40" s="439"/>
      <c r="BI40" s="440"/>
      <c r="BJ40" s="515"/>
      <c r="BK40" s="439"/>
      <c r="BL40" s="440"/>
      <c r="BM40" s="515"/>
      <c r="BN40" s="439"/>
      <c r="BO40" s="440"/>
      <c r="BP40" s="515"/>
      <c r="BQ40" s="439"/>
      <c r="BR40" s="440"/>
      <c r="BS40" s="515"/>
      <c r="BT40" s="439"/>
      <c r="BU40" s="440"/>
      <c r="BV40" s="515"/>
      <c r="BW40" s="439"/>
      <c r="BX40" s="440"/>
      <c r="BY40" s="515"/>
      <c r="BZ40" s="439"/>
      <c r="CA40" s="440"/>
      <c r="CB40" s="515"/>
      <c r="CC40" s="439"/>
      <c r="CD40" s="440"/>
      <c r="CE40" s="515"/>
      <c r="CF40" s="439"/>
      <c r="CG40" s="440"/>
      <c r="CH40" s="515"/>
      <c r="CI40" s="439"/>
      <c r="CJ40" s="440"/>
      <c r="CK40" s="515"/>
      <c r="CL40" s="439"/>
      <c r="CM40" s="440"/>
      <c r="CN40" s="515"/>
      <c r="CO40" s="439"/>
      <c r="CP40" s="440"/>
      <c r="CQ40" s="515"/>
      <c r="CR40" s="439"/>
      <c r="CS40" s="440"/>
      <c r="CT40" s="515"/>
      <c r="CU40" s="439"/>
      <c r="CV40" s="440"/>
      <c r="CW40" s="515"/>
      <c r="CX40" s="439"/>
      <c r="CY40" s="440"/>
      <c r="CZ40" s="515"/>
      <c r="DA40" s="439"/>
      <c r="DB40" s="440"/>
      <c r="DC40" s="515"/>
      <c r="DD40" s="439"/>
      <c r="DE40" s="440"/>
      <c r="DF40" s="515"/>
      <c r="DG40" s="439"/>
      <c r="DH40" s="440"/>
      <c r="DI40" s="515"/>
      <c r="DJ40" s="439"/>
      <c r="DK40" s="440"/>
      <c r="DL40" s="515"/>
      <c r="DM40" s="439"/>
      <c r="DN40" s="440"/>
      <c r="DO40" s="515"/>
      <c r="DP40" s="439"/>
      <c r="DQ40" s="440"/>
      <c r="DR40" s="515"/>
      <c r="DS40" s="439"/>
      <c r="DT40" s="440"/>
      <c r="DU40" s="515"/>
      <c r="DV40" s="439"/>
      <c r="DW40" s="440"/>
      <c r="DX40" s="515"/>
      <c r="DY40" s="439"/>
      <c r="DZ40" s="440"/>
      <c r="EA40" s="515"/>
      <c r="EB40" s="439"/>
      <c r="EC40" s="440"/>
      <c r="ED40" s="515"/>
      <c r="EE40" s="439"/>
      <c r="EF40" s="440"/>
      <c r="EG40" s="515"/>
      <c r="EH40" s="439"/>
      <c r="EI40" s="440"/>
      <c r="EJ40" s="515"/>
      <c r="EK40" s="439"/>
      <c r="EL40" s="440"/>
      <c r="EM40" s="515"/>
      <c r="EN40" s="439"/>
      <c r="EO40" s="440"/>
      <c r="EP40" s="515"/>
      <c r="EQ40" s="439"/>
      <c r="ER40" s="440"/>
      <c r="ES40" s="515"/>
      <c r="ET40" s="439"/>
      <c r="EU40" s="440"/>
      <c r="EV40" s="515"/>
      <c r="EW40" s="439"/>
      <c r="EX40" s="440"/>
      <c r="EY40" s="515"/>
      <c r="EZ40" s="439"/>
      <c r="FA40" s="440"/>
      <c r="FB40" s="515"/>
      <c r="FC40" s="439"/>
      <c r="FD40" s="440"/>
      <c r="FE40" s="515"/>
      <c r="FF40" s="439"/>
      <c r="FG40" s="440"/>
      <c r="FH40" s="515"/>
      <c r="FI40" s="439"/>
      <c r="FJ40" s="440"/>
      <c r="FK40" s="515"/>
      <c r="FL40" s="439"/>
      <c r="FM40" s="440"/>
      <c r="FN40" s="515"/>
      <c r="FO40" s="439"/>
      <c r="FP40" s="440"/>
      <c r="FQ40" s="515"/>
      <c r="FR40" s="439"/>
      <c r="FS40" s="440"/>
      <c r="FT40" s="515"/>
      <c r="FU40" s="439"/>
      <c r="FV40" s="440"/>
      <c r="FW40" s="515"/>
      <c r="FX40" s="439"/>
      <c r="FY40" s="440"/>
      <c r="FZ40" s="515"/>
      <c r="GA40" s="439"/>
      <c r="GB40" s="440"/>
      <c r="GC40" s="515"/>
      <c r="GD40" s="439"/>
      <c r="GE40" s="440"/>
      <c r="GF40" s="515"/>
      <c r="GG40" s="439"/>
      <c r="GH40" s="440"/>
      <c r="GI40" s="515"/>
      <c r="GJ40" s="439"/>
      <c r="GK40" s="440"/>
      <c r="GL40" s="515"/>
      <c r="GM40" s="439"/>
      <c r="GN40" s="440"/>
      <c r="GO40" s="515"/>
      <c r="GP40" s="439"/>
      <c r="GQ40" s="440"/>
      <c r="GR40" s="515"/>
      <c r="GS40" s="439"/>
      <c r="GT40" s="440"/>
      <c r="GU40" s="439"/>
      <c r="GV40" s="439"/>
      <c r="GW40" s="439"/>
      <c r="GX40" s="515"/>
      <c r="GY40" s="439"/>
      <c r="GZ40" s="440"/>
      <c r="HA40" s="515"/>
      <c r="HB40" s="439"/>
      <c r="HC40" s="440"/>
      <c r="HD40" s="515"/>
      <c r="HE40" s="439"/>
      <c r="HF40" s="440"/>
      <c r="HG40" s="515"/>
      <c r="HH40" s="439"/>
      <c r="HI40" s="440"/>
      <c r="HJ40" s="515"/>
      <c r="HK40" s="439"/>
      <c r="HL40" s="440"/>
      <c r="HM40" s="515"/>
      <c r="HN40" s="439"/>
      <c r="HO40" s="440"/>
      <c r="HP40" s="515"/>
      <c r="HQ40" s="439"/>
      <c r="HR40" s="440"/>
      <c r="HS40" s="515"/>
      <c r="HT40" s="439"/>
      <c r="HU40" s="440"/>
      <c r="HV40" s="515"/>
      <c r="HW40" s="439"/>
      <c r="HX40" s="440"/>
      <c r="HY40" s="515"/>
      <c r="HZ40" s="439"/>
      <c r="IA40" s="440"/>
      <c r="IB40" s="515"/>
      <c r="IC40" s="439"/>
      <c r="ID40" s="440"/>
      <c r="IE40" s="515"/>
      <c r="IF40" s="439"/>
      <c r="IG40" s="440"/>
      <c r="IH40" s="515"/>
      <c r="II40" s="439"/>
      <c r="IJ40" s="440"/>
      <c r="IK40" s="515"/>
      <c r="IL40" s="439"/>
      <c r="IM40" s="440"/>
      <c r="IN40" s="515"/>
      <c r="IO40" s="439"/>
      <c r="IP40" s="440"/>
      <c r="IQ40" s="515"/>
      <c r="IR40" s="439"/>
      <c r="IS40" s="440"/>
      <c r="IT40" s="515"/>
      <c r="IU40" s="439"/>
      <c r="IV40" s="440"/>
      <c r="IW40" s="515"/>
      <c r="IX40" s="439"/>
      <c r="IY40" s="440"/>
      <c r="IZ40" s="491"/>
      <c r="JA40" s="513"/>
      <c r="JB40" s="514"/>
      <c r="JC40" s="513"/>
      <c r="JD40" s="610"/>
      <c r="JE40" s="610"/>
      <c r="JF40" s="610"/>
    </row>
    <row r="41" spans="1:266" ht="20.25" customHeight="1">
      <c r="A41" s="308">
        <f t="shared" si="1"/>
        <v>23</v>
      </c>
      <c r="B41" s="428"/>
      <c r="C41" s="1338" t="s">
        <v>775</v>
      </c>
      <c r="D41" s="511">
        <f>D40</f>
        <v>2006</v>
      </c>
      <c r="E41" s="443">
        <v>20680597</v>
      </c>
      <c r="F41" s="441">
        <v>492395.16666666663</v>
      </c>
      <c r="G41" s="442">
        <v>4652471.301809065</v>
      </c>
      <c r="H41" s="443"/>
      <c r="I41" s="441"/>
      <c r="J41" s="442"/>
      <c r="K41" s="443"/>
      <c r="L41" s="441"/>
      <c r="M41" s="442"/>
      <c r="N41" s="443"/>
      <c r="O41" s="441"/>
      <c r="P41" s="442"/>
      <c r="Q41" s="443"/>
      <c r="R41" s="441"/>
      <c r="S41" s="442"/>
      <c r="T41" s="443"/>
      <c r="U41" s="441"/>
      <c r="V41" s="442"/>
      <c r="W41" s="443"/>
      <c r="X41" s="441"/>
      <c r="Y41" s="442"/>
      <c r="Z41" s="443"/>
      <c r="AA41" s="441"/>
      <c r="AB41" s="442"/>
      <c r="AC41" s="443"/>
      <c r="AD41" s="441"/>
      <c r="AE41" s="442"/>
      <c r="AF41" s="443"/>
      <c r="AG41" s="441"/>
      <c r="AH41" s="442"/>
      <c r="AI41" s="443"/>
      <c r="AJ41" s="441"/>
      <c r="AK41" s="442"/>
      <c r="AL41" s="443"/>
      <c r="AM41" s="441"/>
      <c r="AN41" s="442"/>
      <c r="AO41" s="443"/>
      <c r="AP41" s="441"/>
      <c r="AQ41" s="442"/>
      <c r="AR41" s="443"/>
      <c r="AS41" s="441"/>
      <c r="AT41" s="442"/>
      <c r="AU41" s="443"/>
      <c r="AV41" s="441"/>
      <c r="AW41" s="442"/>
      <c r="AX41" s="443"/>
      <c r="AY41" s="441"/>
      <c r="AZ41" s="442"/>
      <c r="BA41" s="443"/>
      <c r="BB41" s="441"/>
      <c r="BC41" s="442"/>
      <c r="BD41" s="443"/>
      <c r="BE41" s="441"/>
      <c r="BF41" s="442"/>
      <c r="BG41" s="443"/>
      <c r="BH41" s="441"/>
      <c r="BI41" s="442"/>
      <c r="BJ41" s="443"/>
      <c r="BK41" s="441"/>
      <c r="BL41" s="442"/>
      <c r="BM41" s="443"/>
      <c r="BN41" s="441"/>
      <c r="BO41" s="442"/>
      <c r="BP41" s="443"/>
      <c r="BQ41" s="441"/>
      <c r="BR41" s="442"/>
      <c r="BS41" s="443"/>
      <c r="BT41" s="441"/>
      <c r="BU41" s="442"/>
      <c r="BV41" s="443"/>
      <c r="BW41" s="441"/>
      <c r="BX41" s="442"/>
      <c r="BY41" s="443"/>
      <c r="BZ41" s="441"/>
      <c r="CA41" s="442"/>
      <c r="CB41" s="443"/>
      <c r="CC41" s="441"/>
      <c r="CD41" s="442"/>
      <c r="CE41" s="443"/>
      <c r="CF41" s="441"/>
      <c r="CG41" s="442"/>
      <c r="CH41" s="443"/>
      <c r="CI41" s="441"/>
      <c r="CJ41" s="442"/>
      <c r="CK41" s="443"/>
      <c r="CL41" s="441"/>
      <c r="CM41" s="442"/>
      <c r="CN41" s="443"/>
      <c r="CO41" s="441"/>
      <c r="CP41" s="442"/>
      <c r="CQ41" s="443"/>
      <c r="CR41" s="441"/>
      <c r="CS41" s="442"/>
      <c r="CT41" s="443"/>
      <c r="CU41" s="441"/>
      <c r="CV41" s="442"/>
      <c r="CW41" s="443"/>
      <c r="CX41" s="441"/>
      <c r="CY41" s="442"/>
      <c r="CZ41" s="443"/>
      <c r="DA41" s="441"/>
      <c r="DB41" s="442"/>
      <c r="DC41" s="443"/>
      <c r="DD41" s="441"/>
      <c r="DE41" s="442"/>
      <c r="DF41" s="443"/>
      <c r="DG41" s="441"/>
      <c r="DH41" s="442"/>
      <c r="DI41" s="443"/>
      <c r="DJ41" s="441"/>
      <c r="DK41" s="442"/>
      <c r="DL41" s="443"/>
      <c r="DM41" s="441"/>
      <c r="DN41" s="442"/>
      <c r="DO41" s="443"/>
      <c r="DP41" s="441"/>
      <c r="DQ41" s="442"/>
      <c r="DR41" s="443"/>
      <c r="DS41" s="441"/>
      <c r="DT41" s="442"/>
      <c r="DU41" s="443"/>
      <c r="DV41" s="441"/>
      <c r="DW41" s="442"/>
      <c r="DX41" s="443"/>
      <c r="DY41" s="441"/>
      <c r="DZ41" s="442"/>
      <c r="EA41" s="443"/>
      <c r="EB41" s="441"/>
      <c r="EC41" s="442"/>
      <c r="ED41" s="443"/>
      <c r="EE41" s="441"/>
      <c r="EF41" s="442"/>
      <c r="EG41" s="443"/>
      <c r="EH41" s="441"/>
      <c r="EI41" s="442"/>
      <c r="EJ41" s="443"/>
      <c r="EK41" s="441"/>
      <c r="EL41" s="442"/>
      <c r="EM41" s="443"/>
      <c r="EN41" s="441"/>
      <c r="EO41" s="442"/>
      <c r="EP41" s="443"/>
      <c r="EQ41" s="441"/>
      <c r="ER41" s="442"/>
      <c r="ES41" s="443"/>
      <c r="ET41" s="441"/>
      <c r="EU41" s="442"/>
      <c r="EV41" s="443"/>
      <c r="EW41" s="441"/>
      <c r="EX41" s="442"/>
      <c r="EY41" s="443"/>
      <c r="EZ41" s="441"/>
      <c r="FA41" s="442"/>
      <c r="FB41" s="443"/>
      <c r="FC41" s="441"/>
      <c r="FD41" s="442"/>
      <c r="FE41" s="443"/>
      <c r="FF41" s="441"/>
      <c r="FG41" s="442"/>
      <c r="FH41" s="443"/>
      <c r="FI41" s="441"/>
      <c r="FJ41" s="442"/>
      <c r="FK41" s="443"/>
      <c r="FL41" s="441"/>
      <c r="FM41" s="442"/>
      <c r="FN41" s="443"/>
      <c r="FO41" s="441"/>
      <c r="FP41" s="442"/>
      <c r="FQ41" s="443"/>
      <c r="FR41" s="441"/>
      <c r="FS41" s="442"/>
      <c r="FT41" s="443"/>
      <c r="FU41" s="441"/>
      <c r="FV41" s="442"/>
      <c r="FW41" s="443"/>
      <c r="FX41" s="441"/>
      <c r="FY41" s="442"/>
      <c r="FZ41" s="443"/>
      <c r="GA41" s="441"/>
      <c r="GB41" s="442"/>
      <c r="GC41" s="443"/>
      <c r="GD41" s="441"/>
      <c r="GE41" s="442"/>
      <c r="GF41" s="443"/>
      <c r="GG41" s="441"/>
      <c r="GH41" s="442"/>
      <c r="GI41" s="443"/>
      <c r="GJ41" s="441"/>
      <c r="GK41" s="442"/>
      <c r="GL41" s="443"/>
      <c r="GM41" s="441"/>
      <c r="GN41" s="442"/>
      <c r="GO41" s="443"/>
      <c r="GP41" s="441"/>
      <c r="GQ41" s="442"/>
      <c r="GR41" s="443"/>
      <c r="GS41" s="441"/>
      <c r="GT41" s="442"/>
      <c r="GU41" s="441"/>
      <c r="GV41" s="441"/>
      <c r="GW41" s="441"/>
      <c r="GX41" s="443"/>
      <c r="GY41" s="441"/>
      <c r="GZ41" s="442"/>
      <c r="HA41" s="443"/>
      <c r="HB41" s="441"/>
      <c r="HC41" s="442"/>
      <c r="HD41" s="443"/>
      <c r="HE41" s="441"/>
      <c r="HF41" s="442"/>
      <c r="HG41" s="443"/>
      <c r="HH41" s="441"/>
      <c r="HI41" s="442"/>
      <c r="HJ41" s="443"/>
      <c r="HK41" s="441"/>
      <c r="HL41" s="442"/>
      <c r="HM41" s="443"/>
      <c r="HN41" s="441"/>
      <c r="HO41" s="442"/>
      <c r="HP41" s="443"/>
      <c r="HQ41" s="441"/>
      <c r="HR41" s="442"/>
      <c r="HS41" s="443"/>
      <c r="HT41" s="441"/>
      <c r="HU41" s="442"/>
      <c r="HV41" s="443"/>
      <c r="HW41" s="441"/>
      <c r="HX41" s="442"/>
      <c r="HY41" s="443"/>
      <c r="HZ41" s="441"/>
      <c r="IA41" s="442"/>
      <c r="IB41" s="443"/>
      <c r="IC41" s="441"/>
      <c r="ID41" s="442"/>
      <c r="IE41" s="443"/>
      <c r="IF41" s="441"/>
      <c r="IG41" s="442"/>
      <c r="IH41" s="443"/>
      <c r="II41" s="441"/>
      <c r="IJ41" s="442"/>
      <c r="IK41" s="443"/>
      <c r="IL41" s="441"/>
      <c r="IM41" s="442"/>
      <c r="IN41" s="443"/>
      <c r="IO41" s="441"/>
      <c r="IP41" s="442"/>
      <c r="IQ41" s="443"/>
      <c r="IR41" s="441"/>
      <c r="IS41" s="442"/>
      <c r="IT41" s="443"/>
      <c r="IU41" s="441"/>
      <c r="IV41" s="442"/>
      <c r="IW41" s="443"/>
      <c r="IX41" s="441"/>
      <c r="IY41" s="442"/>
      <c r="IZ41" s="492"/>
      <c r="JA41" s="512"/>
      <c r="JB41" s="509"/>
      <c r="JC41" s="512"/>
      <c r="JD41" s="610"/>
      <c r="JE41" s="610"/>
      <c r="JF41" s="610"/>
    </row>
    <row r="42" spans="1:266" ht="20.25" customHeight="1">
      <c r="A42" s="308">
        <f t="shared" si="1"/>
        <v>24</v>
      </c>
      <c r="B42" s="428"/>
      <c r="C42" s="1339" t="str">
        <f t="shared" ref="C42:C69" si="2">+C40</f>
        <v>At Allowed ROE</v>
      </c>
      <c r="D42" s="508">
        <f t="shared" ref="D42:D49" si="3">+D40+1</f>
        <v>2007</v>
      </c>
      <c r="E42" s="443">
        <v>20188201.833333332</v>
      </c>
      <c r="F42" s="441">
        <v>492395.16666666663</v>
      </c>
      <c r="G42" s="442">
        <v>4553421.8700199593</v>
      </c>
      <c r="H42" s="443">
        <v>8069022</v>
      </c>
      <c r="I42" s="441">
        <v>80049.82142857142</v>
      </c>
      <c r="J42" s="442">
        <v>1703201.5058861806</v>
      </c>
      <c r="K42" s="443">
        <v>86565628.890000001</v>
      </c>
      <c r="L42" s="441">
        <v>858786.00089285709</v>
      </c>
      <c r="M42" s="442">
        <v>18272190.791329145</v>
      </c>
      <c r="N42" s="443">
        <v>22188863</v>
      </c>
      <c r="O42" s="441">
        <v>484280.74007936509</v>
      </c>
      <c r="P42" s="442">
        <v>4947757.2747385986</v>
      </c>
      <c r="Q42" s="443"/>
      <c r="R42" s="441"/>
      <c r="S42" s="442"/>
      <c r="T42" s="443"/>
      <c r="U42" s="441"/>
      <c r="V42" s="442"/>
      <c r="W42" s="443"/>
      <c r="X42" s="441"/>
      <c r="Y42" s="442"/>
      <c r="Z42" s="443"/>
      <c r="AA42" s="441"/>
      <c r="AB42" s="442"/>
      <c r="AC42" s="443"/>
      <c r="AD42" s="441"/>
      <c r="AE42" s="442"/>
      <c r="AF42" s="443"/>
      <c r="AG42" s="441"/>
      <c r="AH42" s="442"/>
      <c r="AI42" s="443"/>
      <c r="AJ42" s="441"/>
      <c r="AK42" s="442"/>
      <c r="AL42" s="443"/>
      <c r="AM42" s="441"/>
      <c r="AN42" s="442"/>
      <c r="AO42" s="443"/>
      <c r="AP42" s="441"/>
      <c r="AQ42" s="442"/>
      <c r="AR42" s="443"/>
      <c r="AS42" s="441"/>
      <c r="AT42" s="442"/>
      <c r="AU42" s="443"/>
      <c r="AV42" s="441"/>
      <c r="AW42" s="442"/>
      <c r="AX42" s="443"/>
      <c r="AY42" s="441"/>
      <c r="AZ42" s="442"/>
      <c r="BA42" s="443"/>
      <c r="BB42" s="441"/>
      <c r="BC42" s="442"/>
      <c r="BD42" s="443"/>
      <c r="BE42" s="441"/>
      <c r="BF42" s="442"/>
      <c r="BG42" s="443"/>
      <c r="BH42" s="441"/>
      <c r="BI42" s="442"/>
      <c r="BJ42" s="443"/>
      <c r="BK42" s="441"/>
      <c r="BL42" s="442"/>
      <c r="BM42" s="443"/>
      <c r="BN42" s="441"/>
      <c r="BO42" s="442"/>
      <c r="BP42" s="443"/>
      <c r="BQ42" s="441"/>
      <c r="BR42" s="442"/>
      <c r="BS42" s="443"/>
      <c r="BT42" s="441"/>
      <c r="BU42" s="442"/>
      <c r="BV42" s="443"/>
      <c r="BW42" s="441"/>
      <c r="BX42" s="442"/>
      <c r="BY42" s="443"/>
      <c r="BZ42" s="441"/>
      <c r="CA42" s="442"/>
      <c r="CB42" s="443"/>
      <c r="CC42" s="441"/>
      <c r="CD42" s="442"/>
      <c r="CE42" s="443"/>
      <c r="CF42" s="441"/>
      <c r="CG42" s="442"/>
      <c r="CH42" s="443"/>
      <c r="CI42" s="441"/>
      <c r="CJ42" s="442"/>
      <c r="CK42" s="443"/>
      <c r="CL42" s="441"/>
      <c r="CM42" s="442"/>
      <c r="CN42" s="443"/>
      <c r="CO42" s="441"/>
      <c r="CP42" s="442"/>
      <c r="CQ42" s="443"/>
      <c r="CR42" s="441"/>
      <c r="CS42" s="442"/>
      <c r="CT42" s="443"/>
      <c r="CU42" s="441"/>
      <c r="CV42" s="442"/>
      <c r="CW42" s="443"/>
      <c r="CX42" s="441"/>
      <c r="CY42" s="442"/>
      <c r="CZ42" s="443"/>
      <c r="DA42" s="441"/>
      <c r="DB42" s="442"/>
      <c r="DC42" s="443"/>
      <c r="DD42" s="441"/>
      <c r="DE42" s="442"/>
      <c r="DF42" s="443"/>
      <c r="DG42" s="441"/>
      <c r="DH42" s="442"/>
      <c r="DI42" s="443"/>
      <c r="DJ42" s="441"/>
      <c r="DK42" s="442"/>
      <c r="DL42" s="443"/>
      <c r="DM42" s="441"/>
      <c r="DN42" s="442"/>
      <c r="DO42" s="443"/>
      <c r="DP42" s="441"/>
      <c r="DQ42" s="442"/>
      <c r="DR42" s="443"/>
      <c r="DS42" s="441"/>
      <c r="DT42" s="442"/>
      <c r="DU42" s="443"/>
      <c r="DV42" s="441"/>
      <c r="DW42" s="442"/>
      <c r="DX42" s="443"/>
      <c r="DY42" s="441"/>
      <c r="DZ42" s="442"/>
      <c r="EA42" s="443"/>
      <c r="EB42" s="441"/>
      <c r="EC42" s="442"/>
      <c r="ED42" s="443"/>
      <c r="EE42" s="441"/>
      <c r="EF42" s="442"/>
      <c r="EG42" s="443"/>
      <c r="EH42" s="441"/>
      <c r="EI42" s="442"/>
      <c r="EJ42" s="443"/>
      <c r="EK42" s="441"/>
      <c r="EL42" s="442"/>
      <c r="EM42" s="443"/>
      <c r="EN42" s="441"/>
      <c r="EO42" s="442"/>
      <c r="EP42" s="443"/>
      <c r="EQ42" s="441"/>
      <c r="ER42" s="442"/>
      <c r="ES42" s="443"/>
      <c r="ET42" s="441"/>
      <c r="EU42" s="442"/>
      <c r="EV42" s="443"/>
      <c r="EW42" s="441"/>
      <c r="EX42" s="442"/>
      <c r="EY42" s="443"/>
      <c r="EZ42" s="441"/>
      <c r="FA42" s="442"/>
      <c r="FB42" s="443"/>
      <c r="FC42" s="441"/>
      <c r="FD42" s="442"/>
      <c r="FE42" s="443"/>
      <c r="FF42" s="441"/>
      <c r="FG42" s="442"/>
      <c r="FH42" s="443"/>
      <c r="FI42" s="441"/>
      <c r="FJ42" s="442"/>
      <c r="FK42" s="443"/>
      <c r="FL42" s="441"/>
      <c r="FM42" s="442"/>
      <c r="FN42" s="443"/>
      <c r="FO42" s="441"/>
      <c r="FP42" s="442"/>
      <c r="FQ42" s="443"/>
      <c r="FR42" s="441"/>
      <c r="FS42" s="442"/>
      <c r="FT42" s="443"/>
      <c r="FU42" s="441"/>
      <c r="FV42" s="442"/>
      <c r="FW42" s="443"/>
      <c r="FX42" s="441"/>
      <c r="FY42" s="442"/>
      <c r="FZ42" s="443"/>
      <c r="GA42" s="441"/>
      <c r="GB42" s="442"/>
      <c r="GC42" s="443"/>
      <c r="GD42" s="441"/>
      <c r="GE42" s="442"/>
      <c r="GF42" s="443"/>
      <c r="GG42" s="441"/>
      <c r="GH42" s="442"/>
      <c r="GI42" s="443"/>
      <c r="GJ42" s="441"/>
      <c r="GK42" s="442"/>
      <c r="GL42" s="443"/>
      <c r="GM42" s="441"/>
      <c r="GN42" s="442"/>
      <c r="GO42" s="443"/>
      <c r="GP42" s="441"/>
      <c r="GQ42" s="442"/>
      <c r="GR42" s="443"/>
      <c r="GS42" s="441"/>
      <c r="GT42" s="442"/>
      <c r="GU42" s="441"/>
      <c r="GV42" s="441"/>
      <c r="GW42" s="441"/>
      <c r="GX42" s="443"/>
      <c r="GY42" s="441"/>
      <c r="GZ42" s="442"/>
      <c r="HA42" s="443"/>
      <c r="HB42" s="441"/>
      <c r="HC42" s="442"/>
      <c r="HD42" s="443"/>
      <c r="HE42" s="441"/>
      <c r="HF42" s="442"/>
      <c r="HG42" s="443"/>
      <c r="HH42" s="441"/>
      <c r="HI42" s="442"/>
      <c r="HJ42" s="443"/>
      <c r="HK42" s="441"/>
      <c r="HL42" s="442"/>
      <c r="HM42" s="443"/>
      <c r="HN42" s="441"/>
      <c r="HO42" s="442"/>
      <c r="HP42" s="443"/>
      <c r="HQ42" s="441"/>
      <c r="HR42" s="442"/>
      <c r="HS42" s="443"/>
      <c r="HT42" s="441"/>
      <c r="HU42" s="442"/>
      <c r="HV42" s="443"/>
      <c r="HW42" s="441"/>
      <c r="HX42" s="442"/>
      <c r="HY42" s="443"/>
      <c r="HZ42" s="441"/>
      <c r="IA42" s="442"/>
      <c r="IB42" s="443"/>
      <c r="IC42" s="441"/>
      <c r="ID42" s="442"/>
      <c r="IE42" s="443"/>
      <c r="IF42" s="441"/>
      <c r="IG42" s="442"/>
      <c r="IH42" s="443"/>
      <c r="II42" s="441"/>
      <c r="IJ42" s="442"/>
      <c r="IK42" s="443"/>
      <c r="IL42" s="441"/>
      <c r="IM42" s="442"/>
      <c r="IN42" s="443"/>
      <c r="IO42" s="441"/>
      <c r="IP42" s="442"/>
      <c r="IQ42" s="443"/>
      <c r="IR42" s="441"/>
      <c r="IS42" s="442"/>
      <c r="IT42" s="443"/>
      <c r="IU42" s="441"/>
      <c r="IV42" s="442"/>
      <c r="IW42" s="443"/>
      <c r="IX42" s="441"/>
      <c r="IY42" s="442"/>
      <c r="IZ42" s="492"/>
      <c r="JA42" s="509"/>
      <c r="JB42" s="512"/>
      <c r="JC42" s="509"/>
      <c r="JD42" s="610"/>
      <c r="JE42" s="610"/>
      <c r="JF42" s="610"/>
    </row>
    <row r="43" spans="1:266" ht="20.25" customHeight="1">
      <c r="A43" s="308">
        <f t="shared" si="1"/>
        <v>25</v>
      </c>
      <c r="B43" s="428"/>
      <c r="C43" s="1339" t="str">
        <f t="shared" si="2"/>
        <v>With Increased ROE</v>
      </c>
      <c r="D43" s="508">
        <f t="shared" si="3"/>
        <v>2007</v>
      </c>
      <c r="E43" s="443">
        <v>20188201.833333332</v>
      </c>
      <c r="F43" s="441">
        <v>492395.16666666663</v>
      </c>
      <c r="G43" s="442">
        <v>4553421.8700199593</v>
      </c>
      <c r="H43" s="443">
        <v>8069022</v>
      </c>
      <c r="I43" s="441">
        <v>80049.82142857142</v>
      </c>
      <c r="J43" s="442">
        <v>1703201.5058861806</v>
      </c>
      <c r="K43" s="443">
        <v>86565628.890000001</v>
      </c>
      <c r="L43" s="441">
        <v>858786.00089285709</v>
      </c>
      <c r="M43" s="442">
        <v>18272190.791329145</v>
      </c>
      <c r="N43" s="443">
        <v>22188863</v>
      </c>
      <c r="O43" s="441">
        <v>484280.74007936509</v>
      </c>
      <c r="P43" s="442">
        <v>4947757.2747385986</v>
      </c>
      <c r="Q43" s="443"/>
      <c r="R43" s="441"/>
      <c r="S43" s="442"/>
      <c r="T43" s="443"/>
      <c r="U43" s="441"/>
      <c r="V43" s="442"/>
      <c r="W43" s="443"/>
      <c r="X43" s="441"/>
      <c r="Y43" s="442"/>
      <c r="Z43" s="443"/>
      <c r="AA43" s="441"/>
      <c r="AB43" s="442"/>
      <c r="AC43" s="443"/>
      <c r="AD43" s="441"/>
      <c r="AE43" s="442"/>
      <c r="AF43" s="443"/>
      <c r="AG43" s="441"/>
      <c r="AH43" s="442"/>
      <c r="AI43" s="443"/>
      <c r="AJ43" s="441"/>
      <c r="AK43" s="442"/>
      <c r="AL43" s="443"/>
      <c r="AM43" s="441"/>
      <c r="AN43" s="442"/>
      <c r="AO43" s="443"/>
      <c r="AP43" s="441"/>
      <c r="AQ43" s="442"/>
      <c r="AR43" s="443"/>
      <c r="AS43" s="441"/>
      <c r="AT43" s="442"/>
      <c r="AU43" s="443"/>
      <c r="AV43" s="441"/>
      <c r="AW43" s="442"/>
      <c r="AX43" s="443"/>
      <c r="AY43" s="441"/>
      <c r="AZ43" s="442"/>
      <c r="BA43" s="443"/>
      <c r="BB43" s="441"/>
      <c r="BC43" s="442"/>
      <c r="BD43" s="443"/>
      <c r="BE43" s="441"/>
      <c r="BF43" s="442"/>
      <c r="BG43" s="443"/>
      <c r="BH43" s="441"/>
      <c r="BI43" s="442"/>
      <c r="BJ43" s="443"/>
      <c r="BK43" s="441"/>
      <c r="BL43" s="442"/>
      <c r="BM43" s="443"/>
      <c r="BN43" s="441"/>
      <c r="BO43" s="442"/>
      <c r="BP43" s="443"/>
      <c r="BQ43" s="441"/>
      <c r="BR43" s="442"/>
      <c r="BS43" s="443"/>
      <c r="BT43" s="441"/>
      <c r="BU43" s="442"/>
      <c r="BV43" s="443"/>
      <c r="BW43" s="441"/>
      <c r="BX43" s="442"/>
      <c r="BY43" s="443"/>
      <c r="BZ43" s="441"/>
      <c r="CA43" s="442"/>
      <c r="CB43" s="443"/>
      <c r="CC43" s="441"/>
      <c r="CD43" s="442"/>
      <c r="CE43" s="443"/>
      <c r="CF43" s="441"/>
      <c r="CG43" s="442"/>
      <c r="CH43" s="443"/>
      <c r="CI43" s="441"/>
      <c r="CJ43" s="442"/>
      <c r="CK43" s="443"/>
      <c r="CL43" s="441"/>
      <c r="CM43" s="442"/>
      <c r="CN43" s="443"/>
      <c r="CO43" s="441"/>
      <c r="CP43" s="442"/>
      <c r="CQ43" s="443"/>
      <c r="CR43" s="441"/>
      <c r="CS43" s="442"/>
      <c r="CT43" s="443"/>
      <c r="CU43" s="441"/>
      <c r="CV43" s="442"/>
      <c r="CW43" s="443"/>
      <c r="CX43" s="441"/>
      <c r="CY43" s="442"/>
      <c r="CZ43" s="443"/>
      <c r="DA43" s="441"/>
      <c r="DB43" s="442"/>
      <c r="DC43" s="443"/>
      <c r="DD43" s="441"/>
      <c r="DE43" s="442"/>
      <c r="DF43" s="443"/>
      <c r="DG43" s="441"/>
      <c r="DH43" s="442"/>
      <c r="DI43" s="443"/>
      <c r="DJ43" s="441"/>
      <c r="DK43" s="442"/>
      <c r="DL43" s="443"/>
      <c r="DM43" s="441"/>
      <c r="DN43" s="442"/>
      <c r="DO43" s="443"/>
      <c r="DP43" s="441"/>
      <c r="DQ43" s="442"/>
      <c r="DR43" s="443"/>
      <c r="DS43" s="441"/>
      <c r="DT43" s="442"/>
      <c r="DU43" s="443"/>
      <c r="DV43" s="441"/>
      <c r="DW43" s="442"/>
      <c r="DX43" s="443"/>
      <c r="DY43" s="441"/>
      <c r="DZ43" s="442"/>
      <c r="EA43" s="443"/>
      <c r="EB43" s="441"/>
      <c r="EC43" s="442"/>
      <c r="ED43" s="443"/>
      <c r="EE43" s="441"/>
      <c r="EF43" s="442"/>
      <c r="EG43" s="443"/>
      <c r="EH43" s="441"/>
      <c r="EI43" s="442"/>
      <c r="EJ43" s="443"/>
      <c r="EK43" s="441"/>
      <c r="EL43" s="442"/>
      <c r="EM43" s="443"/>
      <c r="EN43" s="441"/>
      <c r="EO43" s="442"/>
      <c r="EP43" s="443"/>
      <c r="EQ43" s="441"/>
      <c r="ER43" s="442"/>
      <c r="ES43" s="443"/>
      <c r="ET43" s="441"/>
      <c r="EU43" s="442"/>
      <c r="EV43" s="443"/>
      <c r="EW43" s="441"/>
      <c r="EX43" s="442"/>
      <c r="EY43" s="443"/>
      <c r="EZ43" s="441"/>
      <c r="FA43" s="442"/>
      <c r="FB43" s="443"/>
      <c r="FC43" s="441"/>
      <c r="FD43" s="442"/>
      <c r="FE43" s="443"/>
      <c r="FF43" s="441"/>
      <c r="FG43" s="442"/>
      <c r="FH43" s="443"/>
      <c r="FI43" s="441"/>
      <c r="FJ43" s="442"/>
      <c r="FK43" s="443"/>
      <c r="FL43" s="441"/>
      <c r="FM43" s="442"/>
      <c r="FN43" s="443"/>
      <c r="FO43" s="441"/>
      <c r="FP43" s="442"/>
      <c r="FQ43" s="443"/>
      <c r="FR43" s="441"/>
      <c r="FS43" s="442"/>
      <c r="FT43" s="443"/>
      <c r="FU43" s="441"/>
      <c r="FV43" s="442"/>
      <c r="FW43" s="443"/>
      <c r="FX43" s="441"/>
      <c r="FY43" s="442"/>
      <c r="FZ43" s="443"/>
      <c r="GA43" s="441"/>
      <c r="GB43" s="442"/>
      <c r="GC43" s="443"/>
      <c r="GD43" s="441"/>
      <c r="GE43" s="442"/>
      <c r="GF43" s="443"/>
      <c r="GG43" s="441"/>
      <c r="GH43" s="442"/>
      <c r="GI43" s="443"/>
      <c r="GJ43" s="441"/>
      <c r="GK43" s="442"/>
      <c r="GL43" s="443"/>
      <c r="GM43" s="441"/>
      <c r="GN43" s="442"/>
      <c r="GO43" s="443"/>
      <c r="GP43" s="441"/>
      <c r="GQ43" s="442"/>
      <c r="GR43" s="443"/>
      <c r="GS43" s="441"/>
      <c r="GT43" s="442"/>
      <c r="GU43" s="441"/>
      <c r="GV43" s="441"/>
      <c r="GW43" s="441"/>
      <c r="GX43" s="443"/>
      <c r="GY43" s="441"/>
      <c r="GZ43" s="442"/>
      <c r="HA43" s="443"/>
      <c r="HB43" s="441"/>
      <c r="HC43" s="442"/>
      <c r="HD43" s="443"/>
      <c r="HE43" s="441"/>
      <c r="HF43" s="442"/>
      <c r="HG43" s="443"/>
      <c r="HH43" s="441"/>
      <c r="HI43" s="442"/>
      <c r="HJ43" s="443"/>
      <c r="HK43" s="441"/>
      <c r="HL43" s="442"/>
      <c r="HM43" s="443"/>
      <c r="HN43" s="441"/>
      <c r="HO43" s="442"/>
      <c r="HP43" s="443"/>
      <c r="HQ43" s="441"/>
      <c r="HR43" s="442"/>
      <c r="HS43" s="443"/>
      <c r="HT43" s="441"/>
      <c r="HU43" s="442"/>
      <c r="HV43" s="443"/>
      <c r="HW43" s="441"/>
      <c r="HX43" s="442"/>
      <c r="HY43" s="443"/>
      <c r="HZ43" s="441"/>
      <c r="IA43" s="442"/>
      <c r="IB43" s="443"/>
      <c r="IC43" s="441"/>
      <c r="ID43" s="442"/>
      <c r="IE43" s="443"/>
      <c r="IF43" s="441"/>
      <c r="IG43" s="442"/>
      <c r="IH43" s="443"/>
      <c r="II43" s="441"/>
      <c r="IJ43" s="442"/>
      <c r="IK43" s="443"/>
      <c r="IL43" s="441"/>
      <c r="IM43" s="442"/>
      <c r="IN43" s="443"/>
      <c r="IO43" s="441"/>
      <c r="IP43" s="442"/>
      <c r="IQ43" s="443"/>
      <c r="IR43" s="441"/>
      <c r="IS43" s="442"/>
      <c r="IT43" s="443"/>
      <c r="IU43" s="441"/>
      <c r="IV43" s="442"/>
      <c r="IW43" s="443"/>
      <c r="IX43" s="441"/>
      <c r="IY43" s="442"/>
      <c r="IZ43" s="492"/>
      <c r="JA43" s="512"/>
      <c r="JB43" s="509"/>
      <c r="JC43" s="512"/>
      <c r="JD43" s="610"/>
      <c r="JE43" s="610"/>
      <c r="JF43" s="610"/>
    </row>
    <row r="44" spans="1:266" ht="20.25" customHeight="1">
      <c r="A44" s="308">
        <f t="shared" si="1"/>
        <v>26</v>
      </c>
      <c r="B44" s="428"/>
      <c r="C44" s="1339" t="str">
        <f t="shared" si="2"/>
        <v>At Allowed ROE</v>
      </c>
      <c r="D44" s="508">
        <f t="shared" si="3"/>
        <v>2008</v>
      </c>
      <c r="E44" s="443">
        <v>19695806.666666664</v>
      </c>
      <c r="F44" s="441">
        <v>492395.16666666663</v>
      </c>
      <c r="G44" s="442">
        <v>4454372.4382308545</v>
      </c>
      <c r="H44" s="443">
        <v>7988972.1785714282</v>
      </c>
      <c r="I44" s="441">
        <v>192119.57142857142</v>
      </c>
      <c r="J44" s="442">
        <v>1799168.5606038631</v>
      </c>
      <c r="K44" s="443">
        <v>85706842.889107138</v>
      </c>
      <c r="L44" s="441">
        <v>2061086.4021428572</v>
      </c>
      <c r="M44" s="442">
        <v>19301739.160927989</v>
      </c>
      <c r="N44" s="443">
        <v>21704582.259920601</v>
      </c>
      <c r="O44" s="441">
        <v>528306.26190476189</v>
      </c>
      <c r="P44" s="442">
        <v>4894365.6499742111</v>
      </c>
      <c r="Q44" s="443">
        <v>24921237</v>
      </c>
      <c r="R44" s="441">
        <v>88645.901717674904</v>
      </c>
      <c r="S44" s="442">
        <v>837584.40716714889</v>
      </c>
      <c r="T44" s="443"/>
      <c r="U44" s="441"/>
      <c r="V44" s="442"/>
      <c r="W44" s="443"/>
      <c r="X44" s="441"/>
      <c r="Y44" s="442"/>
      <c r="Z44" s="443">
        <v>6961494.5700000003</v>
      </c>
      <c r="AA44" s="441">
        <v>25372.297106227106</v>
      </c>
      <c r="AB44" s="442">
        <v>239734.04318082213</v>
      </c>
      <c r="AC44" s="443"/>
      <c r="AD44" s="441"/>
      <c r="AE44" s="442"/>
      <c r="AF44" s="443">
        <v>36369</v>
      </c>
      <c r="AG44" s="441">
        <v>577.28571428571399</v>
      </c>
      <c r="AH44" s="442">
        <v>5114.0511424324259</v>
      </c>
      <c r="AI44" s="443"/>
      <c r="AJ44" s="441"/>
      <c r="AK44" s="442"/>
      <c r="AL44" s="443"/>
      <c r="AM44" s="441"/>
      <c r="AN44" s="442"/>
      <c r="AO44" s="443"/>
      <c r="AP44" s="441"/>
      <c r="AQ44" s="442"/>
      <c r="AR44" s="443"/>
      <c r="AS44" s="441"/>
      <c r="AT44" s="442"/>
      <c r="AU44" s="443"/>
      <c r="AV44" s="441"/>
      <c r="AW44" s="442"/>
      <c r="AX44" s="443"/>
      <c r="AY44" s="441"/>
      <c r="AZ44" s="442"/>
      <c r="BA44" s="443"/>
      <c r="BB44" s="441"/>
      <c r="BC44" s="442"/>
      <c r="BD44" s="443"/>
      <c r="BE44" s="441"/>
      <c r="BF44" s="442"/>
      <c r="BG44" s="443"/>
      <c r="BH44" s="441"/>
      <c r="BI44" s="442"/>
      <c r="BJ44" s="443"/>
      <c r="BK44" s="441"/>
      <c r="BL44" s="442"/>
      <c r="BM44" s="443"/>
      <c r="BN44" s="441"/>
      <c r="BO44" s="442"/>
      <c r="BP44" s="443"/>
      <c r="BQ44" s="441"/>
      <c r="BR44" s="442"/>
      <c r="BS44" s="443"/>
      <c r="BT44" s="441"/>
      <c r="BU44" s="442"/>
      <c r="BV44" s="443"/>
      <c r="BW44" s="441"/>
      <c r="BX44" s="442"/>
      <c r="BY44" s="443"/>
      <c r="BZ44" s="441"/>
      <c r="CA44" s="442"/>
      <c r="CB44" s="443"/>
      <c r="CC44" s="441"/>
      <c r="CD44" s="442"/>
      <c r="CE44" s="443"/>
      <c r="CF44" s="441"/>
      <c r="CG44" s="442"/>
      <c r="CH44" s="443"/>
      <c r="CI44" s="441"/>
      <c r="CJ44" s="442"/>
      <c r="CK44" s="443"/>
      <c r="CL44" s="441"/>
      <c r="CM44" s="442"/>
      <c r="CN44" s="443"/>
      <c r="CO44" s="441"/>
      <c r="CP44" s="442"/>
      <c r="CQ44" s="443"/>
      <c r="CR44" s="441"/>
      <c r="CS44" s="442"/>
      <c r="CT44" s="443"/>
      <c r="CU44" s="441"/>
      <c r="CV44" s="442"/>
      <c r="CW44" s="443"/>
      <c r="CX44" s="441"/>
      <c r="CY44" s="442"/>
      <c r="CZ44" s="443"/>
      <c r="DA44" s="441"/>
      <c r="DB44" s="442"/>
      <c r="DC44" s="443"/>
      <c r="DD44" s="441"/>
      <c r="DE44" s="442"/>
      <c r="DF44" s="443"/>
      <c r="DG44" s="441"/>
      <c r="DH44" s="442"/>
      <c r="DI44" s="443"/>
      <c r="DJ44" s="441"/>
      <c r="DK44" s="442"/>
      <c r="DL44" s="443"/>
      <c r="DM44" s="441"/>
      <c r="DN44" s="442"/>
      <c r="DO44" s="443"/>
      <c r="DP44" s="441"/>
      <c r="DQ44" s="442"/>
      <c r="DR44" s="443"/>
      <c r="DS44" s="441"/>
      <c r="DT44" s="442"/>
      <c r="DU44" s="443"/>
      <c r="DV44" s="441"/>
      <c r="DW44" s="442"/>
      <c r="DX44" s="443"/>
      <c r="DY44" s="441"/>
      <c r="DZ44" s="442"/>
      <c r="EA44" s="443"/>
      <c r="EB44" s="441"/>
      <c r="EC44" s="442"/>
      <c r="ED44" s="443"/>
      <c r="EE44" s="441"/>
      <c r="EF44" s="442"/>
      <c r="EG44" s="443"/>
      <c r="EH44" s="441"/>
      <c r="EI44" s="442"/>
      <c r="EJ44" s="443"/>
      <c r="EK44" s="441"/>
      <c r="EL44" s="442"/>
      <c r="EM44" s="443"/>
      <c r="EN44" s="441"/>
      <c r="EO44" s="442"/>
      <c r="EP44" s="443"/>
      <c r="EQ44" s="441"/>
      <c r="ER44" s="442"/>
      <c r="ES44" s="443"/>
      <c r="ET44" s="441"/>
      <c r="EU44" s="442"/>
      <c r="EV44" s="443"/>
      <c r="EW44" s="441"/>
      <c r="EX44" s="442"/>
      <c r="EY44" s="443"/>
      <c r="EZ44" s="441"/>
      <c r="FA44" s="442"/>
      <c r="FB44" s="443"/>
      <c r="FC44" s="441"/>
      <c r="FD44" s="442"/>
      <c r="FE44" s="443"/>
      <c r="FF44" s="441"/>
      <c r="FG44" s="442"/>
      <c r="FH44" s="443"/>
      <c r="FI44" s="441"/>
      <c r="FJ44" s="442"/>
      <c r="FK44" s="443"/>
      <c r="FL44" s="441"/>
      <c r="FM44" s="442"/>
      <c r="FN44" s="443"/>
      <c r="FO44" s="441"/>
      <c r="FP44" s="442"/>
      <c r="FQ44" s="443"/>
      <c r="FR44" s="441"/>
      <c r="FS44" s="442"/>
      <c r="FT44" s="443"/>
      <c r="FU44" s="441"/>
      <c r="FV44" s="442"/>
      <c r="FW44" s="443"/>
      <c r="FX44" s="441"/>
      <c r="FY44" s="442"/>
      <c r="FZ44" s="443"/>
      <c r="GA44" s="441"/>
      <c r="GB44" s="442"/>
      <c r="GC44" s="443"/>
      <c r="GD44" s="441"/>
      <c r="GE44" s="442"/>
      <c r="GF44" s="443"/>
      <c r="GG44" s="441"/>
      <c r="GH44" s="442"/>
      <c r="GI44" s="443"/>
      <c r="GJ44" s="441"/>
      <c r="GK44" s="442"/>
      <c r="GL44" s="443"/>
      <c r="GM44" s="441"/>
      <c r="GN44" s="442"/>
      <c r="GO44" s="443"/>
      <c r="GP44" s="441"/>
      <c r="GQ44" s="442"/>
      <c r="GR44" s="443"/>
      <c r="GS44" s="441"/>
      <c r="GT44" s="442"/>
      <c r="GU44" s="441"/>
      <c r="GV44" s="441"/>
      <c r="GW44" s="441"/>
      <c r="GX44" s="443"/>
      <c r="GY44" s="441"/>
      <c r="GZ44" s="442"/>
      <c r="HA44" s="443"/>
      <c r="HB44" s="441"/>
      <c r="HC44" s="442"/>
      <c r="HD44" s="443"/>
      <c r="HE44" s="441"/>
      <c r="HF44" s="442"/>
      <c r="HG44" s="443"/>
      <c r="HH44" s="441"/>
      <c r="HI44" s="442"/>
      <c r="HJ44" s="443"/>
      <c r="HK44" s="441"/>
      <c r="HL44" s="442"/>
      <c r="HM44" s="443"/>
      <c r="HN44" s="441"/>
      <c r="HO44" s="442"/>
      <c r="HP44" s="443"/>
      <c r="HQ44" s="441"/>
      <c r="HR44" s="442"/>
      <c r="HS44" s="443"/>
      <c r="HT44" s="441"/>
      <c r="HU44" s="442"/>
      <c r="HV44" s="443"/>
      <c r="HW44" s="441"/>
      <c r="HX44" s="442"/>
      <c r="HY44" s="443"/>
      <c r="HZ44" s="441"/>
      <c r="IA44" s="442"/>
      <c r="IB44" s="443"/>
      <c r="IC44" s="441"/>
      <c r="ID44" s="442"/>
      <c r="IE44" s="443"/>
      <c r="IF44" s="441"/>
      <c r="IG44" s="442"/>
      <c r="IH44" s="443"/>
      <c r="II44" s="441"/>
      <c r="IJ44" s="442"/>
      <c r="IK44" s="443"/>
      <c r="IL44" s="441"/>
      <c r="IM44" s="442"/>
      <c r="IN44" s="443"/>
      <c r="IO44" s="441"/>
      <c r="IP44" s="442"/>
      <c r="IQ44" s="443"/>
      <c r="IR44" s="441"/>
      <c r="IS44" s="442"/>
      <c r="IT44" s="443"/>
      <c r="IU44" s="441"/>
      <c r="IV44" s="442"/>
      <c r="IW44" s="443"/>
      <c r="IX44" s="441"/>
      <c r="IY44" s="442"/>
      <c r="IZ44" s="493"/>
      <c r="JA44" s="509"/>
      <c r="JB44" s="512"/>
      <c r="JC44" s="509"/>
      <c r="JD44" s="610"/>
      <c r="JE44" s="610"/>
      <c r="JF44" s="610"/>
    </row>
    <row r="45" spans="1:266" ht="20.25" customHeight="1">
      <c r="A45" s="308">
        <f t="shared" si="1"/>
        <v>27</v>
      </c>
      <c r="B45" s="428"/>
      <c r="C45" s="1339" t="str">
        <f t="shared" si="2"/>
        <v>With Increased ROE</v>
      </c>
      <c r="D45" s="508">
        <f t="shared" si="3"/>
        <v>2008</v>
      </c>
      <c r="E45" s="443">
        <v>19695806.666666701</v>
      </c>
      <c r="F45" s="441">
        <v>492395.16666666663</v>
      </c>
      <c r="G45" s="442">
        <v>4454372.4382308545</v>
      </c>
      <c r="H45" s="443">
        <v>7988972.1785714282</v>
      </c>
      <c r="I45" s="441">
        <v>192119.57142857142</v>
      </c>
      <c r="J45" s="442">
        <v>1799168.5606038631</v>
      </c>
      <c r="K45" s="443">
        <v>85706842.889107138</v>
      </c>
      <c r="L45" s="441">
        <v>2061086.4021428572</v>
      </c>
      <c r="M45" s="442">
        <v>19301739.160927989</v>
      </c>
      <c r="N45" s="443">
        <v>21704582.259920634</v>
      </c>
      <c r="O45" s="441">
        <v>528306.26190476189</v>
      </c>
      <c r="P45" s="442">
        <v>4894365.6499742111</v>
      </c>
      <c r="Q45" s="443">
        <v>24921237</v>
      </c>
      <c r="R45" s="441">
        <v>88645.901717674918</v>
      </c>
      <c r="S45" s="442">
        <v>837584.40716714889</v>
      </c>
      <c r="T45" s="443"/>
      <c r="U45" s="441"/>
      <c r="V45" s="442"/>
      <c r="W45" s="443"/>
      <c r="X45" s="441"/>
      <c r="Y45" s="442"/>
      <c r="Z45" s="443">
        <v>6961494.5700000003</v>
      </c>
      <c r="AA45" s="441">
        <v>25372.297106227106</v>
      </c>
      <c r="AB45" s="442">
        <v>239734.04318082213</v>
      </c>
      <c r="AC45" s="443"/>
      <c r="AD45" s="441"/>
      <c r="AE45" s="442"/>
      <c r="AF45" s="443">
        <v>36369</v>
      </c>
      <c r="AG45" s="441">
        <v>577.28571428571433</v>
      </c>
      <c r="AH45" s="442">
        <v>5114.0511424324259</v>
      </c>
      <c r="AI45" s="443"/>
      <c r="AJ45" s="441"/>
      <c r="AK45" s="442"/>
      <c r="AL45" s="443"/>
      <c r="AM45" s="441"/>
      <c r="AN45" s="442"/>
      <c r="AO45" s="443"/>
      <c r="AP45" s="441"/>
      <c r="AQ45" s="442"/>
      <c r="AR45" s="443"/>
      <c r="AS45" s="441"/>
      <c r="AT45" s="442"/>
      <c r="AU45" s="443"/>
      <c r="AV45" s="441"/>
      <c r="AW45" s="442"/>
      <c r="AX45" s="443"/>
      <c r="AY45" s="441"/>
      <c r="AZ45" s="442"/>
      <c r="BA45" s="443"/>
      <c r="BB45" s="441"/>
      <c r="BC45" s="442"/>
      <c r="BD45" s="443"/>
      <c r="BE45" s="441"/>
      <c r="BF45" s="442"/>
      <c r="BG45" s="443"/>
      <c r="BH45" s="441"/>
      <c r="BI45" s="442"/>
      <c r="BJ45" s="443"/>
      <c r="BK45" s="441"/>
      <c r="BL45" s="442"/>
      <c r="BM45" s="443"/>
      <c r="BN45" s="441"/>
      <c r="BO45" s="442"/>
      <c r="BP45" s="443"/>
      <c r="BQ45" s="441"/>
      <c r="BR45" s="442"/>
      <c r="BS45" s="443"/>
      <c r="BT45" s="441"/>
      <c r="BU45" s="442"/>
      <c r="BV45" s="443"/>
      <c r="BW45" s="441"/>
      <c r="BX45" s="442"/>
      <c r="BY45" s="443"/>
      <c r="BZ45" s="441"/>
      <c r="CA45" s="442"/>
      <c r="CB45" s="443"/>
      <c r="CC45" s="441"/>
      <c r="CD45" s="442"/>
      <c r="CE45" s="443"/>
      <c r="CF45" s="441"/>
      <c r="CG45" s="442"/>
      <c r="CH45" s="443"/>
      <c r="CI45" s="441"/>
      <c r="CJ45" s="442"/>
      <c r="CK45" s="443"/>
      <c r="CL45" s="441"/>
      <c r="CM45" s="442"/>
      <c r="CN45" s="443"/>
      <c r="CO45" s="441"/>
      <c r="CP45" s="442"/>
      <c r="CQ45" s="443"/>
      <c r="CR45" s="441"/>
      <c r="CS45" s="442"/>
      <c r="CT45" s="443"/>
      <c r="CU45" s="441"/>
      <c r="CV45" s="442"/>
      <c r="CW45" s="443"/>
      <c r="CX45" s="441"/>
      <c r="CY45" s="442"/>
      <c r="CZ45" s="443"/>
      <c r="DA45" s="441"/>
      <c r="DB45" s="442"/>
      <c r="DC45" s="443"/>
      <c r="DD45" s="441"/>
      <c r="DE45" s="442"/>
      <c r="DF45" s="443"/>
      <c r="DG45" s="441"/>
      <c r="DH45" s="442"/>
      <c r="DI45" s="443"/>
      <c r="DJ45" s="441"/>
      <c r="DK45" s="442"/>
      <c r="DL45" s="443"/>
      <c r="DM45" s="441"/>
      <c r="DN45" s="442"/>
      <c r="DO45" s="443"/>
      <c r="DP45" s="441"/>
      <c r="DQ45" s="442"/>
      <c r="DR45" s="443"/>
      <c r="DS45" s="441"/>
      <c r="DT45" s="442"/>
      <c r="DU45" s="443"/>
      <c r="DV45" s="441"/>
      <c r="DW45" s="442"/>
      <c r="DX45" s="443"/>
      <c r="DY45" s="441"/>
      <c r="DZ45" s="442"/>
      <c r="EA45" s="443"/>
      <c r="EB45" s="441"/>
      <c r="EC45" s="442"/>
      <c r="ED45" s="443"/>
      <c r="EE45" s="441"/>
      <c r="EF45" s="442"/>
      <c r="EG45" s="443"/>
      <c r="EH45" s="441"/>
      <c r="EI45" s="442"/>
      <c r="EJ45" s="443"/>
      <c r="EK45" s="441"/>
      <c r="EL45" s="442"/>
      <c r="EM45" s="443"/>
      <c r="EN45" s="441"/>
      <c r="EO45" s="442"/>
      <c r="EP45" s="443"/>
      <c r="EQ45" s="441"/>
      <c r="ER45" s="442"/>
      <c r="ES45" s="443"/>
      <c r="ET45" s="441"/>
      <c r="EU45" s="442"/>
      <c r="EV45" s="443"/>
      <c r="EW45" s="441"/>
      <c r="EX45" s="442"/>
      <c r="EY45" s="443"/>
      <c r="EZ45" s="441"/>
      <c r="FA45" s="442"/>
      <c r="FB45" s="443"/>
      <c r="FC45" s="441"/>
      <c r="FD45" s="442"/>
      <c r="FE45" s="443"/>
      <c r="FF45" s="441"/>
      <c r="FG45" s="442"/>
      <c r="FH45" s="443"/>
      <c r="FI45" s="441"/>
      <c r="FJ45" s="442"/>
      <c r="FK45" s="443"/>
      <c r="FL45" s="441"/>
      <c r="FM45" s="442"/>
      <c r="FN45" s="443"/>
      <c r="FO45" s="441"/>
      <c r="FP45" s="442"/>
      <c r="FQ45" s="443"/>
      <c r="FR45" s="441"/>
      <c r="FS45" s="442"/>
      <c r="FT45" s="443"/>
      <c r="FU45" s="441"/>
      <c r="FV45" s="442"/>
      <c r="FW45" s="443"/>
      <c r="FX45" s="441"/>
      <c r="FY45" s="442"/>
      <c r="FZ45" s="443"/>
      <c r="GA45" s="441"/>
      <c r="GB45" s="442"/>
      <c r="GC45" s="443"/>
      <c r="GD45" s="441"/>
      <c r="GE45" s="442"/>
      <c r="GF45" s="443"/>
      <c r="GG45" s="441"/>
      <c r="GH45" s="442"/>
      <c r="GI45" s="443"/>
      <c r="GJ45" s="441"/>
      <c r="GK45" s="442"/>
      <c r="GL45" s="443"/>
      <c r="GM45" s="441"/>
      <c r="GN45" s="442"/>
      <c r="GO45" s="443"/>
      <c r="GP45" s="441"/>
      <c r="GQ45" s="442"/>
      <c r="GR45" s="443"/>
      <c r="GS45" s="441"/>
      <c r="GT45" s="442"/>
      <c r="GU45" s="441"/>
      <c r="GV45" s="441"/>
      <c r="GW45" s="441"/>
      <c r="GX45" s="443"/>
      <c r="GY45" s="441"/>
      <c r="GZ45" s="442"/>
      <c r="HA45" s="443"/>
      <c r="HB45" s="441"/>
      <c r="HC45" s="442"/>
      <c r="HD45" s="443"/>
      <c r="HE45" s="441"/>
      <c r="HF45" s="442"/>
      <c r="HG45" s="443"/>
      <c r="HH45" s="441"/>
      <c r="HI45" s="442"/>
      <c r="HJ45" s="443"/>
      <c r="HK45" s="441"/>
      <c r="HL45" s="442"/>
      <c r="HM45" s="443"/>
      <c r="HN45" s="441"/>
      <c r="HO45" s="442"/>
      <c r="HP45" s="443"/>
      <c r="HQ45" s="441"/>
      <c r="HR45" s="442"/>
      <c r="HS45" s="443"/>
      <c r="HT45" s="441"/>
      <c r="HU45" s="442"/>
      <c r="HV45" s="443"/>
      <c r="HW45" s="441"/>
      <c r="HX45" s="442"/>
      <c r="HY45" s="443"/>
      <c r="HZ45" s="441"/>
      <c r="IA45" s="442"/>
      <c r="IB45" s="443"/>
      <c r="IC45" s="441"/>
      <c r="ID45" s="442"/>
      <c r="IE45" s="443"/>
      <c r="IF45" s="441"/>
      <c r="IG45" s="442"/>
      <c r="IH45" s="443"/>
      <c r="II45" s="441"/>
      <c r="IJ45" s="442"/>
      <c r="IK45" s="443"/>
      <c r="IL45" s="441"/>
      <c r="IM45" s="442"/>
      <c r="IN45" s="443"/>
      <c r="IO45" s="441"/>
      <c r="IP45" s="442"/>
      <c r="IQ45" s="443"/>
      <c r="IR45" s="441"/>
      <c r="IS45" s="442"/>
      <c r="IT45" s="443"/>
      <c r="IU45" s="441"/>
      <c r="IV45" s="442"/>
      <c r="IW45" s="443"/>
      <c r="IX45" s="441"/>
      <c r="IY45" s="442"/>
      <c r="IZ45" s="492"/>
      <c r="JA45" s="512"/>
      <c r="JB45" s="512"/>
      <c r="JC45" s="512"/>
      <c r="JD45" s="610"/>
      <c r="JE45" s="610"/>
      <c r="JF45" s="610"/>
    </row>
    <row r="46" spans="1:266" s="613" customFormat="1" ht="20.25" customHeight="1">
      <c r="A46" s="308">
        <f t="shared" si="1"/>
        <v>28</v>
      </c>
      <c r="B46" s="428"/>
      <c r="C46" s="1338" t="str">
        <f t="shared" si="2"/>
        <v>At Allowed ROE</v>
      </c>
      <c r="D46" s="511">
        <f t="shared" si="3"/>
        <v>2009</v>
      </c>
      <c r="E46" s="443">
        <v>19203411.499999996</v>
      </c>
      <c r="F46" s="441">
        <v>492395.16666666669</v>
      </c>
      <c r="G46" s="442">
        <v>4523233.9378284886</v>
      </c>
      <c r="H46" s="443">
        <v>7796852.6071428563</v>
      </c>
      <c r="I46" s="441">
        <v>192119.57142857142</v>
      </c>
      <c r="J46" s="442">
        <v>1828696.2693713075</v>
      </c>
      <c r="K46" s="443">
        <v>83645756.486964285</v>
      </c>
      <c r="L46" s="441">
        <v>2061086.4021428572</v>
      </c>
      <c r="M46" s="442">
        <v>19618516.66867733</v>
      </c>
      <c r="N46" s="443">
        <v>21176275.99801584</v>
      </c>
      <c r="O46" s="441">
        <v>528306.26190476189</v>
      </c>
      <c r="P46" s="442">
        <v>4973253.6777129257</v>
      </c>
      <c r="Q46" s="443">
        <v>26916602.0982823</v>
      </c>
      <c r="R46" s="441">
        <v>642982.09523809503</v>
      </c>
      <c r="S46" s="442">
        <v>6292836.7226667712</v>
      </c>
      <c r="T46" s="443">
        <v>19700217.079999994</v>
      </c>
      <c r="U46" s="441">
        <v>288478.39053113543</v>
      </c>
      <c r="V46" s="442">
        <v>2831673.1249772008</v>
      </c>
      <c r="W46" s="443">
        <v>15773879.580000002</v>
      </c>
      <c r="X46" s="441">
        <v>234560.70287545791</v>
      </c>
      <c r="Y46" s="442">
        <v>2302422.8514492824</v>
      </c>
      <c r="Z46" s="443">
        <v>6936122.2728937697</v>
      </c>
      <c r="AA46" s="441">
        <v>165749.87071428573</v>
      </c>
      <c r="AB46" s="442">
        <v>1621657.3577302925</v>
      </c>
      <c r="AC46" s="443">
        <v>21092458.170000002</v>
      </c>
      <c r="AD46" s="441">
        <v>268347.0871245421</v>
      </c>
      <c r="AE46" s="442">
        <v>2634066.3970616143</v>
      </c>
      <c r="AF46" s="443">
        <v>35791.714285714297</v>
      </c>
      <c r="AG46" s="441">
        <v>865.92857142857144</v>
      </c>
      <c r="AH46" s="442">
        <v>8378.6889801300986</v>
      </c>
      <c r="AI46" s="443"/>
      <c r="AJ46" s="441"/>
      <c r="AK46" s="442"/>
      <c r="AL46" s="443"/>
      <c r="AM46" s="441"/>
      <c r="AN46" s="442"/>
      <c r="AO46" s="443"/>
      <c r="AP46" s="441"/>
      <c r="AQ46" s="442"/>
      <c r="AR46" s="443"/>
      <c r="AS46" s="441"/>
      <c r="AT46" s="442"/>
      <c r="AU46" s="443"/>
      <c r="AV46" s="441"/>
      <c r="AW46" s="442"/>
      <c r="AX46" s="443"/>
      <c r="AY46" s="441"/>
      <c r="AZ46" s="442"/>
      <c r="BA46" s="443"/>
      <c r="BB46" s="441"/>
      <c r="BC46" s="442"/>
      <c r="BD46" s="443"/>
      <c r="BE46" s="441"/>
      <c r="BF46" s="442"/>
      <c r="BG46" s="443"/>
      <c r="BH46" s="441"/>
      <c r="BI46" s="442"/>
      <c r="BJ46" s="443"/>
      <c r="BK46" s="441"/>
      <c r="BL46" s="442"/>
      <c r="BM46" s="443"/>
      <c r="BN46" s="441"/>
      <c r="BO46" s="442"/>
      <c r="BP46" s="443"/>
      <c r="BQ46" s="441"/>
      <c r="BR46" s="442"/>
      <c r="BS46" s="443"/>
      <c r="BT46" s="441"/>
      <c r="BU46" s="442"/>
      <c r="BV46" s="443"/>
      <c r="BW46" s="441"/>
      <c r="BX46" s="442"/>
      <c r="BY46" s="443"/>
      <c r="BZ46" s="441"/>
      <c r="CA46" s="442"/>
      <c r="CB46" s="443"/>
      <c r="CC46" s="441"/>
      <c r="CD46" s="442"/>
      <c r="CE46" s="443"/>
      <c r="CF46" s="441"/>
      <c r="CG46" s="442"/>
      <c r="CH46" s="443"/>
      <c r="CI46" s="441"/>
      <c r="CJ46" s="442"/>
      <c r="CK46" s="443"/>
      <c r="CL46" s="441"/>
      <c r="CM46" s="442"/>
      <c r="CN46" s="443"/>
      <c r="CO46" s="441"/>
      <c r="CP46" s="442"/>
      <c r="CQ46" s="443"/>
      <c r="CR46" s="441"/>
      <c r="CS46" s="442"/>
      <c r="CT46" s="443"/>
      <c r="CU46" s="441"/>
      <c r="CV46" s="442"/>
      <c r="CW46" s="443"/>
      <c r="CX46" s="441"/>
      <c r="CY46" s="442"/>
      <c r="CZ46" s="443"/>
      <c r="DA46" s="441"/>
      <c r="DB46" s="442"/>
      <c r="DC46" s="443"/>
      <c r="DD46" s="441"/>
      <c r="DE46" s="442"/>
      <c r="DF46" s="443"/>
      <c r="DG46" s="441"/>
      <c r="DH46" s="442"/>
      <c r="DI46" s="443"/>
      <c r="DJ46" s="441"/>
      <c r="DK46" s="442"/>
      <c r="DL46" s="443"/>
      <c r="DM46" s="441"/>
      <c r="DN46" s="442"/>
      <c r="DO46" s="443"/>
      <c r="DP46" s="441"/>
      <c r="DQ46" s="442"/>
      <c r="DR46" s="443"/>
      <c r="DS46" s="441"/>
      <c r="DT46" s="442"/>
      <c r="DU46" s="443"/>
      <c r="DV46" s="441"/>
      <c r="DW46" s="442"/>
      <c r="DX46" s="443"/>
      <c r="DY46" s="441"/>
      <c r="DZ46" s="442"/>
      <c r="EA46" s="443"/>
      <c r="EB46" s="441"/>
      <c r="EC46" s="442"/>
      <c r="ED46" s="443"/>
      <c r="EE46" s="441"/>
      <c r="EF46" s="442"/>
      <c r="EG46" s="443"/>
      <c r="EH46" s="441"/>
      <c r="EI46" s="442"/>
      <c r="EJ46" s="443"/>
      <c r="EK46" s="441"/>
      <c r="EL46" s="442"/>
      <c r="EM46" s="443"/>
      <c r="EN46" s="441"/>
      <c r="EO46" s="442"/>
      <c r="EP46" s="443"/>
      <c r="EQ46" s="441"/>
      <c r="ER46" s="442"/>
      <c r="ES46" s="443"/>
      <c r="ET46" s="441"/>
      <c r="EU46" s="442"/>
      <c r="EV46" s="443"/>
      <c r="EW46" s="441"/>
      <c r="EX46" s="442"/>
      <c r="EY46" s="443"/>
      <c r="EZ46" s="441"/>
      <c r="FA46" s="442"/>
      <c r="FB46" s="443"/>
      <c r="FC46" s="441"/>
      <c r="FD46" s="442"/>
      <c r="FE46" s="443"/>
      <c r="FF46" s="441"/>
      <c r="FG46" s="442"/>
      <c r="FH46" s="443"/>
      <c r="FI46" s="441"/>
      <c r="FJ46" s="442"/>
      <c r="FK46" s="443"/>
      <c r="FL46" s="441"/>
      <c r="FM46" s="442"/>
      <c r="FN46" s="443"/>
      <c r="FO46" s="441"/>
      <c r="FP46" s="442"/>
      <c r="FQ46" s="443"/>
      <c r="FR46" s="441"/>
      <c r="FS46" s="442"/>
      <c r="FT46" s="443"/>
      <c r="FU46" s="441"/>
      <c r="FV46" s="442"/>
      <c r="FW46" s="443"/>
      <c r="FX46" s="441"/>
      <c r="FY46" s="442"/>
      <c r="FZ46" s="443"/>
      <c r="GA46" s="441"/>
      <c r="GB46" s="442"/>
      <c r="GC46" s="443"/>
      <c r="GD46" s="441"/>
      <c r="GE46" s="442"/>
      <c r="GF46" s="443"/>
      <c r="GG46" s="441"/>
      <c r="GH46" s="442"/>
      <c r="GI46" s="443"/>
      <c r="GJ46" s="441"/>
      <c r="GK46" s="442"/>
      <c r="GL46" s="443"/>
      <c r="GM46" s="441"/>
      <c r="GN46" s="442"/>
      <c r="GO46" s="443"/>
      <c r="GP46" s="441"/>
      <c r="GQ46" s="442"/>
      <c r="GR46" s="443"/>
      <c r="GS46" s="441"/>
      <c r="GT46" s="442"/>
      <c r="GU46" s="441"/>
      <c r="GV46" s="441"/>
      <c r="GW46" s="441"/>
      <c r="GX46" s="443"/>
      <c r="GY46" s="441"/>
      <c r="GZ46" s="442"/>
      <c r="HA46" s="443"/>
      <c r="HB46" s="441"/>
      <c r="HC46" s="442"/>
      <c r="HD46" s="443"/>
      <c r="HE46" s="441"/>
      <c r="HF46" s="442"/>
      <c r="HG46" s="443"/>
      <c r="HH46" s="441"/>
      <c r="HI46" s="442"/>
      <c r="HJ46" s="443"/>
      <c r="HK46" s="441"/>
      <c r="HL46" s="442"/>
      <c r="HM46" s="443"/>
      <c r="HN46" s="441"/>
      <c r="HO46" s="442"/>
      <c r="HP46" s="443"/>
      <c r="HQ46" s="441"/>
      <c r="HR46" s="442"/>
      <c r="HS46" s="443"/>
      <c r="HT46" s="441"/>
      <c r="HU46" s="442"/>
      <c r="HV46" s="443"/>
      <c r="HW46" s="441"/>
      <c r="HX46" s="442"/>
      <c r="HY46" s="443"/>
      <c r="HZ46" s="441"/>
      <c r="IA46" s="442"/>
      <c r="IB46" s="443"/>
      <c r="IC46" s="441"/>
      <c r="ID46" s="442"/>
      <c r="IE46" s="443"/>
      <c r="IF46" s="441"/>
      <c r="IG46" s="442"/>
      <c r="IH46" s="443"/>
      <c r="II46" s="441"/>
      <c r="IJ46" s="442"/>
      <c r="IK46" s="443"/>
      <c r="IL46" s="441"/>
      <c r="IM46" s="442"/>
      <c r="IN46" s="443"/>
      <c r="IO46" s="441"/>
      <c r="IP46" s="442"/>
      <c r="IQ46" s="443"/>
      <c r="IR46" s="441"/>
      <c r="IS46" s="442"/>
      <c r="IT46" s="443"/>
      <c r="IU46" s="441"/>
      <c r="IV46" s="442"/>
      <c r="IW46" s="443"/>
      <c r="IX46" s="441"/>
      <c r="IY46" s="442"/>
      <c r="IZ46" s="492"/>
      <c r="JA46" s="507"/>
      <c r="JB46" s="507"/>
      <c r="JC46" s="512"/>
    </row>
    <row r="47" spans="1:266" s="613" customFormat="1" ht="20.25" customHeight="1">
      <c r="A47" s="308">
        <f t="shared" si="1"/>
        <v>29</v>
      </c>
      <c r="B47" s="428"/>
      <c r="C47" s="1338" t="str">
        <f t="shared" si="2"/>
        <v>With Increased ROE</v>
      </c>
      <c r="D47" s="511">
        <f t="shared" si="3"/>
        <v>2009</v>
      </c>
      <c r="E47" s="443">
        <v>19203411.499999996</v>
      </c>
      <c r="F47" s="441">
        <v>492395.16666666669</v>
      </c>
      <c r="G47" s="442">
        <v>4523233.9378284886</v>
      </c>
      <c r="H47" s="443">
        <v>7796852.6071428601</v>
      </c>
      <c r="I47" s="441">
        <v>192119.57142857101</v>
      </c>
      <c r="J47" s="442">
        <v>1828696.2693713075</v>
      </c>
      <c r="K47" s="443">
        <v>83645756.486964285</v>
      </c>
      <c r="L47" s="441">
        <v>2061086.4021428572</v>
      </c>
      <c r="M47" s="442">
        <v>19618516.66867733</v>
      </c>
      <c r="N47" s="443">
        <v>21176275.998015899</v>
      </c>
      <c r="O47" s="441">
        <v>528306.26190476189</v>
      </c>
      <c r="P47" s="442">
        <v>4973253.6777129322</v>
      </c>
      <c r="Q47" s="443">
        <v>26916602.0982823</v>
      </c>
      <c r="R47" s="441">
        <v>642982.09523809515</v>
      </c>
      <c r="S47" s="442">
        <v>6292836.7226667712</v>
      </c>
      <c r="T47" s="443">
        <v>19700217.079999994</v>
      </c>
      <c r="U47" s="441">
        <v>288478.39053113543</v>
      </c>
      <c r="V47" s="442">
        <v>2831673.1249772008</v>
      </c>
      <c r="W47" s="443">
        <v>15773879.580000002</v>
      </c>
      <c r="X47" s="441">
        <v>234560.70287545791</v>
      </c>
      <c r="Y47" s="442">
        <v>2302422.8514492824</v>
      </c>
      <c r="Z47" s="443">
        <v>6936122.2728937734</v>
      </c>
      <c r="AA47" s="441">
        <v>165749.87071428573</v>
      </c>
      <c r="AB47" s="442">
        <v>1621657.3577302925</v>
      </c>
      <c r="AC47" s="443">
        <v>21092458.169999998</v>
      </c>
      <c r="AD47" s="441">
        <v>268347.0871245421</v>
      </c>
      <c r="AE47" s="442">
        <v>2634066.3970616143</v>
      </c>
      <c r="AF47" s="443">
        <v>35791.714285714283</v>
      </c>
      <c r="AG47" s="441">
        <v>865.92857142857144</v>
      </c>
      <c r="AH47" s="442">
        <v>8378.6889801300986</v>
      </c>
      <c r="AI47" s="443"/>
      <c r="AJ47" s="441"/>
      <c r="AK47" s="442"/>
      <c r="AL47" s="443"/>
      <c r="AM47" s="441"/>
      <c r="AN47" s="442"/>
      <c r="AO47" s="443"/>
      <c r="AP47" s="441"/>
      <c r="AQ47" s="442"/>
      <c r="AR47" s="443"/>
      <c r="AS47" s="441"/>
      <c r="AT47" s="442"/>
      <c r="AU47" s="443"/>
      <c r="AV47" s="441"/>
      <c r="AW47" s="442"/>
      <c r="AX47" s="443"/>
      <c r="AY47" s="441"/>
      <c r="AZ47" s="442"/>
      <c r="BA47" s="443"/>
      <c r="BB47" s="441"/>
      <c r="BC47" s="442"/>
      <c r="BD47" s="443"/>
      <c r="BE47" s="441"/>
      <c r="BF47" s="442"/>
      <c r="BG47" s="443"/>
      <c r="BH47" s="441"/>
      <c r="BI47" s="442"/>
      <c r="BJ47" s="443"/>
      <c r="BK47" s="441"/>
      <c r="BL47" s="442"/>
      <c r="BM47" s="443"/>
      <c r="BN47" s="441"/>
      <c r="BO47" s="442"/>
      <c r="BP47" s="443"/>
      <c r="BQ47" s="441"/>
      <c r="BR47" s="442"/>
      <c r="BS47" s="443"/>
      <c r="BT47" s="441"/>
      <c r="BU47" s="442"/>
      <c r="BV47" s="443"/>
      <c r="BW47" s="441"/>
      <c r="BX47" s="442"/>
      <c r="BY47" s="443"/>
      <c r="BZ47" s="441"/>
      <c r="CA47" s="442"/>
      <c r="CB47" s="443"/>
      <c r="CC47" s="441"/>
      <c r="CD47" s="442"/>
      <c r="CE47" s="443"/>
      <c r="CF47" s="441"/>
      <c r="CG47" s="442"/>
      <c r="CH47" s="443"/>
      <c r="CI47" s="441"/>
      <c r="CJ47" s="442"/>
      <c r="CK47" s="443"/>
      <c r="CL47" s="441"/>
      <c r="CM47" s="442"/>
      <c r="CN47" s="443"/>
      <c r="CO47" s="441"/>
      <c r="CP47" s="442"/>
      <c r="CQ47" s="443"/>
      <c r="CR47" s="441"/>
      <c r="CS47" s="442"/>
      <c r="CT47" s="443"/>
      <c r="CU47" s="441"/>
      <c r="CV47" s="442"/>
      <c r="CW47" s="443"/>
      <c r="CX47" s="441"/>
      <c r="CY47" s="442"/>
      <c r="CZ47" s="443"/>
      <c r="DA47" s="441"/>
      <c r="DB47" s="442"/>
      <c r="DC47" s="443"/>
      <c r="DD47" s="441"/>
      <c r="DE47" s="442"/>
      <c r="DF47" s="443"/>
      <c r="DG47" s="441"/>
      <c r="DH47" s="442"/>
      <c r="DI47" s="443"/>
      <c r="DJ47" s="441"/>
      <c r="DK47" s="442"/>
      <c r="DL47" s="443"/>
      <c r="DM47" s="441"/>
      <c r="DN47" s="442"/>
      <c r="DO47" s="443"/>
      <c r="DP47" s="441"/>
      <c r="DQ47" s="442"/>
      <c r="DR47" s="443"/>
      <c r="DS47" s="441"/>
      <c r="DT47" s="442"/>
      <c r="DU47" s="443"/>
      <c r="DV47" s="441"/>
      <c r="DW47" s="442"/>
      <c r="DX47" s="443"/>
      <c r="DY47" s="441"/>
      <c r="DZ47" s="442"/>
      <c r="EA47" s="443"/>
      <c r="EB47" s="441"/>
      <c r="EC47" s="442"/>
      <c r="ED47" s="443"/>
      <c r="EE47" s="441"/>
      <c r="EF47" s="442"/>
      <c r="EG47" s="443"/>
      <c r="EH47" s="441"/>
      <c r="EI47" s="442"/>
      <c r="EJ47" s="443"/>
      <c r="EK47" s="441"/>
      <c r="EL47" s="442"/>
      <c r="EM47" s="443"/>
      <c r="EN47" s="441"/>
      <c r="EO47" s="442"/>
      <c r="EP47" s="443"/>
      <c r="EQ47" s="441"/>
      <c r="ER47" s="442"/>
      <c r="ES47" s="443"/>
      <c r="ET47" s="441"/>
      <c r="EU47" s="442"/>
      <c r="EV47" s="443"/>
      <c r="EW47" s="441"/>
      <c r="EX47" s="442"/>
      <c r="EY47" s="443"/>
      <c r="EZ47" s="441"/>
      <c r="FA47" s="442"/>
      <c r="FB47" s="443"/>
      <c r="FC47" s="441"/>
      <c r="FD47" s="442"/>
      <c r="FE47" s="443"/>
      <c r="FF47" s="441"/>
      <c r="FG47" s="442"/>
      <c r="FH47" s="443"/>
      <c r="FI47" s="441"/>
      <c r="FJ47" s="442"/>
      <c r="FK47" s="443"/>
      <c r="FL47" s="441"/>
      <c r="FM47" s="442"/>
      <c r="FN47" s="443"/>
      <c r="FO47" s="441"/>
      <c r="FP47" s="442"/>
      <c r="FQ47" s="443"/>
      <c r="FR47" s="441"/>
      <c r="FS47" s="442"/>
      <c r="FT47" s="443"/>
      <c r="FU47" s="441"/>
      <c r="FV47" s="442"/>
      <c r="FW47" s="443"/>
      <c r="FX47" s="441"/>
      <c r="FY47" s="442"/>
      <c r="FZ47" s="443"/>
      <c r="GA47" s="441"/>
      <c r="GB47" s="442"/>
      <c r="GC47" s="443"/>
      <c r="GD47" s="441"/>
      <c r="GE47" s="442"/>
      <c r="GF47" s="443"/>
      <c r="GG47" s="441"/>
      <c r="GH47" s="442"/>
      <c r="GI47" s="443"/>
      <c r="GJ47" s="441"/>
      <c r="GK47" s="442"/>
      <c r="GL47" s="443"/>
      <c r="GM47" s="441"/>
      <c r="GN47" s="442"/>
      <c r="GO47" s="443"/>
      <c r="GP47" s="441"/>
      <c r="GQ47" s="442"/>
      <c r="GR47" s="443"/>
      <c r="GS47" s="441"/>
      <c r="GT47" s="442"/>
      <c r="GU47" s="441"/>
      <c r="GV47" s="441"/>
      <c r="GW47" s="441"/>
      <c r="GX47" s="443"/>
      <c r="GY47" s="441"/>
      <c r="GZ47" s="442"/>
      <c r="HA47" s="443"/>
      <c r="HB47" s="441"/>
      <c r="HC47" s="442"/>
      <c r="HD47" s="443"/>
      <c r="HE47" s="441"/>
      <c r="HF47" s="442"/>
      <c r="HG47" s="443"/>
      <c r="HH47" s="441"/>
      <c r="HI47" s="442"/>
      <c r="HJ47" s="443"/>
      <c r="HK47" s="441"/>
      <c r="HL47" s="442"/>
      <c r="HM47" s="443"/>
      <c r="HN47" s="441"/>
      <c r="HO47" s="442"/>
      <c r="HP47" s="443"/>
      <c r="HQ47" s="441"/>
      <c r="HR47" s="442"/>
      <c r="HS47" s="443"/>
      <c r="HT47" s="441"/>
      <c r="HU47" s="442"/>
      <c r="HV47" s="443"/>
      <c r="HW47" s="441"/>
      <c r="HX47" s="442"/>
      <c r="HY47" s="443"/>
      <c r="HZ47" s="441"/>
      <c r="IA47" s="442"/>
      <c r="IB47" s="443"/>
      <c r="IC47" s="441"/>
      <c r="ID47" s="442"/>
      <c r="IE47" s="443"/>
      <c r="IF47" s="441"/>
      <c r="IG47" s="442"/>
      <c r="IH47" s="443"/>
      <c r="II47" s="441"/>
      <c r="IJ47" s="442"/>
      <c r="IK47" s="443"/>
      <c r="IL47" s="441"/>
      <c r="IM47" s="442"/>
      <c r="IN47" s="443"/>
      <c r="IO47" s="441"/>
      <c r="IP47" s="442"/>
      <c r="IQ47" s="443"/>
      <c r="IR47" s="441"/>
      <c r="IS47" s="442"/>
      <c r="IT47" s="443"/>
      <c r="IU47" s="441"/>
      <c r="IV47" s="442"/>
      <c r="IW47" s="443"/>
      <c r="IX47" s="441"/>
      <c r="IY47" s="442"/>
      <c r="IZ47" s="492"/>
      <c r="JA47" s="507"/>
      <c r="JB47" s="507"/>
      <c r="JC47" s="512"/>
    </row>
    <row r="48" spans="1:266" ht="20.25" customHeight="1">
      <c r="A48" s="298">
        <f t="shared" si="1"/>
        <v>30</v>
      </c>
      <c r="B48" s="428"/>
      <c r="C48" s="1338" t="str">
        <f t="shared" si="2"/>
        <v>At Allowed ROE</v>
      </c>
      <c r="D48" s="508">
        <f t="shared" si="3"/>
        <v>2010</v>
      </c>
      <c r="E48" s="443">
        <v>18711016.333333328</v>
      </c>
      <c r="F48" s="441">
        <v>492395.16666666669</v>
      </c>
      <c r="G48" s="442">
        <v>4095967.8781372034</v>
      </c>
      <c r="H48" s="443">
        <v>7604733.0357142845</v>
      </c>
      <c r="I48" s="441">
        <v>192119.57142857142</v>
      </c>
      <c r="J48" s="442">
        <v>1656722.4533521151</v>
      </c>
      <c r="K48" s="443">
        <v>81584670.084821433</v>
      </c>
      <c r="L48" s="441">
        <v>2061086.4021428572</v>
      </c>
      <c r="M48" s="442">
        <v>17773556.828895692</v>
      </c>
      <c r="N48" s="443">
        <v>20647969.736111078</v>
      </c>
      <c r="O48" s="441">
        <v>528306.26190476189</v>
      </c>
      <c r="P48" s="442">
        <v>4504918.7004159531</v>
      </c>
      <c r="Q48" s="443">
        <v>26273620.003044207</v>
      </c>
      <c r="R48" s="441">
        <v>642982.09523809503</v>
      </c>
      <c r="S48" s="442">
        <v>5703043.9533343781</v>
      </c>
      <c r="T48" s="443">
        <v>25488527.209468864</v>
      </c>
      <c r="U48" s="441">
        <v>613738.22857142857</v>
      </c>
      <c r="V48" s="442">
        <v>5522598.3071117708</v>
      </c>
      <c r="W48" s="443">
        <v>15539318.877124544</v>
      </c>
      <c r="X48" s="441">
        <v>375568.42857142858</v>
      </c>
      <c r="Y48" s="442">
        <v>3368300.8629228035</v>
      </c>
      <c r="Z48" s="443">
        <v>6770372.4021794843</v>
      </c>
      <c r="AA48" s="441">
        <v>165749.87071428573</v>
      </c>
      <c r="AB48" s="442">
        <v>1469662.4321887507</v>
      </c>
      <c r="AC48" s="443">
        <v>20797966.912875459</v>
      </c>
      <c r="AD48" s="441">
        <v>501578.90476190473</v>
      </c>
      <c r="AE48" s="442">
        <v>4507079.444451374</v>
      </c>
      <c r="AF48" s="443">
        <v>27122.071428571428</v>
      </c>
      <c r="AG48" s="441">
        <v>666.38095238095241</v>
      </c>
      <c r="AH48" s="442">
        <v>5889.8468901685865</v>
      </c>
      <c r="AI48" s="443">
        <v>8806222.4399999995</v>
      </c>
      <c r="AJ48" s="441">
        <v>18699.750622710624</v>
      </c>
      <c r="AK48" s="442">
        <v>169958.67819260494</v>
      </c>
      <c r="AL48" s="443"/>
      <c r="AM48" s="441"/>
      <c r="AN48" s="442"/>
      <c r="AO48" s="443"/>
      <c r="AP48" s="441"/>
      <c r="AQ48" s="442"/>
      <c r="AR48" s="443"/>
      <c r="AS48" s="441"/>
      <c r="AT48" s="442"/>
      <c r="AU48" s="443"/>
      <c r="AV48" s="441"/>
      <c r="AW48" s="442"/>
      <c r="AX48" s="443"/>
      <c r="AY48" s="441"/>
      <c r="AZ48" s="442"/>
      <c r="BA48" s="443"/>
      <c r="BB48" s="441"/>
      <c r="BC48" s="442"/>
      <c r="BD48" s="443"/>
      <c r="BE48" s="441"/>
      <c r="BF48" s="442"/>
      <c r="BG48" s="443"/>
      <c r="BH48" s="441"/>
      <c r="BI48" s="442"/>
      <c r="BJ48" s="443"/>
      <c r="BK48" s="441"/>
      <c r="BL48" s="442"/>
      <c r="BM48" s="443"/>
      <c r="BN48" s="441"/>
      <c r="BO48" s="442"/>
      <c r="BP48" s="443"/>
      <c r="BQ48" s="441"/>
      <c r="BR48" s="442"/>
      <c r="BS48" s="443"/>
      <c r="BT48" s="441"/>
      <c r="BU48" s="442"/>
      <c r="BV48" s="443">
        <v>2662585</v>
      </c>
      <c r="BW48" s="441">
        <v>7802.4468864468872</v>
      </c>
      <c r="BX48" s="442">
        <v>70915.039790851239</v>
      </c>
      <c r="BY48" s="443"/>
      <c r="BZ48" s="441"/>
      <c r="CA48" s="442"/>
      <c r="CB48" s="443"/>
      <c r="CC48" s="441"/>
      <c r="CD48" s="442"/>
      <c r="CE48" s="443"/>
      <c r="CF48" s="441"/>
      <c r="CG48" s="442"/>
      <c r="CH48" s="443"/>
      <c r="CI48" s="441"/>
      <c r="CJ48" s="442"/>
      <c r="CK48" s="443"/>
      <c r="CL48" s="441"/>
      <c r="CM48" s="442"/>
      <c r="CN48" s="443"/>
      <c r="CO48" s="441"/>
      <c r="CP48" s="442"/>
      <c r="CQ48" s="443"/>
      <c r="CR48" s="441"/>
      <c r="CS48" s="442"/>
      <c r="CT48" s="443"/>
      <c r="CU48" s="441"/>
      <c r="CV48" s="442"/>
      <c r="CW48" s="443"/>
      <c r="CX48" s="441"/>
      <c r="CY48" s="442"/>
      <c r="CZ48" s="443"/>
      <c r="DA48" s="441"/>
      <c r="DB48" s="442"/>
      <c r="DC48" s="443"/>
      <c r="DD48" s="441"/>
      <c r="DE48" s="442"/>
      <c r="DF48" s="443"/>
      <c r="DG48" s="441"/>
      <c r="DH48" s="442"/>
      <c r="DI48" s="443"/>
      <c r="DJ48" s="441"/>
      <c r="DK48" s="442"/>
      <c r="DL48" s="443"/>
      <c r="DM48" s="441"/>
      <c r="DN48" s="442"/>
      <c r="DO48" s="443"/>
      <c r="DP48" s="441"/>
      <c r="DQ48" s="442"/>
      <c r="DR48" s="443"/>
      <c r="DS48" s="441"/>
      <c r="DT48" s="442"/>
      <c r="DU48" s="443"/>
      <c r="DV48" s="441"/>
      <c r="DW48" s="442"/>
      <c r="DX48" s="443"/>
      <c r="DY48" s="441"/>
      <c r="DZ48" s="442"/>
      <c r="EA48" s="443"/>
      <c r="EB48" s="441"/>
      <c r="EC48" s="442"/>
      <c r="ED48" s="443"/>
      <c r="EE48" s="441"/>
      <c r="EF48" s="442"/>
      <c r="EG48" s="443"/>
      <c r="EH48" s="441"/>
      <c r="EI48" s="442"/>
      <c r="EJ48" s="443"/>
      <c r="EK48" s="441"/>
      <c r="EL48" s="442"/>
      <c r="EM48" s="443"/>
      <c r="EN48" s="441"/>
      <c r="EO48" s="442"/>
      <c r="EP48" s="443"/>
      <c r="EQ48" s="441"/>
      <c r="ER48" s="442"/>
      <c r="ES48" s="443"/>
      <c r="ET48" s="441"/>
      <c r="EU48" s="442"/>
      <c r="EV48" s="443"/>
      <c r="EW48" s="441"/>
      <c r="EX48" s="442"/>
      <c r="EY48" s="443"/>
      <c r="EZ48" s="441"/>
      <c r="FA48" s="442"/>
      <c r="FB48" s="443"/>
      <c r="FC48" s="441"/>
      <c r="FD48" s="442"/>
      <c r="FE48" s="443"/>
      <c r="FF48" s="441"/>
      <c r="FG48" s="442"/>
      <c r="FH48" s="443"/>
      <c r="FI48" s="441"/>
      <c r="FJ48" s="442"/>
      <c r="FK48" s="443"/>
      <c r="FL48" s="441"/>
      <c r="FM48" s="442"/>
      <c r="FN48" s="443"/>
      <c r="FO48" s="441"/>
      <c r="FP48" s="442"/>
      <c r="FQ48" s="443"/>
      <c r="FR48" s="441"/>
      <c r="FS48" s="442"/>
      <c r="FT48" s="443"/>
      <c r="FU48" s="441"/>
      <c r="FV48" s="442"/>
      <c r="FW48" s="443"/>
      <c r="FX48" s="441"/>
      <c r="FY48" s="442"/>
      <c r="FZ48" s="443"/>
      <c r="GA48" s="441"/>
      <c r="GB48" s="442"/>
      <c r="GC48" s="443"/>
      <c r="GD48" s="441"/>
      <c r="GE48" s="442"/>
      <c r="GF48" s="443"/>
      <c r="GG48" s="441"/>
      <c r="GH48" s="442"/>
      <c r="GI48" s="443"/>
      <c r="GJ48" s="441"/>
      <c r="GK48" s="442"/>
      <c r="GL48" s="443"/>
      <c r="GM48" s="441"/>
      <c r="GN48" s="442"/>
      <c r="GO48" s="443"/>
      <c r="GP48" s="441"/>
      <c r="GQ48" s="442"/>
      <c r="GR48" s="443"/>
      <c r="GS48" s="441"/>
      <c r="GT48" s="442"/>
      <c r="GU48" s="441"/>
      <c r="GV48" s="441"/>
      <c r="GW48" s="441"/>
      <c r="GX48" s="443"/>
      <c r="GY48" s="441"/>
      <c r="GZ48" s="442"/>
      <c r="HA48" s="443"/>
      <c r="HB48" s="441"/>
      <c r="HC48" s="442"/>
      <c r="HD48" s="443"/>
      <c r="HE48" s="441"/>
      <c r="HF48" s="442"/>
      <c r="HG48" s="443"/>
      <c r="HH48" s="441"/>
      <c r="HI48" s="442"/>
      <c r="HJ48" s="443"/>
      <c r="HK48" s="441"/>
      <c r="HL48" s="442"/>
      <c r="HM48" s="443"/>
      <c r="HN48" s="441"/>
      <c r="HO48" s="442"/>
      <c r="HP48" s="443"/>
      <c r="HQ48" s="441"/>
      <c r="HR48" s="442"/>
      <c r="HS48" s="443"/>
      <c r="HT48" s="441"/>
      <c r="HU48" s="442"/>
      <c r="HV48" s="443"/>
      <c r="HW48" s="441"/>
      <c r="HX48" s="442"/>
      <c r="HY48" s="443"/>
      <c r="HZ48" s="441"/>
      <c r="IA48" s="442"/>
      <c r="IB48" s="443"/>
      <c r="IC48" s="441"/>
      <c r="ID48" s="442"/>
      <c r="IE48" s="443"/>
      <c r="IF48" s="441"/>
      <c r="IG48" s="442"/>
      <c r="IH48" s="443"/>
      <c r="II48" s="441"/>
      <c r="IJ48" s="442"/>
      <c r="IK48" s="443"/>
      <c r="IL48" s="441"/>
      <c r="IM48" s="442"/>
      <c r="IN48" s="443"/>
      <c r="IO48" s="441"/>
      <c r="IP48" s="442"/>
      <c r="IQ48" s="443"/>
      <c r="IR48" s="441"/>
      <c r="IS48" s="442"/>
      <c r="IT48" s="443"/>
      <c r="IU48" s="441"/>
      <c r="IV48" s="442"/>
      <c r="IW48" s="443"/>
      <c r="IX48" s="441"/>
      <c r="IY48" s="442"/>
      <c r="IZ48" s="492"/>
      <c r="JA48" s="507"/>
      <c r="JB48" s="507"/>
      <c r="JC48" s="512"/>
      <c r="JD48" s="610"/>
      <c r="JE48" s="610"/>
      <c r="JF48" s="610"/>
    </row>
    <row r="49" spans="1:266" ht="20.25" customHeight="1">
      <c r="A49" s="298">
        <f t="shared" si="1"/>
        <v>31</v>
      </c>
      <c r="B49" s="428"/>
      <c r="C49" s="1338" t="str">
        <f t="shared" si="2"/>
        <v>With Increased ROE</v>
      </c>
      <c r="D49" s="508">
        <f t="shared" si="3"/>
        <v>2010</v>
      </c>
      <c r="E49" s="443">
        <v>18711016.333333328</v>
      </c>
      <c r="F49" s="441">
        <v>492395.16666666669</v>
      </c>
      <c r="G49" s="442">
        <v>4095967.8781372034</v>
      </c>
      <c r="H49" s="443">
        <v>7604733.0357142845</v>
      </c>
      <c r="I49" s="441">
        <v>192119.57142857142</v>
      </c>
      <c r="J49" s="442">
        <v>1656722.4533521151</v>
      </c>
      <c r="K49" s="443">
        <v>81584670.084821433</v>
      </c>
      <c r="L49" s="441">
        <v>2061086.4021428572</v>
      </c>
      <c r="M49" s="442">
        <v>17773556.828895692</v>
      </c>
      <c r="N49" s="443">
        <v>20647969.736111138</v>
      </c>
      <c r="O49" s="441">
        <v>528306.26190476189</v>
      </c>
      <c r="P49" s="442">
        <v>4504918.7004159652</v>
      </c>
      <c r="Q49" s="443">
        <v>26273620.003044207</v>
      </c>
      <c r="R49" s="441">
        <v>642982.09523809503</v>
      </c>
      <c r="S49" s="442">
        <v>5703043.9533343781</v>
      </c>
      <c r="T49" s="443">
        <v>25488527.209468864</v>
      </c>
      <c r="U49" s="441">
        <v>613738.22857142857</v>
      </c>
      <c r="V49" s="442">
        <v>5522598.3071117708</v>
      </c>
      <c r="W49" s="443">
        <v>15539318.877124544</v>
      </c>
      <c r="X49" s="441">
        <v>375568.42857142858</v>
      </c>
      <c r="Y49" s="442">
        <v>3368300.8629228035</v>
      </c>
      <c r="Z49" s="443">
        <v>6770372.4021794843</v>
      </c>
      <c r="AA49" s="441">
        <v>165749.87071428573</v>
      </c>
      <c r="AB49" s="442">
        <v>1469662.4321887507</v>
      </c>
      <c r="AC49" s="443">
        <v>20797966.912875459</v>
      </c>
      <c r="AD49" s="441">
        <v>501578.90476190473</v>
      </c>
      <c r="AE49" s="442">
        <v>4507079.444451374</v>
      </c>
      <c r="AF49" s="443">
        <v>27122.071428571428</v>
      </c>
      <c r="AG49" s="441">
        <v>666.38095238095241</v>
      </c>
      <c r="AH49" s="442">
        <v>5889.8468901685865</v>
      </c>
      <c r="AI49" s="443">
        <v>8806222.4399999995</v>
      </c>
      <c r="AJ49" s="441">
        <v>18699.750622710624</v>
      </c>
      <c r="AK49" s="442">
        <v>169958.67819260494</v>
      </c>
      <c r="AL49" s="443"/>
      <c r="AM49" s="441"/>
      <c r="AN49" s="442"/>
      <c r="AO49" s="443"/>
      <c r="AP49" s="441"/>
      <c r="AQ49" s="442"/>
      <c r="AR49" s="443"/>
      <c r="AS49" s="441"/>
      <c r="AT49" s="442"/>
      <c r="AU49" s="443"/>
      <c r="AV49" s="441"/>
      <c r="AW49" s="442"/>
      <c r="AX49" s="443"/>
      <c r="AY49" s="441"/>
      <c r="AZ49" s="442"/>
      <c r="BA49" s="443"/>
      <c r="BB49" s="441"/>
      <c r="BC49" s="442"/>
      <c r="BD49" s="443"/>
      <c r="BE49" s="441"/>
      <c r="BF49" s="442"/>
      <c r="BG49" s="443"/>
      <c r="BH49" s="441"/>
      <c r="BI49" s="442"/>
      <c r="BJ49" s="443"/>
      <c r="BK49" s="441"/>
      <c r="BL49" s="442"/>
      <c r="BM49" s="443"/>
      <c r="BN49" s="441"/>
      <c r="BO49" s="442"/>
      <c r="BP49" s="443"/>
      <c r="BQ49" s="441"/>
      <c r="BR49" s="442"/>
      <c r="BS49" s="443"/>
      <c r="BT49" s="441"/>
      <c r="BU49" s="442"/>
      <c r="BV49" s="443">
        <v>2662585</v>
      </c>
      <c r="BW49" s="441">
        <v>7802.4468864468872</v>
      </c>
      <c r="BX49" s="442">
        <v>70915.039790851239</v>
      </c>
      <c r="BY49" s="443"/>
      <c r="BZ49" s="441"/>
      <c r="CA49" s="442"/>
      <c r="CB49" s="443"/>
      <c r="CC49" s="441"/>
      <c r="CD49" s="442"/>
      <c r="CE49" s="443"/>
      <c r="CF49" s="441"/>
      <c r="CG49" s="442"/>
      <c r="CH49" s="443"/>
      <c r="CI49" s="441"/>
      <c r="CJ49" s="442"/>
      <c r="CK49" s="443"/>
      <c r="CL49" s="441"/>
      <c r="CM49" s="442"/>
      <c r="CN49" s="443"/>
      <c r="CO49" s="441"/>
      <c r="CP49" s="442"/>
      <c r="CQ49" s="443"/>
      <c r="CR49" s="441"/>
      <c r="CS49" s="442"/>
      <c r="CT49" s="443"/>
      <c r="CU49" s="441"/>
      <c r="CV49" s="442"/>
      <c r="CW49" s="443"/>
      <c r="CX49" s="441"/>
      <c r="CY49" s="442"/>
      <c r="CZ49" s="443"/>
      <c r="DA49" s="441"/>
      <c r="DB49" s="442"/>
      <c r="DC49" s="443"/>
      <c r="DD49" s="441"/>
      <c r="DE49" s="442"/>
      <c r="DF49" s="443"/>
      <c r="DG49" s="441"/>
      <c r="DH49" s="442"/>
      <c r="DI49" s="443"/>
      <c r="DJ49" s="441"/>
      <c r="DK49" s="442"/>
      <c r="DL49" s="443"/>
      <c r="DM49" s="441"/>
      <c r="DN49" s="442"/>
      <c r="DO49" s="443"/>
      <c r="DP49" s="441"/>
      <c r="DQ49" s="442"/>
      <c r="DR49" s="443"/>
      <c r="DS49" s="441"/>
      <c r="DT49" s="442"/>
      <c r="DU49" s="443"/>
      <c r="DV49" s="441"/>
      <c r="DW49" s="442"/>
      <c r="DX49" s="443"/>
      <c r="DY49" s="441"/>
      <c r="DZ49" s="442"/>
      <c r="EA49" s="443"/>
      <c r="EB49" s="441"/>
      <c r="EC49" s="442"/>
      <c r="ED49" s="443"/>
      <c r="EE49" s="441"/>
      <c r="EF49" s="442"/>
      <c r="EG49" s="443"/>
      <c r="EH49" s="441"/>
      <c r="EI49" s="442"/>
      <c r="EJ49" s="443"/>
      <c r="EK49" s="441"/>
      <c r="EL49" s="442"/>
      <c r="EM49" s="443"/>
      <c r="EN49" s="441"/>
      <c r="EO49" s="442"/>
      <c r="EP49" s="443"/>
      <c r="EQ49" s="441"/>
      <c r="ER49" s="442"/>
      <c r="ES49" s="443"/>
      <c r="ET49" s="441"/>
      <c r="EU49" s="442"/>
      <c r="EV49" s="443"/>
      <c r="EW49" s="441"/>
      <c r="EX49" s="442"/>
      <c r="EY49" s="443"/>
      <c r="EZ49" s="441"/>
      <c r="FA49" s="442"/>
      <c r="FB49" s="443"/>
      <c r="FC49" s="441"/>
      <c r="FD49" s="442"/>
      <c r="FE49" s="443"/>
      <c r="FF49" s="441"/>
      <c r="FG49" s="442"/>
      <c r="FH49" s="443"/>
      <c r="FI49" s="441"/>
      <c r="FJ49" s="442"/>
      <c r="FK49" s="443"/>
      <c r="FL49" s="441"/>
      <c r="FM49" s="442"/>
      <c r="FN49" s="443"/>
      <c r="FO49" s="441"/>
      <c r="FP49" s="442"/>
      <c r="FQ49" s="443"/>
      <c r="FR49" s="441"/>
      <c r="FS49" s="442"/>
      <c r="FT49" s="443"/>
      <c r="FU49" s="441"/>
      <c r="FV49" s="442"/>
      <c r="FW49" s="443"/>
      <c r="FX49" s="441"/>
      <c r="FY49" s="442"/>
      <c r="FZ49" s="443"/>
      <c r="GA49" s="441"/>
      <c r="GB49" s="442"/>
      <c r="GC49" s="443"/>
      <c r="GD49" s="441"/>
      <c r="GE49" s="442"/>
      <c r="GF49" s="443"/>
      <c r="GG49" s="441"/>
      <c r="GH49" s="442"/>
      <c r="GI49" s="443"/>
      <c r="GJ49" s="441"/>
      <c r="GK49" s="442"/>
      <c r="GL49" s="443"/>
      <c r="GM49" s="441"/>
      <c r="GN49" s="442"/>
      <c r="GO49" s="443"/>
      <c r="GP49" s="441"/>
      <c r="GQ49" s="442"/>
      <c r="GR49" s="443"/>
      <c r="GS49" s="441"/>
      <c r="GT49" s="442"/>
      <c r="GU49" s="441"/>
      <c r="GV49" s="441"/>
      <c r="GW49" s="441"/>
      <c r="GX49" s="443"/>
      <c r="GY49" s="441"/>
      <c r="GZ49" s="442"/>
      <c r="HA49" s="443"/>
      <c r="HB49" s="441"/>
      <c r="HC49" s="442"/>
      <c r="HD49" s="443"/>
      <c r="HE49" s="441"/>
      <c r="HF49" s="442"/>
      <c r="HG49" s="443"/>
      <c r="HH49" s="441"/>
      <c r="HI49" s="442"/>
      <c r="HJ49" s="443"/>
      <c r="HK49" s="441"/>
      <c r="HL49" s="442"/>
      <c r="HM49" s="443"/>
      <c r="HN49" s="441"/>
      <c r="HO49" s="442"/>
      <c r="HP49" s="443"/>
      <c r="HQ49" s="441"/>
      <c r="HR49" s="442"/>
      <c r="HS49" s="443"/>
      <c r="HT49" s="441"/>
      <c r="HU49" s="442"/>
      <c r="HV49" s="443"/>
      <c r="HW49" s="441"/>
      <c r="HX49" s="442"/>
      <c r="HY49" s="443"/>
      <c r="HZ49" s="441"/>
      <c r="IA49" s="442"/>
      <c r="IB49" s="443"/>
      <c r="IC49" s="441"/>
      <c r="ID49" s="442"/>
      <c r="IE49" s="443"/>
      <c r="IF49" s="441"/>
      <c r="IG49" s="442"/>
      <c r="IH49" s="443"/>
      <c r="II49" s="441"/>
      <c r="IJ49" s="442"/>
      <c r="IK49" s="443"/>
      <c r="IL49" s="441"/>
      <c r="IM49" s="442"/>
      <c r="IN49" s="443"/>
      <c r="IO49" s="441"/>
      <c r="IP49" s="442"/>
      <c r="IQ49" s="443"/>
      <c r="IR49" s="441"/>
      <c r="IS49" s="442"/>
      <c r="IT49" s="443"/>
      <c r="IU49" s="441"/>
      <c r="IV49" s="442"/>
      <c r="IW49" s="443"/>
      <c r="IX49" s="441"/>
      <c r="IY49" s="442"/>
      <c r="IZ49" s="492"/>
      <c r="JA49" s="507"/>
      <c r="JB49" s="507"/>
      <c r="JC49" s="512"/>
      <c r="JD49" s="610"/>
      <c r="JE49" s="610"/>
      <c r="JF49" s="610"/>
    </row>
    <row r="50" spans="1:266" s="610" customFormat="1" ht="20.25" customHeight="1">
      <c r="A50" s="298">
        <f t="shared" si="1"/>
        <v>32</v>
      </c>
      <c r="B50" s="428"/>
      <c r="C50" s="1338" t="str">
        <f t="shared" si="2"/>
        <v>At Allowed ROE</v>
      </c>
      <c r="D50" s="508">
        <v>2011</v>
      </c>
      <c r="E50" s="443">
        <v>18218621.16666666</v>
      </c>
      <c r="F50" s="441">
        <v>492395.16666666669</v>
      </c>
      <c r="G50" s="442">
        <v>3746857.9192441981</v>
      </c>
      <c r="H50" s="443">
        <v>7412613.4642857127</v>
      </c>
      <c r="I50" s="441">
        <v>192119.57142857142</v>
      </c>
      <c r="J50" s="442">
        <v>1516263.3800122137</v>
      </c>
      <c r="K50" s="443">
        <v>79523583.68267858</v>
      </c>
      <c r="L50" s="441">
        <v>2061086.4021428572</v>
      </c>
      <c r="M50" s="442">
        <v>16266691.68254026</v>
      </c>
      <c r="N50" s="443">
        <v>20119663.474206317</v>
      </c>
      <c r="O50" s="441">
        <v>528306.26190476189</v>
      </c>
      <c r="P50" s="442">
        <v>4122359.5534349093</v>
      </c>
      <c r="Q50" s="443">
        <v>25630831.907806139</v>
      </c>
      <c r="R50" s="441">
        <v>642986.71428571432</v>
      </c>
      <c r="S50" s="442">
        <v>5221521.3354538986</v>
      </c>
      <c r="T50" s="443">
        <v>24896838.380897436</v>
      </c>
      <c r="U50" s="441">
        <v>614263.21428571432</v>
      </c>
      <c r="V50" s="442">
        <v>5061681.733301891</v>
      </c>
      <c r="W50" s="443">
        <v>15121424.868553113</v>
      </c>
      <c r="X50" s="441">
        <v>374560.80952380953</v>
      </c>
      <c r="Y50" s="442">
        <v>3075759.4101427016</v>
      </c>
      <c r="Z50" s="443">
        <v>6604622.5314651988</v>
      </c>
      <c r="AA50" s="441">
        <v>165749.87071428573</v>
      </c>
      <c r="AB50" s="442">
        <v>1345559.1343711205</v>
      </c>
      <c r="AC50" s="443">
        <v>20302520.008113556</v>
      </c>
      <c r="AD50" s="441">
        <v>501724.90476190473</v>
      </c>
      <c r="AE50" s="442">
        <v>4128442.5660718763</v>
      </c>
      <c r="AF50" s="443">
        <v>25878.40476190476</v>
      </c>
      <c r="AG50" s="441">
        <v>666.38095238095241</v>
      </c>
      <c r="AH50" s="442">
        <v>5289.1404698704582</v>
      </c>
      <c r="AI50" s="443">
        <v>9140218.2493772898</v>
      </c>
      <c r="AJ50" s="441">
        <v>218069.47619047618</v>
      </c>
      <c r="AK50" s="442">
        <v>1850822.0083882969</v>
      </c>
      <c r="AL50" s="443">
        <v>20623951.165907715</v>
      </c>
      <c r="AM50" s="441">
        <v>300197.63980935473</v>
      </c>
      <c r="AN50" s="442">
        <v>2435793.1619387087</v>
      </c>
      <c r="AO50" s="443">
        <v>20511158.153256074</v>
      </c>
      <c r="AP50" s="441">
        <v>37566.223723912226</v>
      </c>
      <c r="AQ50" s="442">
        <v>284734.90182532498</v>
      </c>
      <c r="AR50" s="443"/>
      <c r="AS50" s="441"/>
      <c r="AT50" s="442"/>
      <c r="AU50" s="443"/>
      <c r="AV50" s="441"/>
      <c r="AW50" s="442"/>
      <c r="AX50" s="443"/>
      <c r="AY50" s="441"/>
      <c r="AZ50" s="442"/>
      <c r="BA50" s="443"/>
      <c r="BB50" s="441"/>
      <c r="BC50" s="442"/>
      <c r="BD50" s="443"/>
      <c r="BE50" s="441"/>
      <c r="BF50" s="442"/>
      <c r="BG50" s="443">
        <v>2640253.4234263953</v>
      </c>
      <c r="BH50" s="441">
        <v>9537.1034128688552</v>
      </c>
      <c r="BI50" s="442">
        <v>73000.179690770354</v>
      </c>
      <c r="BJ50" s="443"/>
      <c r="BK50" s="441"/>
      <c r="BL50" s="442"/>
      <c r="BM50" s="443"/>
      <c r="BN50" s="441"/>
      <c r="BO50" s="442"/>
      <c r="BP50" s="443"/>
      <c r="BQ50" s="441"/>
      <c r="BR50" s="442"/>
      <c r="BS50" s="443"/>
      <c r="BT50" s="441"/>
      <c r="BU50" s="442"/>
      <c r="BV50" s="443">
        <v>5849884.5531135527</v>
      </c>
      <c r="BW50" s="441">
        <v>116061.39743589744</v>
      </c>
      <c r="BX50" s="442">
        <v>966187.5439554333</v>
      </c>
      <c r="BY50" s="443">
        <v>7844331.3999999994</v>
      </c>
      <c r="BZ50" s="441">
        <v>111778.00822344322</v>
      </c>
      <c r="CA50" s="442">
        <v>905525.1054790963</v>
      </c>
      <c r="CB50" s="443"/>
      <c r="CC50" s="441"/>
      <c r="CD50" s="442"/>
      <c r="CE50" s="443">
        <v>19902938.599999998</v>
      </c>
      <c r="CF50" s="441">
        <v>147204.10692307691</v>
      </c>
      <c r="CG50" s="442">
        <v>1150143.751808109</v>
      </c>
      <c r="CH50" s="443"/>
      <c r="CI50" s="441"/>
      <c r="CJ50" s="442"/>
      <c r="CK50" s="443"/>
      <c r="CL50" s="441"/>
      <c r="CM50" s="442"/>
      <c r="CN50" s="443"/>
      <c r="CO50" s="441"/>
      <c r="CP50" s="442"/>
      <c r="CQ50" s="443"/>
      <c r="CR50" s="441"/>
      <c r="CS50" s="442"/>
      <c r="CT50" s="443"/>
      <c r="CU50" s="441"/>
      <c r="CV50" s="442"/>
      <c r="CW50" s="443"/>
      <c r="CX50" s="441"/>
      <c r="CY50" s="442"/>
      <c r="CZ50" s="443"/>
      <c r="DA50" s="441"/>
      <c r="DB50" s="442"/>
      <c r="DC50" s="443"/>
      <c r="DD50" s="441"/>
      <c r="DE50" s="442"/>
      <c r="DF50" s="443"/>
      <c r="DG50" s="441"/>
      <c r="DH50" s="442"/>
      <c r="DI50" s="443"/>
      <c r="DJ50" s="441"/>
      <c r="DK50" s="442"/>
      <c r="DL50" s="443"/>
      <c r="DM50" s="441"/>
      <c r="DN50" s="442"/>
      <c r="DO50" s="443"/>
      <c r="DP50" s="441"/>
      <c r="DQ50" s="442"/>
      <c r="DR50" s="443"/>
      <c r="DS50" s="441"/>
      <c r="DT50" s="442"/>
      <c r="DU50" s="443"/>
      <c r="DV50" s="441"/>
      <c r="DW50" s="442"/>
      <c r="DX50" s="443"/>
      <c r="DY50" s="441"/>
      <c r="DZ50" s="442"/>
      <c r="EA50" s="443"/>
      <c r="EB50" s="441"/>
      <c r="EC50" s="442"/>
      <c r="ED50" s="443"/>
      <c r="EE50" s="441"/>
      <c r="EF50" s="442"/>
      <c r="EG50" s="443"/>
      <c r="EH50" s="441"/>
      <c r="EI50" s="442"/>
      <c r="EJ50" s="443"/>
      <c r="EK50" s="441"/>
      <c r="EL50" s="442"/>
      <c r="EM50" s="443"/>
      <c r="EN50" s="441"/>
      <c r="EO50" s="442"/>
      <c r="EP50" s="443"/>
      <c r="EQ50" s="441"/>
      <c r="ER50" s="442"/>
      <c r="ES50" s="443"/>
      <c r="ET50" s="441"/>
      <c r="EU50" s="442"/>
      <c r="EV50" s="443"/>
      <c r="EW50" s="441"/>
      <c r="EX50" s="442"/>
      <c r="EY50" s="443"/>
      <c r="EZ50" s="441"/>
      <c r="FA50" s="442"/>
      <c r="FB50" s="443"/>
      <c r="FC50" s="441"/>
      <c r="FD50" s="442"/>
      <c r="FE50" s="443"/>
      <c r="FF50" s="441"/>
      <c r="FG50" s="442"/>
      <c r="FH50" s="443"/>
      <c r="FI50" s="441"/>
      <c r="FJ50" s="442"/>
      <c r="FK50" s="443"/>
      <c r="FL50" s="441"/>
      <c r="FM50" s="442"/>
      <c r="FN50" s="443"/>
      <c r="FO50" s="441"/>
      <c r="FP50" s="442"/>
      <c r="FQ50" s="443"/>
      <c r="FR50" s="441"/>
      <c r="FS50" s="442"/>
      <c r="FT50" s="443"/>
      <c r="FU50" s="441"/>
      <c r="FV50" s="442"/>
      <c r="FW50" s="443"/>
      <c r="FX50" s="441"/>
      <c r="FY50" s="442"/>
      <c r="FZ50" s="443"/>
      <c r="GA50" s="441"/>
      <c r="GB50" s="442"/>
      <c r="GC50" s="443"/>
      <c r="GD50" s="441"/>
      <c r="GE50" s="442"/>
      <c r="GF50" s="443"/>
      <c r="GG50" s="441"/>
      <c r="GH50" s="442"/>
      <c r="GI50" s="443"/>
      <c r="GJ50" s="441"/>
      <c r="GK50" s="442"/>
      <c r="GL50" s="443"/>
      <c r="GM50" s="441"/>
      <c r="GN50" s="442"/>
      <c r="GO50" s="443"/>
      <c r="GP50" s="441"/>
      <c r="GQ50" s="442"/>
      <c r="GR50" s="443"/>
      <c r="GS50" s="441"/>
      <c r="GT50" s="442"/>
      <c r="GU50" s="441"/>
      <c r="GV50" s="441"/>
      <c r="GW50" s="441"/>
      <c r="GX50" s="443"/>
      <c r="GY50" s="441"/>
      <c r="GZ50" s="442"/>
      <c r="HA50" s="443"/>
      <c r="HB50" s="441"/>
      <c r="HC50" s="442"/>
      <c r="HD50" s="443"/>
      <c r="HE50" s="441"/>
      <c r="HF50" s="442"/>
      <c r="HG50" s="443"/>
      <c r="HH50" s="441"/>
      <c r="HI50" s="442"/>
      <c r="HJ50" s="443"/>
      <c r="HK50" s="441"/>
      <c r="HL50" s="442"/>
      <c r="HM50" s="443"/>
      <c r="HN50" s="441"/>
      <c r="HO50" s="442"/>
      <c r="HP50" s="443"/>
      <c r="HQ50" s="441"/>
      <c r="HR50" s="442"/>
      <c r="HS50" s="443"/>
      <c r="HT50" s="441"/>
      <c r="HU50" s="442"/>
      <c r="HV50" s="443"/>
      <c r="HW50" s="441"/>
      <c r="HX50" s="442"/>
      <c r="HY50" s="443"/>
      <c r="HZ50" s="441"/>
      <c r="IA50" s="442"/>
      <c r="IB50" s="443"/>
      <c r="IC50" s="441"/>
      <c r="ID50" s="442"/>
      <c r="IE50" s="443"/>
      <c r="IF50" s="441"/>
      <c r="IG50" s="442"/>
      <c r="IH50" s="443"/>
      <c r="II50" s="441"/>
      <c r="IJ50" s="442"/>
      <c r="IK50" s="443"/>
      <c r="IL50" s="441"/>
      <c r="IM50" s="442"/>
      <c r="IN50" s="443"/>
      <c r="IO50" s="441"/>
      <c r="IP50" s="442"/>
      <c r="IQ50" s="443"/>
      <c r="IR50" s="441"/>
      <c r="IS50" s="442"/>
      <c r="IT50" s="443"/>
      <c r="IU50" s="441"/>
      <c r="IV50" s="442"/>
      <c r="IW50" s="443"/>
      <c r="IX50" s="441"/>
      <c r="IY50" s="442"/>
      <c r="IZ50" s="492"/>
      <c r="JA50" s="507"/>
      <c r="JB50" s="507"/>
      <c r="JC50" s="512"/>
    </row>
    <row r="51" spans="1:266" s="613" customFormat="1" ht="20.25" customHeight="1">
      <c r="A51" s="298">
        <f t="shared" si="1"/>
        <v>33</v>
      </c>
      <c r="B51" s="428"/>
      <c r="C51" s="1338" t="str">
        <f t="shared" si="2"/>
        <v>With Increased ROE</v>
      </c>
      <c r="D51" s="508">
        <v>2011</v>
      </c>
      <c r="E51" s="443">
        <v>18218621.16666666</v>
      </c>
      <c r="F51" s="441">
        <v>492395.16666666669</v>
      </c>
      <c r="G51" s="442">
        <v>3746857.9192441981</v>
      </c>
      <c r="H51" s="443">
        <v>7412613.4642857127</v>
      </c>
      <c r="I51" s="441">
        <v>192119.57142857142</v>
      </c>
      <c r="J51" s="442">
        <v>1516263.3800122137</v>
      </c>
      <c r="K51" s="443">
        <v>79523583.68267858</v>
      </c>
      <c r="L51" s="441">
        <v>2061086.4021428572</v>
      </c>
      <c r="M51" s="442">
        <v>16266691.68254026</v>
      </c>
      <c r="N51" s="443">
        <v>20119663.474206317</v>
      </c>
      <c r="O51" s="441">
        <v>528306.26190476189</v>
      </c>
      <c r="P51" s="442">
        <v>4122359.5534349093</v>
      </c>
      <c r="Q51" s="443">
        <v>25630831.907806139</v>
      </c>
      <c r="R51" s="441">
        <v>642986.71428571432</v>
      </c>
      <c r="S51" s="442">
        <v>5221521.3354538986</v>
      </c>
      <c r="T51" s="443">
        <v>24896838.380897436</v>
      </c>
      <c r="U51" s="441">
        <v>614263.21428571432</v>
      </c>
      <c r="V51" s="442">
        <v>5061681.733301891</v>
      </c>
      <c r="W51" s="443">
        <v>15121424.868553113</v>
      </c>
      <c r="X51" s="441">
        <v>374560.80952380953</v>
      </c>
      <c r="Y51" s="442">
        <v>3075759.4101427016</v>
      </c>
      <c r="Z51" s="443">
        <v>6604622.5314651988</v>
      </c>
      <c r="AA51" s="441">
        <v>165749.87071428573</v>
      </c>
      <c r="AB51" s="442">
        <v>1345559.1343711205</v>
      </c>
      <c r="AC51" s="443">
        <v>20302520.008113556</v>
      </c>
      <c r="AD51" s="441">
        <v>501724.90476190473</v>
      </c>
      <c r="AE51" s="442">
        <v>4128442.5660718763</v>
      </c>
      <c r="AF51" s="443">
        <v>25878.40476190476</v>
      </c>
      <c r="AG51" s="441">
        <v>666.38095238095241</v>
      </c>
      <c r="AH51" s="442">
        <v>5289.1404698704582</v>
      </c>
      <c r="AI51" s="443">
        <v>9140218.2493772898</v>
      </c>
      <c r="AJ51" s="441">
        <v>218069.47619047618</v>
      </c>
      <c r="AK51" s="442">
        <v>1850822.0083882969</v>
      </c>
      <c r="AL51" s="443">
        <v>20623951.165907715</v>
      </c>
      <c r="AM51" s="441">
        <v>300197.63980935473</v>
      </c>
      <c r="AN51" s="442">
        <v>2435793.1619387087</v>
      </c>
      <c r="AO51" s="443">
        <v>20511158.153256074</v>
      </c>
      <c r="AP51" s="441">
        <v>37566.223723912226</v>
      </c>
      <c r="AQ51" s="442">
        <v>284734.90182532498</v>
      </c>
      <c r="AR51" s="443"/>
      <c r="AS51" s="441"/>
      <c r="AT51" s="442"/>
      <c r="AU51" s="443"/>
      <c r="AV51" s="441"/>
      <c r="AW51" s="442"/>
      <c r="AX51" s="443"/>
      <c r="AY51" s="441"/>
      <c r="AZ51" s="442"/>
      <c r="BA51" s="443"/>
      <c r="BB51" s="441"/>
      <c r="BC51" s="442"/>
      <c r="BD51" s="443"/>
      <c r="BE51" s="441"/>
      <c r="BF51" s="442"/>
      <c r="BG51" s="443">
        <v>2640253.4234263953</v>
      </c>
      <c r="BH51" s="441">
        <v>9537.1034128688552</v>
      </c>
      <c r="BI51" s="442">
        <v>73000.179690770354</v>
      </c>
      <c r="BJ51" s="443"/>
      <c r="BK51" s="441"/>
      <c r="BL51" s="442"/>
      <c r="BM51" s="443"/>
      <c r="BN51" s="441"/>
      <c r="BO51" s="442"/>
      <c r="BP51" s="443"/>
      <c r="BQ51" s="441"/>
      <c r="BR51" s="442"/>
      <c r="BS51" s="443"/>
      <c r="BT51" s="441"/>
      <c r="BU51" s="442"/>
      <c r="BV51" s="443">
        <v>5849884.5531135527</v>
      </c>
      <c r="BW51" s="441">
        <v>116061.39743589744</v>
      </c>
      <c r="BX51" s="442">
        <v>1014845.1256138145</v>
      </c>
      <c r="BY51" s="443">
        <v>7844331.3999999994</v>
      </c>
      <c r="BZ51" s="441">
        <v>111778.00822344322</v>
      </c>
      <c r="CA51" s="442">
        <v>952449.42224491225</v>
      </c>
      <c r="CB51" s="443"/>
      <c r="CC51" s="441"/>
      <c r="CD51" s="442"/>
      <c r="CE51" s="443">
        <v>19902938.599999998</v>
      </c>
      <c r="CF51" s="441">
        <v>147204.10692307691</v>
      </c>
      <c r="CG51" s="442">
        <v>1150143.751808109</v>
      </c>
      <c r="CH51" s="443"/>
      <c r="CI51" s="441"/>
      <c r="CJ51" s="442"/>
      <c r="CK51" s="443"/>
      <c r="CL51" s="441"/>
      <c r="CM51" s="442"/>
      <c r="CN51" s="443"/>
      <c r="CO51" s="441"/>
      <c r="CP51" s="442"/>
      <c r="CQ51" s="443"/>
      <c r="CR51" s="441"/>
      <c r="CS51" s="442"/>
      <c r="CT51" s="443"/>
      <c r="CU51" s="441"/>
      <c r="CV51" s="442"/>
      <c r="CW51" s="443"/>
      <c r="CX51" s="441"/>
      <c r="CY51" s="442"/>
      <c r="CZ51" s="443"/>
      <c r="DA51" s="441"/>
      <c r="DB51" s="442"/>
      <c r="DC51" s="443"/>
      <c r="DD51" s="441"/>
      <c r="DE51" s="442"/>
      <c r="DF51" s="443"/>
      <c r="DG51" s="441"/>
      <c r="DH51" s="442"/>
      <c r="DI51" s="443"/>
      <c r="DJ51" s="441"/>
      <c r="DK51" s="442"/>
      <c r="DL51" s="443"/>
      <c r="DM51" s="441"/>
      <c r="DN51" s="442"/>
      <c r="DO51" s="443"/>
      <c r="DP51" s="441"/>
      <c r="DQ51" s="442"/>
      <c r="DR51" s="443"/>
      <c r="DS51" s="441"/>
      <c r="DT51" s="442"/>
      <c r="DU51" s="443"/>
      <c r="DV51" s="441"/>
      <c r="DW51" s="442"/>
      <c r="DX51" s="443"/>
      <c r="DY51" s="441"/>
      <c r="DZ51" s="442"/>
      <c r="EA51" s="443"/>
      <c r="EB51" s="441"/>
      <c r="EC51" s="442"/>
      <c r="ED51" s="443"/>
      <c r="EE51" s="441"/>
      <c r="EF51" s="442"/>
      <c r="EG51" s="443"/>
      <c r="EH51" s="441"/>
      <c r="EI51" s="442"/>
      <c r="EJ51" s="443"/>
      <c r="EK51" s="441"/>
      <c r="EL51" s="442"/>
      <c r="EM51" s="443"/>
      <c r="EN51" s="441"/>
      <c r="EO51" s="442"/>
      <c r="EP51" s="443"/>
      <c r="EQ51" s="441"/>
      <c r="ER51" s="442"/>
      <c r="ES51" s="443"/>
      <c r="ET51" s="441"/>
      <c r="EU51" s="442"/>
      <c r="EV51" s="443"/>
      <c r="EW51" s="441"/>
      <c r="EX51" s="442"/>
      <c r="EY51" s="443"/>
      <c r="EZ51" s="441"/>
      <c r="FA51" s="442"/>
      <c r="FB51" s="443"/>
      <c r="FC51" s="441"/>
      <c r="FD51" s="442"/>
      <c r="FE51" s="443"/>
      <c r="FF51" s="441"/>
      <c r="FG51" s="442"/>
      <c r="FH51" s="443"/>
      <c r="FI51" s="441"/>
      <c r="FJ51" s="442"/>
      <c r="FK51" s="443"/>
      <c r="FL51" s="441"/>
      <c r="FM51" s="442"/>
      <c r="FN51" s="443"/>
      <c r="FO51" s="441"/>
      <c r="FP51" s="442"/>
      <c r="FQ51" s="443"/>
      <c r="FR51" s="441"/>
      <c r="FS51" s="442"/>
      <c r="FT51" s="443"/>
      <c r="FU51" s="441"/>
      <c r="FV51" s="442"/>
      <c r="FW51" s="443"/>
      <c r="FX51" s="441"/>
      <c r="FY51" s="442"/>
      <c r="FZ51" s="443"/>
      <c r="GA51" s="441"/>
      <c r="GB51" s="442"/>
      <c r="GC51" s="443"/>
      <c r="GD51" s="441"/>
      <c r="GE51" s="442"/>
      <c r="GF51" s="443"/>
      <c r="GG51" s="441"/>
      <c r="GH51" s="442"/>
      <c r="GI51" s="443"/>
      <c r="GJ51" s="441"/>
      <c r="GK51" s="442"/>
      <c r="GL51" s="443"/>
      <c r="GM51" s="441"/>
      <c r="GN51" s="442"/>
      <c r="GO51" s="443"/>
      <c r="GP51" s="441"/>
      <c r="GQ51" s="442"/>
      <c r="GR51" s="443"/>
      <c r="GS51" s="441"/>
      <c r="GT51" s="442"/>
      <c r="GU51" s="441"/>
      <c r="GV51" s="441"/>
      <c r="GW51" s="441"/>
      <c r="GX51" s="443"/>
      <c r="GY51" s="441"/>
      <c r="GZ51" s="442"/>
      <c r="HA51" s="443"/>
      <c r="HB51" s="441"/>
      <c r="HC51" s="442"/>
      <c r="HD51" s="443"/>
      <c r="HE51" s="441"/>
      <c r="HF51" s="442"/>
      <c r="HG51" s="443"/>
      <c r="HH51" s="441"/>
      <c r="HI51" s="442"/>
      <c r="HJ51" s="443"/>
      <c r="HK51" s="441"/>
      <c r="HL51" s="442"/>
      <c r="HM51" s="443"/>
      <c r="HN51" s="441"/>
      <c r="HO51" s="442"/>
      <c r="HP51" s="443"/>
      <c r="HQ51" s="441"/>
      <c r="HR51" s="442"/>
      <c r="HS51" s="443"/>
      <c r="HT51" s="441"/>
      <c r="HU51" s="442"/>
      <c r="HV51" s="443"/>
      <c r="HW51" s="441"/>
      <c r="HX51" s="442"/>
      <c r="HY51" s="443"/>
      <c r="HZ51" s="441"/>
      <c r="IA51" s="442"/>
      <c r="IB51" s="443"/>
      <c r="IC51" s="441"/>
      <c r="ID51" s="442"/>
      <c r="IE51" s="443"/>
      <c r="IF51" s="441"/>
      <c r="IG51" s="442"/>
      <c r="IH51" s="443"/>
      <c r="II51" s="441"/>
      <c r="IJ51" s="442"/>
      <c r="IK51" s="443"/>
      <c r="IL51" s="441"/>
      <c r="IM51" s="442"/>
      <c r="IN51" s="443"/>
      <c r="IO51" s="441"/>
      <c r="IP51" s="442"/>
      <c r="IQ51" s="443"/>
      <c r="IR51" s="441"/>
      <c r="IS51" s="442"/>
      <c r="IT51" s="443"/>
      <c r="IU51" s="441"/>
      <c r="IV51" s="442"/>
      <c r="IW51" s="443"/>
      <c r="IX51" s="441"/>
      <c r="IY51" s="442"/>
      <c r="IZ51" s="492"/>
      <c r="JA51" s="507"/>
      <c r="JB51" s="507"/>
      <c r="JC51" s="512"/>
    </row>
    <row r="52" spans="1:266" s="613" customFormat="1" ht="20.25" customHeight="1">
      <c r="A52" s="298">
        <f t="shared" si="1"/>
        <v>34</v>
      </c>
      <c r="B52" s="428"/>
      <c r="C52" s="1338" t="str">
        <f t="shared" si="2"/>
        <v>At Allowed ROE</v>
      </c>
      <c r="D52" s="508">
        <v>2012</v>
      </c>
      <c r="E52" s="443">
        <v>17726225.999999993</v>
      </c>
      <c r="F52" s="444">
        <v>492395.16999999993</v>
      </c>
      <c r="G52" s="442">
        <v>3154416.2377389586</v>
      </c>
      <c r="H52" s="443">
        <v>7220493.8928571409</v>
      </c>
      <c r="I52" s="444">
        <v>192119.57190476189</v>
      </c>
      <c r="J52" s="442">
        <v>1276451.1641041508</v>
      </c>
      <c r="K52" s="443">
        <v>77462497.280535728</v>
      </c>
      <c r="L52" s="444">
        <v>2061086.4021428572</v>
      </c>
      <c r="M52" s="442">
        <v>13693951.72386774</v>
      </c>
      <c r="N52" s="443">
        <v>19591357.212301556</v>
      </c>
      <c r="O52" s="444">
        <v>528306.26404761907</v>
      </c>
      <c r="P52" s="442">
        <v>3470421.841539769</v>
      </c>
      <c r="Q52" s="443">
        <v>24987651.543520425</v>
      </c>
      <c r="R52" s="444">
        <v>642982.09523809503</v>
      </c>
      <c r="S52" s="442">
        <v>4395481.6313588303</v>
      </c>
      <c r="T52" s="443">
        <v>24282575.526611723</v>
      </c>
      <c r="U52" s="444">
        <v>614263.2228571428</v>
      </c>
      <c r="V52" s="442">
        <v>4260878.561666593</v>
      </c>
      <c r="W52" s="443">
        <v>14746864.239029303</v>
      </c>
      <c r="X52" s="444">
        <v>374560.81380952382</v>
      </c>
      <c r="Y52" s="442">
        <v>2589158.7371002613</v>
      </c>
      <c r="Z52" s="443">
        <v>6438872.6607509134</v>
      </c>
      <c r="AA52" s="444">
        <v>165749.87071428573</v>
      </c>
      <c r="AB52" s="442">
        <v>1132702.152345319</v>
      </c>
      <c r="AC52" s="443">
        <v>19802055.103351653</v>
      </c>
      <c r="AD52" s="444">
        <v>501754.90476190473</v>
      </c>
      <c r="AE52" s="442">
        <v>3475511.8606785163</v>
      </c>
      <c r="AF52" s="443">
        <v>25212.373809523804</v>
      </c>
      <c r="AG52" s="444">
        <v>666.38928571428573</v>
      </c>
      <c r="AH52" s="442">
        <v>4452.6362989624722</v>
      </c>
      <c r="AI52" s="443">
        <v>8922148.773186814</v>
      </c>
      <c r="AJ52" s="444">
        <v>218069.47619047618</v>
      </c>
      <c r="AK52" s="442">
        <v>1557945.6576023919</v>
      </c>
      <c r="AL52" s="443">
        <v>20326793.360190645</v>
      </c>
      <c r="AM52" s="444">
        <v>491118.83333333331</v>
      </c>
      <c r="AN52" s="442">
        <v>3543677.9152498064</v>
      </c>
      <c r="AO52" s="443">
        <v>21132706.776276089</v>
      </c>
      <c r="AP52" s="444">
        <v>504054.11904761905</v>
      </c>
      <c r="AQ52" s="442">
        <v>3677640.5698125381</v>
      </c>
      <c r="AR52" s="443">
        <v>79937193.560000017</v>
      </c>
      <c r="AS52" s="444">
        <v>1240232.576868132</v>
      </c>
      <c r="AT52" s="442">
        <v>9062769.6717807297</v>
      </c>
      <c r="AU52" s="443">
        <v>14401476.969999997</v>
      </c>
      <c r="AV52" s="444">
        <v>210412.28346153843</v>
      </c>
      <c r="AW52" s="442">
        <v>1537548.7603629632</v>
      </c>
      <c r="AX52" s="443">
        <v>19820556.989808105</v>
      </c>
      <c r="AY52" s="444">
        <v>318342.47789497575</v>
      </c>
      <c r="AZ52" s="442">
        <v>2326228.6507515828</v>
      </c>
      <c r="BA52" s="443">
        <v>4404011.6801918941</v>
      </c>
      <c r="BB52" s="444">
        <v>57853.135493302674</v>
      </c>
      <c r="BC52" s="442">
        <v>422751.06423194043</v>
      </c>
      <c r="BD52" s="443">
        <v>22800866.409999996</v>
      </c>
      <c r="BE52" s="444">
        <v>123007.88282051282</v>
      </c>
      <c r="BF52" s="442">
        <v>898857.30354769737</v>
      </c>
      <c r="BG52" s="443">
        <v>7275941.1800135253</v>
      </c>
      <c r="BH52" s="444">
        <v>108279.15588744162</v>
      </c>
      <c r="BI52" s="442">
        <v>790335.84040490841</v>
      </c>
      <c r="BJ52" s="443"/>
      <c r="BK52" s="444"/>
      <c r="BL52" s="442"/>
      <c r="BM52" s="443"/>
      <c r="BN52" s="444"/>
      <c r="BO52" s="442"/>
      <c r="BP52" s="443"/>
      <c r="BQ52" s="444"/>
      <c r="BR52" s="442"/>
      <c r="BS52" s="443"/>
      <c r="BT52" s="444"/>
      <c r="BU52" s="442"/>
      <c r="BV52" s="443">
        <v>5733823.1556776557</v>
      </c>
      <c r="BW52" s="444">
        <v>139468.73809523811</v>
      </c>
      <c r="BX52" s="442">
        <v>1000540.8038075565</v>
      </c>
      <c r="BY52" s="443">
        <v>7628073.941776556</v>
      </c>
      <c r="BZ52" s="444">
        <v>184491.25137362638</v>
      </c>
      <c r="CA52" s="442">
        <v>1331330.4113339363</v>
      </c>
      <c r="CB52" s="443">
        <v>4694511.12</v>
      </c>
      <c r="CC52" s="444">
        <v>8598.0057142857131</v>
      </c>
      <c r="CD52" s="442">
        <v>62828.333071201865</v>
      </c>
      <c r="CE52" s="443">
        <v>19848510.643076919</v>
      </c>
      <c r="CF52" s="444">
        <v>475501.18809523806</v>
      </c>
      <c r="CG52" s="442">
        <v>3452557.8107111696</v>
      </c>
      <c r="CH52" s="443"/>
      <c r="CI52" s="444"/>
      <c r="CJ52" s="442"/>
      <c r="CK52" s="443">
        <v>16441747.629999999</v>
      </c>
      <c r="CL52" s="444">
        <v>30113.090897435894</v>
      </c>
      <c r="CM52" s="442">
        <v>220045.83011197211</v>
      </c>
      <c r="CN52" s="443"/>
      <c r="CO52" s="444"/>
      <c r="CP52" s="442"/>
      <c r="CQ52" s="443"/>
      <c r="CR52" s="444"/>
      <c r="CS52" s="442"/>
      <c r="CT52" s="443"/>
      <c r="CU52" s="444"/>
      <c r="CV52" s="442"/>
      <c r="CW52" s="443"/>
      <c r="CX52" s="444"/>
      <c r="CY52" s="442"/>
      <c r="CZ52" s="443"/>
      <c r="DA52" s="444"/>
      <c r="DB52" s="442"/>
      <c r="DC52" s="443"/>
      <c r="DD52" s="444"/>
      <c r="DE52" s="442"/>
      <c r="DF52" s="443"/>
      <c r="DG52" s="444"/>
      <c r="DH52" s="442"/>
      <c r="DI52" s="443"/>
      <c r="DJ52" s="444"/>
      <c r="DK52" s="442"/>
      <c r="DL52" s="443"/>
      <c r="DM52" s="444"/>
      <c r="DN52" s="442"/>
      <c r="DO52" s="443"/>
      <c r="DP52" s="444"/>
      <c r="DQ52" s="442"/>
      <c r="DR52" s="443"/>
      <c r="DS52" s="444"/>
      <c r="DT52" s="442"/>
      <c r="DU52" s="443"/>
      <c r="DV52" s="444"/>
      <c r="DW52" s="442"/>
      <c r="DX52" s="443"/>
      <c r="DY52" s="444"/>
      <c r="DZ52" s="442"/>
      <c r="EA52" s="443"/>
      <c r="EB52" s="444"/>
      <c r="EC52" s="442"/>
      <c r="ED52" s="443"/>
      <c r="EE52" s="444"/>
      <c r="EF52" s="442"/>
      <c r="EG52" s="443"/>
      <c r="EH52" s="444"/>
      <c r="EI52" s="442"/>
      <c r="EJ52" s="443"/>
      <c r="EK52" s="444"/>
      <c r="EL52" s="442"/>
      <c r="EM52" s="443"/>
      <c r="EN52" s="444"/>
      <c r="EO52" s="442"/>
      <c r="EP52" s="443"/>
      <c r="EQ52" s="444"/>
      <c r="ER52" s="442"/>
      <c r="ES52" s="443"/>
      <c r="ET52" s="444"/>
      <c r="EU52" s="442"/>
      <c r="EV52" s="443"/>
      <c r="EW52" s="444"/>
      <c r="EX52" s="442"/>
      <c r="EY52" s="443"/>
      <c r="EZ52" s="444"/>
      <c r="FA52" s="442"/>
      <c r="FB52" s="443"/>
      <c r="FC52" s="444"/>
      <c r="FD52" s="442"/>
      <c r="FE52" s="443"/>
      <c r="FF52" s="444"/>
      <c r="FG52" s="442"/>
      <c r="FH52" s="443"/>
      <c r="FI52" s="444"/>
      <c r="FJ52" s="442"/>
      <c r="FK52" s="443"/>
      <c r="FL52" s="444"/>
      <c r="FM52" s="442"/>
      <c r="FN52" s="443"/>
      <c r="FO52" s="444"/>
      <c r="FP52" s="442"/>
      <c r="FQ52" s="443"/>
      <c r="FR52" s="444"/>
      <c r="FS52" s="442"/>
      <c r="FT52" s="443"/>
      <c r="FU52" s="444"/>
      <c r="FV52" s="442"/>
      <c r="FW52" s="443"/>
      <c r="FX52" s="444"/>
      <c r="FY52" s="442"/>
      <c r="FZ52" s="443"/>
      <c r="GA52" s="444"/>
      <c r="GB52" s="442"/>
      <c r="GC52" s="443"/>
      <c r="GD52" s="444"/>
      <c r="GE52" s="442"/>
      <c r="GF52" s="443"/>
      <c r="GG52" s="444"/>
      <c r="GH52" s="442"/>
      <c r="GI52" s="443"/>
      <c r="GJ52" s="444"/>
      <c r="GK52" s="442"/>
      <c r="GL52" s="443"/>
      <c r="GM52" s="444"/>
      <c r="GN52" s="442"/>
      <c r="GO52" s="443"/>
      <c r="GP52" s="444"/>
      <c r="GQ52" s="442"/>
      <c r="GR52" s="443"/>
      <c r="GS52" s="444"/>
      <c r="GT52" s="442"/>
      <c r="GU52" s="441"/>
      <c r="GV52" s="441"/>
      <c r="GW52" s="441"/>
      <c r="GX52" s="443"/>
      <c r="GY52" s="444"/>
      <c r="GZ52" s="442"/>
      <c r="HA52" s="443"/>
      <c r="HB52" s="444"/>
      <c r="HC52" s="442"/>
      <c r="HD52" s="443"/>
      <c r="HE52" s="444"/>
      <c r="HF52" s="442"/>
      <c r="HG52" s="443"/>
      <c r="HH52" s="444"/>
      <c r="HI52" s="442"/>
      <c r="HJ52" s="443"/>
      <c r="HK52" s="444"/>
      <c r="HL52" s="442"/>
      <c r="HM52" s="443"/>
      <c r="HN52" s="444"/>
      <c r="HO52" s="442"/>
      <c r="HP52" s="443"/>
      <c r="HQ52" s="444"/>
      <c r="HR52" s="442"/>
      <c r="HS52" s="443"/>
      <c r="HT52" s="444"/>
      <c r="HU52" s="442"/>
      <c r="HV52" s="443"/>
      <c r="HW52" s="444"/>
      <c r="HX52" s="442"/>
      <c r="HY52" s="443"/>
      <c r="HZ52" s="444"/>
      <c r="IA52" s="442"/>
      <c r="IB52" s="443"/>
      <c r="IC52" s="444"/>
      <c r="ID52" s="442"/>
      <c r="IE52" s="443"/>
      <c r="IF52" s="444"/>
      <c r="IG52" s="442"/>
      <c r="IH52" s="443"/>
      <c r="II52" s="444"/>
      <c r="IJ52" s="442"/>
      <c r="IK52" s="443"/>
      <c r="IL52" s="444"/>
      <c r="IM52" s="442"/>
      <c r="IN52" s="443"/>
      <c r="IO52" s="444"/>
      <c r="IP52" s="442"/>
      <c r="IQ52" s="443"/>
      <c r="IR52" s="444"/>
      <c r="IS52" s="442"/>
      <c r="IT52" s="443"/>
      <c r="IU52" s="444"/>
      <c r="IV52" s="442"/>
      <c r="IW52" s="443"/>
      <c r="IX52" s="444"/>
      <c r="IY52" s="442"/>
      <c r="IZ52" s="493"/>
      <c r="JA52" s="507"/>
      <c r="JB52" s="507"/>
      <c r="JC52" s="512"/>
    </row>
    <row r="53" spans="1:266" s="610" customFormat="1" ht="20.25" customHeight="1">
      <c r="A53" s="298">
        <f t="shared" si="1"/>
        <v>35</v>
      </c>
      <c r="B53" s="428"/>
      <c r="C53" s="1338" t="str">
        <f t="shared" si="2"/>
        <v>With Increased ROE</v>
      </c>
      <c r="D53" s="511">
        <v>2012</v>
      </c>
      <c r="E53" s="443">
        <v>17726225.999999993</v>
      </c>
      <c r="F53" s="441">
        <v>492395.16999999993</v>
      </c>
      <c r="G53" s="442">
        <v>3154416.2377389586</v>
      </c>
      <c r="H53" s="443">
        <v>7220493.8928571409</v>
      </c>
      <c r="I53" s="441">
        <v>192119.57190476189</v>
      </c>
      <c r="J53" s="442">
        <v>1276451.1641041508</v>
      </c>
      <c r="K53" s="443">
        <v>77462497.280535728</v>
      </c>
      <c r="L53" s="441">
        <v>2061086.4021428572</v>
      </c>
      <c r="M53" s="442">
        <v>13693951.72386774</v>
      </c>
      <c r="N53" s="443">
        <v>19591357.212301556</v>
      </c>
      <c r="O53" s="441">
        <v>528306.26404761907</v>
      </c>
      <c r="P53" s="442">
        <v>3470421.841539769</v>
      </c>
      <c r="Q53" s="443">
        <v>24987651.543520425</v>
      </c>
      <c r="R53" s="441">
        <v>642982.09523809503</v>
      </c>
      <c r="S53" s="442">
        <v>4395481.6313588303</v>
      </c>
      <c r="T53" s="443">
        <v>24282575.526611723</v>
      </c>
      <c r="U53" s="441">
        <v>614263.2228571428</v>
      </c>
      <c r="V53" s="442">
        <v>4260878.561666593</v>
      </c>
      <c r="W53" s="443">
        <v>14746864.239029303</v>
      </c>
      <c r="X53" s="441">
        <v>374560.81380952382</v>
      </c>
      <c r="Y53" s="442">
        <v>2589158.7371002613</v>
      </c>
      <c r="Z53" s="443">
        <v>6438872.6607509134</v>
      </c>
      <c r="AA53" s="441">
        <v>165749.87071428573</v>
      </c>
      <c r="AB53" s="442">
        <v>1132702.152345319</v>
      </c>
      <c r="AC53" s="443">
        <v>19802055.103351653</v>
      </c>
      <c r="AD53" s="441">
        <v>501754.90476190473</v>
      </c>
      <c r="AE53" s="442">
        <v>3475511.8606785163</v>
      </c>
      <c r="AF53" s="443">
        <v>25212.373809523804</v>
      </c>
      <c r="AG53" s="441">
        <v>666.38928571428573</v>
      </c>
      <c r="AH53" s="442">
        <v>4452.6362989624722</v>
      </c>
      <c r="AI53" s="443">
        <v>8922148.773186814</v>
      </c>
      <c r="AJ53" s="441">
        <v>218069.47619047618</v>
      </c>
      <c r="AK53" s="442">
        <v>1557945.6576023919</v>
      </c>
      <c r="AL53" s="443">
        <v>20326793.360190645</v>
      </c>
      <c r="AM53" s="441">
        <v>491118.83333333331</v>
      </c>
      <c r="AN53" s="442">
        <v>3543677.9152498064</v>
      </c>
      <c r="AO53" s="443">
        <v>21132706.776276089</v>
      </c>
      <c r="AP53" s="441">
        <v>504054.11904761905</v>
      </c>
      <c r="AQ53" s="442">
        <v>3677640.5698125381</v>
      </c>
      <c r="AR53" s="443">
        <v>79937193.560000017</v>
      </c>
      <c r="AS53" s="441">
        <v>1240232.576868132</v>
      </c>
      <c r="AT53" s="442">
        <v>9062769.6717807297</v>
      </c>
      <c r="AU53" s="443">
        <v>14401476.969999997</v>
      </c>
      <c r="AV53" s="441">
        <v>210412.28346153843</v>
      </c>
      <c r="AW53" s="442">
        <v>1537548.7603629632</v>
      </c>
      <c r="AX53" s="443">
        <v>19820556.989808105</v>
      </c>
      <c r="AY53" s="441">
        <v>318342.47789497575</v>
      </c>
      <c r="AZ53" s="442">
        <v>2326228.6507515828</v>
      </c>
      <c r="BA53" s="443">
        <v>4404011.6801918941</v>
      </c>
      <c r="BB53" s="441">
        <v>57853.135493302674</v>
      </c>
      <c r="BC53" s="442">
        <v>422751.06423194043</v>
      </c>
      <c r="BD53" s="443">
        <v>22800866.409999996</v>
      </c>
      <c r="BE53" s="441">
        <v>123007.88282051282</v>
      </c>
      <c r="BF53" s="442">
        <v>898857.30354769737</v>
      </c>
      <c r="BG53" s="443">
        <v>7275941.1800135253</v>
      </c>
      <c r="BH53" s="441">
        <v>108279.15588744162</v>
      </c>
      <c r="BI53" s="442">
        <v>790335.84040490841</v>
      </c>
      <c r="BJ53" s="443"/>
      <c r="BK53" s="441"/>
      <c r="BL53" s="442"/>
      <c r="BM53" s="443"/>
      <c r="BN53" s="441"/>
      <c r="BO53" s="442"/>
      <c r="BP53" s="443"/>
      <c r="BQ53" s="441"/>
      <c r="BR53" s="442"/>
      <c r="BS53" s="443"/>
      <c r="BT53" s="441"/>
      <c r="BU53" s="442"/>
      <c r="BV53" s="443">
        <v>5733823.1556776557</v>
      </c>
      <c r="BW53" s="441">
        <v>139468.73809523811</v>
      </c>
      <c r="BX53" s="442">
        <v>1051531.0402820173</v>
      </c>
      <c r="BY53" s="443">
        <v>7628073.941776556</v>
      </c>
      <c r="BZ53" s="441">
        <v>184491.25137362638</v>
      </c>
      <c r="CA53" s="442">
        <v>1399242.9616222479</v>
      </c>
      <c r="CB53" s="443">
        <v>4694511.12</v>
      </c>
      <c r="CC53" s="441">
        <v>8598.0057142857131</v>
      </c>
      <c r="CD53" s="442">
        <v>66039.698677086519</v>
      </c>
      <c r="CE53" s="443">
        <v>19848510.643076919</v>
      </c>
      <c r="CF53" s="441">
        <v>475501.18809523806</v>
      </c>
      <c r="CG53" s="442">
        <v>3452557.8107111696</v>
      </c>
      <c r="CH53" s="443"/>
      <c r="CI53" s="441"/>
      <c r="CJ53" s="442"/>
      <c r="CK53" s="443">
        <v>16441747.629999999</v>
      </c>
      <c r="CL53" s="441">
        <v>30113.090897435894</v>
      </c>
      <c r="CM53" s="442">
        <v>220045.83011197211</v>
      </c>
      <c r="CN53" s="443"/>
      <c r="CO53" s="441"/>
      <c r="CP53" s="442"/>
      <c r="CQ53" s="443"/>
      <c r="CR53" s="441"/>
      <c r="CS53" s="442"/>
      <c r="CT53" s="443"/>
      <c r="CU53" s="441"/>
      <c r="CV53" s="442"/>
      <c r="CW53" s="443"/>
      <c r="CX53" s="441"/>
      <c r="CY53" s="442"/>
      <c r="CZ53" s="443"/>
      <c r="DA53" s="441"/>
      <c r="DB53" s="442"/>
      <c r="DC53" s="443"/>
      <c r="DD53" s="441"/>
      <c r="DE53" s="442"/>
      <c r="DF53" s="443"/>
      <c r="DG53" s="441"/>
      <c r="DH53" s="442"/>
      <c r="DI53" s="443"/>
      <c r="DJ53" s="441"/>
      <c r="DK53" s="442"/>
      <c r="DL53" s="443"/>
      <c r="DM53" s="441"/>
      <c r="DN53" s="442"/>
      <c r="DO53" s="443"/>
      <c r="DP53" s="441"/>
      <c r="DQ53" s="442"/>
      <c r="DR53" s="443"/>
      <c r="DS53" s="441"/>
      <c r="DT53" s="442"/>
      <c r="DU53" s="443"/>
      <c r="DV53" s="441"/>
      <c r="DW53" s="442"/>
      <c r="DX53" s="443"/>
      <c r="DY53" s="441"/>
      <c r="DZ53" s="442"/>
      <c r="EA53" s="443"/>
      <c r="EB53" s="441"/>
      <c r="EC53" s="442"/>
      <c r="ED53" s="443"/>
      <c r="EE53" s="441"/>
      <c r="EF53" s="442"/>
      <c r="EG53" s="443"/>
      <c r="EH53" s="441"/>
      <c r="EI53" s="442"/>
      <c r="EJ53" s="443"/>
      <c r="EK53" s="441"/>
      <c r="EL53" s="442"/>
      <c r="EM53" s="443"/>
      <c r="EN53" s="441"/>
      <c r="EO53" s="442"/>
      <c r="EP53" s="443"/>
      <c r="EQ53" s="441"/>
      <c r="ER53" s="442"/>
      <c r="ES53" s="443"/>
      <c r="ET53" s="441"/>
      <c r="EU53" s="442"/>
      <c r="EV53" s="443"/>
      <c r="EW53" s="441"/>
      <c r="EX53" s="442"/>
      <c r="EY53" s="443"/>
      <c r="EZ53" s="441"/>
      <c r="FA53" s="442"/>
      <c r="FB53" s="443"/>
      <c r="FC53" s="441"/>
      <c r="FD53" s="442"/>
      <c r="FE53" s="443"/>
      <c r="FF53" s="441"/>
      <c r="FG53" s="442"/>
      <c r="FH53" s="443"/>
      <c r="FI53" s="441"/>
      <c r="FJ53" s="442"/>
      <c r="FK53" s="443"/>
      <c r="FL53" s="441"/>
      <c r="FM53" s="442"/>
      <c r="FN53" s="443"/>
      <c r="FO53" s="441"/>
      <c r="FP53" s="442"/>
      <c r="FQ53" s="443"/>
      <c r="FR53" s="441"/>
      <c r="FS53" s="442"/>
      <c r="FT53" s="443"/>
      <c r="FU53" s="441"/>
      <c r="FV53" s="442"/>
      <c r="FW53" s="443"/>
      <c r="FX53" s="441"/>
      <c r="FY53" s="442"/>
      <c r="FZ53" s="443"/>
      <c r="GA53" s="441"/>
      <c r="GB53" s="442"/>
      <c r="GC53" s="443"/>
      <c r="GD53" s="441"/>
      <c r="GE53" s="442"/>
      <c r="GF53" s="443"/>
      <c r="GG53" s="441"/>
      <c r="GH53" s="442"/>
      <c r="GI53" s="443"/>
      <c r="GJ53" s="441"/>
      <c r="GK53" s="442"/>
      <c r="GL53" s="443"/>
      <c r="GM53" s="441"/>
      <c r="GN53" s="442"/>
      <c r="GO53" s="443"/>
      <c r="GP53" s="441"/>
      <c r="GQ53" s="442"/>
      <c r="GR53" s="443"/>
      <c r="GS53" s="441"/>
      <c r="GT53" s="442"/>
      <c r="GU53" s="441"/>
      <c r="GV53" s="441"/>
      <c r="GW53" s="441"/>
      <c r="GX53" s="443"/>
      <c r="GY53" s="441"/>
      <c r="GZ53" s="442"/>
      <c r="HA53" s="443"/>
      <c r="HB53" s="441"/>
      <c r="HC53" s="442"/>
      <c r="HD53" s="443"/>
      <c r="HE53" s="441"/>
      <c r="HF53" s="442"/>
      <c r="HG53" s="443"/>
      <c r="HH53" s="441"/>
      <c r="HI53" s="442"/>
      <c r="HJ53" s="443"/>
      <c r="HK53" s="441"/>
      <c r="HL53" s="442"/>
      <c r="HM53" s="443"/>
      <c r="HN53" s="441"/>
      <c r="HO53" s="442"/>
      <c r="HP53" s="443"/>
      <c r="HQ53" s="441"/>
      <c r="HR53" s="442"/>
      <c r="HS53" s="443"/>
      <c r="HT53" s="441"/>
      <c r="HU53" s="442"/>
      <c r="HV53" s="443"/>
      <c r="HW53" s="441"/>
      <c r="HX53" s="442"/>
      <c r="HY53" s="443"/>
      <c r="HZ53" s="441"/>
      <c r="IA53" s="442"/>
      <c r="IB53" s="443"/>
      <c r="IC53" s="441"/>
      <c r="ID53" s="442"/>
      <c r="IE53" s="443"/>
      <c r="IF53" s="441"/>
      <c r="IG53" s="442"/>
      <c r="IH53" s="443"/>
      <c r="II53" s="441"/>
      <c r="IJ53" s="442"/>
      <c r="IK53" s="443"/>
      <c r="IL53" s="441"/>
      <c r="IM53" s="442"/>
      <c r="IN53" s="443"/>
      <c r="IO53" s="441"/>
      <c r="IP53" s="442"/>
      <c r="IQ53" s="443"/>
      <c r="IR53" s="441"/>
      <c r="IS53" s="442"/>
      <c r="IT53" s="443"/>
      <c r="IU53" s="441"/>
      <c r="IV53" s="442"/>
      <c r="IW53" s="443"/>
      <c r="IX53" s="441"/>
      <c r="IY53" s="442"/>
      <c r="IZ53" s="493"/>
      <c r="JA53" s="507"/>
      <c r="JB53" s="510"/>
      <c r="JC53" s="512"/>
    </row>
    <row r="54" spans="1:266" s="613" customFormat="1" ht="20.25" customHeight="1">
      <c r="A54" s="298">
        <f t="shared" si="1"/>
        <v>36</v>
      </c>
      <c r="B54" s="428"/>
      <c r="C54" s="1338" t="str">
        <f t="shared" si="2"/>
        <v>At Allowed ROE</v>
      </c>
      <c r="D54" s="508">
        <v>2013</v>
      </c>
      <c r="E54" s="443">
        <v>17233830.969999991</v>
      </c>
      <c r="F54" s="441">
        <v>492395.17</v>
      </c>
      <c r="G54" s="442">
        <v>2886755.7766589443</v>
      </c>
      <c r="H54" s="443">
        <v>7028374.3409523787</v>
      </c>
      <c r="I54" s="441">
        <v>192119.57190476189</v>
      </c>
      <c r="J54" s="442">
        <v>1168597.9115219517</v>
      </c>
      <c r="K54" s="443">
        <v>75401410.878392875</v>
      </c>
      <c r="L54" s="441">
        <v>2061086.4021428572</v>
      </c>
      <c r="M54" s="442">
        <v>12536886.484434668</v>
      </c>
      <c r="N54" s="443">
        <v>19063051.03825397</v>
      </c>
      <c r="O54" s="441">
        <v>528306.26404761907</v>
      </c>
      <c r="P54" s="442">
        <v>3176807.2577140443</v>
      </c>
      <c r="Q54" s="443">
        <v>24344669.448282331</v>
      </c>
      <c r="R54" s="441">
        <v>642982.09523809503</v>
      </c>
      <c r="S54" s="442">
        <v>4025278.0926033738</v>
      </c>
      <c r="T54" s="443">
        <v>23668312.303754579</v>
      </c>
      <c r="U54" s="441">
        <v>614263.2228571428</v>
      </c>
      <c r="V54" s="442">
        <v>3902590.3919503652</v>
      </c>
      <c r="W54" s="443">
        <v>14372303.42521978</v>
      </c>
      <c r="X54" s="441">
        <v>374560.81380952382</v>
      </c>
      <c r="Y54" s="442">
        <v>2371358.6939906403</v>
      </c>
      <c r="Z54" s="443">
        <v>6273123.2200366315</v>
      </c>
      <c r="AA54" s="441">
        <v>165749.88095238095</v>
      </c>
      <c r="AB54" s="442">
        <v>1037298.3570236434</v>
      </c>
      <c r="AC54" s="443">
        <v>19300300.308589749</v>
      </c>
      <c r="AD54" s="441">
        <v>501754.90738095244</v>
      </c>
      <c r="AE54" s="442">
        <v>3183217.8297003526</v>
      </c>
      <c r="AF54" s="443">
        <v>24545.984523809519</v>
      </c>
      <c r="AG54" s="441">
        <v>666.38928571428573</v>
      </c>
      <c r="AH54" s="442">
        <v>4076.6547396216383</v>
      </c>
      <c r="AI54" s="443">
        <v>8704079.2069963384</v>
      </c>
      <c r="AJ54" s="441">
        <v>218069.47404761909</v>
      </c>
      <c r="AK54" s="442">
        <v>1427359.7593446013</v>
      </c>
      <c r="AL54" s="443">
        <v>19835674.212928168</v>
      </c>
      <c r="AM54" s="441">
        <v>491118.82585882989</v>
      </c>
      <c r="AN54" s="442">
        <v>3246963.2474869187</v>
      </c>
      <c r="AO54" s="443">
        <v>20628652.157466929</v>
      </c>
      <c r="AP54" s="441">
        <v>504054.10714853473</v>
      </c>
      <c r="AQ54" s="442">
        <v>3370069.9210606795</v>
      </c>
      <c r="AR54" s="443">
        <v>79195082.423131868</v>
      </c>
      <c r="AS54" s="441">
        <v>1915126.5476190476</v>
      </c>
      <c r="AT54" s="442">
        <v>12917995.609358206</v>
      </c>
      <c r="AU54" s="443">
        <v>14194429.336538462</v>
      </c>
      <c r="AV54" s="441">
        <v>342972.41952380957</v>
      </c>
      <c r="AW54" s="442">
        <v>2315057.5871556802</v>
      </c>
      <c r="AX54" s="443">
        <v>18294504.522105023</v>
      </c>
      <c r="AY54" s="441">
        <v>443163.02380952379</v>
      </c>
      <c r="AZ54" s="442">
        <v>2984886.9749335614</v>
      </c>
      <c r="BA54" s="443">
        <v>6291725.0700066965</v>
      </c>
      <c r="BB54" s="441">
        <v>151180.43346428568</v>
      </c>
      <c r="BC54" s="442">
        <v>1025313.3341395051</v>
      </c>
      <c r="BD54" s="443">
        <v>45385800.117179491</v>
      </c>
      <c r="BE54" s="441">
        <v>1083543.0476190476</v>
      </c>
      <c r="BF54" s="442">
        <v>7389162.0415293453</v>
      </c>
      <c r="BG54" s="443">
        <v>9926683.1941260844</v>
      </c>
      <c r="BH54" s="441">
        <v>192971.91321344892</v>
      </c>
      <c r="BI54" s="442">
        <v>1305797.1983677433</v>
      </c>
      <c r="BJ54" s="443">
        <v>22127064.879999999</v>
      </c>
      <c r="BK54" s="441">
        <v>248542.17271062266</v>
      </c>
      <c r="BL54" s="442">
        <v>1698839.7133817573</v>
      </c>
      <c r="BM54" s="443">
        <v>20876285.520985916</v>
      </c>
      <c r="BN54" s="441">
        <v>101812.12022339166</v>
      </c>
      <c r="BO54" s="442">
        <v>695907.94694015838</v>
      </c>
      <c r="BP54" s="443"/>
      <c r="BQ54" s="441"/>
      <c r="BR54" s="442"/>
      <c r="BS54" s="443"/>
      <c r="BT54" s="441"/>
      <c r="BU54" s="442"/>
      <c r="BV54" s="443">
        <v>5594354.4175824178</v>
      </c>
      <c r="BW54" s="441">
        <v>139468.73809523811</v>
      </c>
      <c r="BX54" s="442">
        <v>916713.32523695519</v>
      </c>
      <c r="BY54" s="443">
        <v>6391895.3904029308</v>
      </c>
      <c r="BZ54" s="441">
        <v>159242.01547619049</v>
      </c>
      <c r="CA54" s="442">
        <v>1047291.9534909695</v>
      </c>
      <c r="CB54" s="443">
        <v>25426869.764285713</v>
      </c>
      <c r="CC54" s="441">
        <v>605606.37547619047</v>
      </c>
      <c r="CD54" s="442">
        <v>4138256.5111443796</v>
      </c>
      <c r="CE54" s="443">
        <v>118115741.13498169</v>
      </c>
      <c r="CF54" s="441">
        <v>2827105.8673809525</v>
      </c>
      <c r="CG54" s="442">
        <v>19237367.64215602</v>
      </c>
      <c r="CH54" s="443">
        <v>777713.85</v>
      </c>
      <c r="CI54" s="441">
        <v>1424.3843406593405</v>
      </c>
      <c r="CJ54" s="442">
        <v>9735.9762274571749</v>
      </c>
      <c r="CK54" s="443">
        <v>257640264.19910261</v>
      </c>
      <c r="CL54" s="441">
        <v>6135008.9830952389</v>
      </c>
      <c r="CM54" s="442">
        <v>41929934.69412154</v>
      </c>
      <c r="CN54" s="443">
        <v>23466021.930000011</v>
      </c>
      <c r="CO54" s="441">
        <v>86647.283058608111</v>
      </c>
      <c r="CP54" s="442">
        <v>592252.99236431147</v>
      </c>
      <c r="CQ54" s="443"/>
      <c r="CR54" s="441"/>
      <c r="CS54" s="442"/>
      <c r="CT54" s="443"/>
      <c r="CU54" s="441"/>
      <c r="CV54" s="442"/>
      <c r="CW54" s="443"/>
      <c r="CX54" s="441"/>
      <c r="CY54" s="442"/>
      <c r="CZ54" s="443"/>
      <c r="DA54" s="441"/>
      <c r="DB54" s="442"/>
      <c r="DC54" s="443"/>
      <c r="DD54" s="441"/>
      <c r="DE54" s="442"/>
      <c r="DF54" s="443"/>
      <c r="DG54" s="441"/>
      <c r="DH54" s="442"/>
      <c r="DI54" s="443"/>
      <c r="DJ54" s="441"/>
      <c r="DK54" s="442"/>
      <c r="DL54" s="443"/>
      <c r="DM54" s="441"/>
      <c r="DN54" s="442"/>
      <c r="DO54" s="443"/>
      <c r="DP54" s="441"/>
      <c r="DQ54" s="442"/>
      <c r="DR54" s="443"/>
      <c r="DS54" s="441"/>
      <c r="DT54" s="442"/>
      <c r="DU54" s="443"/>
      <c r="DV54" s="441"/>
      <c r="DW54" s="442"/>
      <c r="DX54" s="443"/>
      <c r="DY54" s="441"/>
      <c r="DZ54" s="442"/>
      <c r="EA54" s="443"/>
      <c r="EB54" s="441"/>
      <c r="EC54" s="442"/>
      <c r="ED54" s="443"/>
      <c r="EE54" s="441"/>
      <c r="EF54" s="442"/>
      <c r="EG54" s="443"/>
      <c r="EH54" s="441"/>
      <c r="EI54" s="442"/>
      <c r="EJ54" s="443"/>
      <c r="EK54" s="441"/>
      <c r="EL54" s="442"/>
      <c r="EM54" s="443"/>
      <c r="EN54" s="441"/>
      <c r="EO54" s="442"/>
      <c r="EP54" s="443"/>
      <c r="EQ54" s="441"/>
      <c r="ER54" s="442"/>
      <c r="ES54" s="443"/>
      <c r="ET54" s="441"/>
      <c r="EU54" s="442"/>
      <c r="EV54" s="443"/>
      <c r="EW54" s="441"/>
      <c r="EX54" s="442"/>
      <c r="EY54" s="443"/>
      <c r="EZ54" s="441"/>
      <c r="FA54" s="442"/>
      <c r="FB54" s="443"/>
      <c r="FC54" s="441"/>
      <c r="FD54" s="442"/>
      <c r="FE54" s="443"/>
      <c r="FF54" s="441"/>
      <c r="FG54" s="442"/>
      <c r="FH54" s="443"/>
      <c r="FI54" s="441"/>
      <c r="FJ54" s="442"/>
      <c r="FK54" s="443"/>
      <c r="FL54" s="441"/>
      <c r="FM54" s="442"/>
      <c r="FN54" s="443"/>
      <c r="FO54" s="441"/>
      <c r="FP54" s="442"/>
      <c r="FQ54" s="443"/>
      <c r="FR54" s="441"/>
      <c r="FS54" s="442"/>
      <c r="FT54" s="443"/>
      <c r="FU54" s="441"/>
      <c r="FV54" s="442"/>
      <c r="FW54" s="443"/>
      <c r="FX54" s="441"/>
      <c r="FY54" s="442"/>
      <c r="FZ54" s="443"/>
      <c r="GA54" s="441"/>
      <c r="GB54" s="442"/>
      <c r="GC54" s="443"/>
      <c r="GD54" s="441"/>
      <c r="GE54" s="442"/>
      <c r="GF54" s="443"/>
      <c r="GG54" s="441"/>
      <c r="GH54" s="442"/>
      <c r="GI54" s="443"/>
      <c r="GJ54" s="441"/>
      <c r="GK54" s="442"/>
      <c r="GL54" s="443"/>
      <c r="GM54" s="441"/>
      <c r="GN54" s="442"/>
      <c r="GO54" s="443"/>
      <c r="GP54" s="441"/>
      <c r="GQ54" s="442"/>
      <c r="GR54" s="443"/>
      <c r="GS54" s="441"/>
      <c r="GT54" s="442"/>
      <c r="GU54" s="441"/>
      <c r="GV54" s="441"/>
      <c r="GW54" s="441"/>
      <c r="GX54" s="443"/>
      <c r="GY54" s="441"/>
      <c r="GZ54" s="442"/>
      <c r="HA54" s="443"/>
      <c r="HB54" s="441"/>
      <c r="HC54" s="442"/>
      <c r="HD54" s="443"/>
      <c r="HE54" s="441"/>
      <c r="HF54" s="442"/>
      <c r="HG54" s="443"/>
      <c r="HH54" s="441"/>
      <c r="HI54" s="442"/>
      <c r="HJ54" s="443"/>
      <c r="HK54" s="441"/>
      <c r="HL54" s="442"/>
      <c r="HM54" s="443"/>
      <c r="HN54" s="441"/>
      <c r="HO54" s="442"/>
      <c r="HP54" s="443"/>
      <c r="HQ54" s="441"/>
      <c r="HR54" s="442"/>
      <c r="HS54" s="443"/>
      <c r="HT54" s="441"/>
      <c r="HU54" s="442"/>
      <c r="HV54" s="443"/>
      <c r="HW54" s="441"/>
      <c r="HX54" s="442"/>
      <c r="HY54" s="443"/>
      <c r="HZ54" s="441"/>
      <c r="IA54" s="442"/>
      <c r="IB54" s="443"/>
      <c r="IC54" s="441"/>
      <c r="ID54" s="442"/>
      <c r="IE54" s="443"/>
      <c r="IF54" s="441"/>
      <c r="IG54" s="442"/>
      <c r="IH54" s="443"/>
      <c r="II54" s="441"/>
      <c r="IJ54" s="442"/>
      <c r="IK54" s="443"/>
      <c r="IL54" s="441"/>
      <c r="IM54" s="442"/>
      <c r="IN54" s="443"/>
      <c r="IO54" s="441"/>
      <c r="IP54" s="442"/>
      <c r="IQ54" s="443"/>
      <c r="IR54" s="441"/>
      <c r="IS54" s="442"/>
      <c r="IT54" s="443"/>
      <c r="IU54" s="441"/>
      <c r="IV54" s="442"/>
      <c r="IW54" s="443"/>
      <c r="IX54" s="441"/>
      <c r="IY54" s="442"/>
      <c r="IZ54" s="493"/>
      <c r="JA54" s="507"/>
      <c r="JB54" s="507"/>
      <c r="JC54" s="512"/>
    </row>
    <row r="55" spans="1:266" s="613" customFormat="1" ht="20.25" customHeight="1">
      <c r="A55" s="298">
        <f t="shared" si="1"/>
        <v>37</v>
      </c>
      <c r="B55" s="428"/>
      <c r="C55" s="1338" t="str">
        <f t="shared" si="2"/>
        <v>With Increased ROE</v>
      </c>
      <c r="D55" s="508">
        <v>2013</v>
      </c>
      <c r="E55" s="443">
        <v>17233830.969999991</v>
      </c>
      <c r="F55" s="441">
        <v>492395.17</v>
      </c>
      <c r="G55" s="442">
        <v>2886755.7766589443</v>
      </c>
      <c r="H55" s="443">
        <v>7028374.3409523787</v>
      </c>
      <c r="I55" s="441">
        <v>192119.57190476189</v>
      </c>
      <c r="J55" s="442">
        <v>1168597.9115219517</v>
      </c>
      <c r="K55" s="443">
        <v>75401410.878392875</v>
      </c>
      <c r="L55" s="441">
        <v>2061086.4021428572</v>
      </c>
      <c r="M55" s="442">
        <v>12536886.484434668</v>
      </c>
      <c r="N55" s="443">
        <v>19063051.03825397</v>
      </c>
      <c r="O55" s="441">
        <v>528306.26404761907</v>
      </c>
      <c r="P55" s="442">
        <v>3176807.2577140443</v>
      </c>
      <c r="Q55" s="443">
        <v>24344669.448282331</v>
      </c>
      <c r="R55" s="441">
        <v>642982.09523809503</v>
      </c>
      <c r="S55" s="442">
        <v>4025278.0926033738</v>
      </c>
      <c r="T55" s="443">
        <v>23668312.303754579</v>
      </c>
      <c r="U55" s="441">
        <v>614263.2228571428</v>
      </c>
      <c r="V55" s="442">
        <v>3902590.3919503652</v>
      </c>
      <c r="W55" s="443">
        <v>14372303.42521978</v>
      </c>
      <c r="X55" s="441">
        <v>374560.81380952382</v>
      </c>
      <c r="Y55" s="442">
        <v>2371358.6939906403</v>
      </c>
      <c r="Z55" s="443">
        <v>6273123.2200366315</v>
      </c>
      <c r="AA55" s="441">
        <v>165749.88095238095</v>
      </c>
      <c r="AB55" s="442">
        <v>1037298.3570236434</v>
      </c>
      <c r="AC55" s="443">
        <v>19300300.308589749</v>
      </c>
      <c r="AD55" s="441">
        <v>501754.90738095244</v>
      </c>
      <c r="AE55" s="442">
        <v>3183217.8297003526</v>
      </c>
      <c r="AF55" s="443">
        <v>24545.984523809519</v>
      </c>
      <c r="AG55" s="441">
        <v>666.38928571428573</v>
      </c>
      <c r="AH55" s="442">
        <v>4076.6547396216383</v>
      </c>
      <c r="AI55" s="443">
        <v>8704079.2069963384</v>
      </c>
      <c r="AJ55" s="441">
        <v>218069.47404761909</v>
      </c>
      <c r="AK55" s="442">
        <v>1427359.7593446013</v>
      </c>
      <c r="AL55" s="443">
        <v>19835674.212928168</v>
      </c>
      <c r="AM55" s="441">
        <v>491118.82585882989</v>
      </c>
      <c r="AN55" s="442">
        <v>3246963.2474869187</v>
      </c>
      <c r="AO55" s="443">
        <v>20628652.157466929</v>
      </c>
      <c r="AP55" s="441">
        <v>504054.10714853473</v>
      </c>
      <c r="AQ55" s="442">
        <v>3370069.9210606795</v>
      </c>
      <c r="AR55" s="443">
        <v>79195082.423131868</v>
      </c>
      <c r="AS55" s="441">
        <v>1915126.5476190476</v>
      </c>
      <c r="AT55" s="442">
        <v>12917995.609358206</v>
      </c>
      <c r="AU55" s="443">
        <v>14194429.336538462</v>
      </c>
      <c r="AV55" s="441">
        <v>342972.41952380957</v>
      </c>
      <c r="AW55" s="442">
        <v>2315057.5871556802</v>
      </c>
      <c r="AX55" s="443">
        <v>18294504.522105023</v>
      </c>
      <c r="AY55" s="441">
        <v>443163.02380952379</v>
      </c>
      <c r="AZ55" s="442">
        <v>2984886.9749335614</v>
      </c>
      <c r="BA55" s="443">
        <v>6291725.0700066965</v>
      </c>
      <c r="BB55" s="441">
        <v>151180.43346428568</v>
      </c>
      <c r="BC55" s="442">
        <v>1025313.3341395051</v>
      </c>
      <c r="BD55" s="443">
        <v>45385800.117179491</v>
      </c>
      <c r="BE55" s="441">
        <v>1083543.0476190476</v>
      </c>
      <c r="BF55" s="442">
        <v>7389162.0415293453</v>
      </c>
      <c r="BG55" s="443">
        <v>9926683.1941260844</v>
      </c>
      <c r="BH55" s="441">
        <v>192971.91321344892</v>
      </c>
      <c r="BI55" s="442">
        <v>1305797.1983677433</v>
      </c>
      <c r="BJ55" s="443">
        <v>22127064.879999999</v>
      </c>
      <c r="BK55" s="441">
        <v>248542.17271062266</v>
      </c>
      <c r="BL55" s="442">
        <v>1698839.7133817573</v>
      </c>
      <c r="BM55" s="443">
        <v>20876285.520985916</v>
      </c>
      <c r="BN55" s="441">
        <v>101812.12022339166</v>
      </c>
      <c r="BO55" s="442">
        <v>695907.94694015838</v>
      </c>
      <c r="BP55" s="443"/>
      <c r="BQ55" s="441"/>
      <c r="BR55" s="442"/>
      <c r="BS55" s="443"/>
      <c r="BT55" s="441"/>
      <c r="BU55" s="442"/>
      <c r="BV55" s="443">
        <v>5594354.4175824178</v>
      </c>
      <c r="BW55" s="441">
        <v>139468.73809523811</v>
      </c>
      <c r="BX55" s="442">
        <v>967046.86937369872</v>
      </c>
      <c r="BY55" s="443">
        <v>6391895.3904029308</v>
      </c>
      <c r="BZ55" s="441">
        <v>159242.01547619049</v>
      </c>
      <c r="CA55" s="442">
        <v>1104801.1359158694</v>
      </c>
      <c r="CB55" s="443">
        <v>25426869.764285713</v>
      </c>
      <c r="CC55" s="441">
        <v>605606.37547619047</v>
      </c>
      <c r="CD55" s="442">
        <v>4367027.2281939751</v>
      </c>
      <c r="CE55" s="443">
        <v>118115741.13498169</v>
      </c>
      <c r="CF55" s="441">
        <v>2827105.8673809525</v>
      </c>
      <c r="CG55" s="442">
        <v>19237367.64215602</v>
      </c>
      <c r="CH55" s="443">
        <v>777713.85</v>
      </c>
      <c r="CI55" s="441">
        <v>1424.3843406593405</v>
      </c>
      <c r="CJ55" s="442">
        <v>9735.9762274571749</v>
      </c>
      <c r="CK55" s="443">
        <v>257640264.19910261</v>
      </c>
      <c r="CL55" s="441">
        <v>6135008.9830952389</v>
      </c>
      <c r="CM55" s="442">
        <v>41929934.69412154</v>
      </c>
      <c r="CN55" s="443">
        <v>23466021.930000011</v>
      </c>
      <c r="CO55" s="441">
        <v>86647.283058608111</v>
      </c>
      <c r="CP55" s="442">
        <v>598801.49143555376</v>
      </c>
      <c r="CQ55" s="443"/>
      <c r="CR55" s="441"/>
      <c r="CS55" s="442"/>
      <c r="CT55" s="443"/>
      <c r="CU55" s="441"/>
      <c r="CV55" s="442"/>
      <c r="CW55" s="443"/>
      <c r="CX55" s="441"/>
      <c r="CY55" s="442"/>
      <c r="CZ55" s="443"/>
      <c r="DA55" s="441"/>
      <c r="DB55" s="442"/>
      <c r="DC55" s="443"/>
      <c r="DD55" s="441"/>
      <c r="DE55" s="442"/>
      <c r="DF55" s="443"/>
      <c r="DG55" s="441"/>
      <c r="DH55" s="442"/>
      <c r="DI55" s="443"/>
      <c r="DJ55" s="441"/>
      <c r="DK55" s="442"/>
      <c r="DL55" s="443"/>
      <c r="DM55" s="441"/>
      <c r="DN55" s="442"/>
      <c r="DO55" s="443"/>
      <c r="DP55" s="441"/>
      <c r="DQ55" s="442"/>
      <c r="DR55" s="443"/>
      <c r="DS55" s="441"/>
      <c r="DT55" s="442"/>
      <c r="DU55" s="443"/>
      <c r="DV55" s="441"/>
      <c r="DW55" s="442"/>
      <c r="DX55" s="443"/>
      <c r="DY55" s="441"/>
      <c r="DZ55" s="442"/>
      <c r="EA55" s="443"/>
      <c r="EB55" s="441"/>
      <c r="EC55" s="442"/>
      <c r="ED55" s="443"/>
      <c r="EE55" s="441"/>
      <c r="EF55" s="442"/>
      <c r="EG55" s="443"/>
      <c r="EH55" s="441"/>
      <c r="EI55" s="442"/>
      <c r="EJ55" s="443"/>
      <c r="EK55" s="441"/>
      <c r="EL55" s="442"/>
      <c r="EM55" s="443"/>
      <c r="EN55" s="441"/>
      <c r="EO55" s="442"/>
      <c r="EP55" s="443"/>
      <c r="EQ55" s="441"/>
      <c r="ER55" s="442"/>
      <c r="ES55" s="443"/>
      <c r="ET55" s="441"/>
      <c r="EU55" s="442"/>
      <c r="EV55" s="443"/>
      <c r="EW55" s="441"/>
      <c r="EX55" s="442"/>
      <c r="EY55" s="443"/>
      <c r="EZ55" s="441"/>
      <c r="FA55" s="442"/>
      <c r="FB55" s="443"/>
      <c r="FC55" s="441"/>
      <c r="FD55" s="442"/>
      <c r="FE55" s="443"/>
      <c r="FF55" s="441"/>
      <c r="FG55" s="442"/>
      <c r="FH55" s="443"/>
      <c r="FI55" s="441"/>
      <c r="FJ55" s="442"/>
      <c r="FK55" s="443"/>
      <c r="FL55" s="441"/>
      <c r="FM55" s="442"/>
      <c r="FN55" s="443"/>
      <c r="FO55" s="441"/>
      <c r="FP55" s="442"/>
      <c r="FQ55" s="443"/>
      <c r="FR55" s="441"/>
      <c r="FS55" s="442"/>
      <c r="FT55" s="443"/>
      <c r="FU55" s="441"/>
      <c r="FV55" s="442"/>
      <c r="FW55" s="443"/>
      <c r="FX55" s="441"/>
      <c r="FY55" s="442"/>
      <c r="FZ55" s="443"/>
      <c r="GA55" s="441"/>
      <c r="GB55" s="442"/>
      <c r="GC55" s="443"/>
      <c r="GD55" s="441"/>
      <c r="GE55" s="442"/>
      <c r="GF55" s="443"/>
      <c r="GG55" s="441"/>
      <c r="GH55" s="442"/>
      <c r="GI55" s="443"/>
      <c r="GJ55" s="441"/>
      <c r="GK55" s="442"/>
      <c r="GL55" s="443"/>
      <c r="GM55" s="441"/>
      <c r="GN55" s="442"/>
      <c r="GO55" s="443"/>
      <c r="GP55" s="441"/>
      <c r="GQ55" s="442"/>
      <c r="GR55" s="443"/>
      <c r="GS55" s="441"/>
      <c r="GT55" s="442"/>
      <c r="GU55" s="441"/>
      <c r="GV55" s="441"/>
      <c r="GW55" s="441"/>
      <c r="GX55" s="443"/>
      <c r="GY55" s="441"/>
      <c r="GZ55" s="442"/>
      <c r="HA55" s="443"/>
      <c r="HB55" s="441"/>
      <c r="HC55" s="442"/>
      <c r="HD55" s="443"/>
      <c r="HE55" s="441"/>
      <c r="HF55" s="442"/>
      <c r="HG55" s="443"/>
      <c r="HH55" s="441"/>
      <c r="HI55" s="442"/>
      <c r="HJ55" s="443"/>
      <c r="HK55" s="441"/>
      <c r="HL55" s="442"/>
      <c r="HM55" s="443"/>
      <c r="HN55" s="441"/>
      <c r="HO55" s="442"/>
      <c r="HP55" s="443"/>
      <c r="HQ55" s="441"/>
      <c r="HR55" s="442"/>
      <c r="HS55" s="443"/>
      <c r="HT55" s="441"/>
      <c r="HU55" s="442"/>
      <c r="HV55" s="443"/>
      <c r="HW55" s="441"/>
      <c r="HX55" s="442"/>
      <c r="HY55" s="443"/>
      <c r="HZ55" s="441"/>
      <c r="IA55" s="442"/>
      <c r="IB55" s="443"/>
      <c r="IC55" s="441"/>
      <c r="ID55" s="442"/>
      <c r="IE55" s="443"/>
      <c r="IF55" s="441"/>
      <c r="IG55" s="442"/>
      <c r="IH55" s="443"/>
      <c r="II55" s="441"/>
      <c r="IJ55" s="442"/>
      <c r="IK55" s="443"/>
      <c r="IL55" s="441"/>
      <c r="IM55" s="442"/>
      <c r="IN55" s="443"/>
      <c r="IO55" s="441"/>
      <c r="IP55" s="442"/>
      <c r="IQ55" s="443"/>
      <c r="IR55" s="441"/>
      <c r="IS55" s="442"/>
      <c r="IT55" s="443"/>
      <c r="IU55" s="441"/>
      <c r="IV55" s="442"/>
      <c r="IW55" s="443"/>
      <c r="IX55" s="441"/>
      <c r="IY55" s="442"/>
      <c r="IZ55" s="493"/>
      <c r="JA55" s="507"/>
      <c r="JB55" s="507"/>
      <c r="JC55" s="512"/>
    </row>
    <row r="56" spans="1:266" s="613" customFormat="1" ht="20.25" customHeight="1">
      <c r="A56" s="298">
        <f t="shared" si="1"/>
        <v>38</v>
      </c>
      <c r="B56" s="428"/>
      <c r="C56" s="1338" t="str">
        <f t="shared" si="2"/>
        <v>At Allowed ROE</v>
      </c>
      <c r="D56" s="508">
        <v>2014</v>
      </c>
      <c r="E56" s="443">
        <v>16741435.799999991</v>
      </c>
      <c r="F56" s="441">
        <v>492395.17</v>
      </c>
      <c r="G56" s="442">
        <v>2555171.6555022607</v>
      </c>
      <c r="H56" s="443">
        <v>6836254.769047617</v>
      </c>
      <c r="I56" s="441">
        <v>192119.57190476189</v>
      </c>
      <c r="J56" s="442">
        <v>1034440.7297169324</v>
      </c>
      <c r="K56" s="443">
        <v>73340324.476250023</v>
      </c>
      <c r="L56" s="441">
        <v>2061086.4021428572</v>
      </c>
      <c r="M56" s="442">
        <v>11097628.941027995</v>
      </c>
      <c r="N56" s="443">
        <v>18534744.774206351</v>
      </c>
      <c r="O56" s="441">
        <v>528306.26404761907</v>
      </c>
      <c r="P56" s="442">
        <v>2812043.2231571111</v>
      </c>
      <c r="Q56" s="443">
        <v>23701687.353044238</v>
      </c>
      <c r="R56" s="441">
        <v>642982.09523809503</v>
      </c>
      <c r="S56" s="442">
        <v>3563357.8576673842</v>
      </c>
      <c r="T56" s="443">
        <v>23054049.080897436</v>
      </c>
      <c r="U56" s="441">
        <v>614263.2228571428</v>
      </c>
      <c r="V56" s="442">
        <v>3454840.9909653161</v>
      </c>
      <c r="W56" s="443">
        <v>13997742.611410256</v>
      </c>
      <c r="X56" s="441">
        <v>374560.81380952382</v>
      </c>
      <c r="Y56" s="442">
        <v>2099276.3432224849</v>
      </c>
      <c r="Z56" s="443">
        <v>6107373.3390842509</v>
      </c>
      <c r="AA56" s="441">
        <v>165749.88095238095</v>
      </c>
      <c r="AB56" s="442">
        <v>918262.76351209683</v>
      </c>
      <c r="AC56" s="443">
        <v>18798545.401208796</v>
      </c>
      <c r="AD56" s="441">
        <v>501754.90738095244</v>
      </c>
      <c r="AE56" s="442">
        <v>2817995.7530592056</v>
      </c>
      <c r="AF56" s="443">
        <v>23879.595238095233</v>
      </c>
      <c r="AG56" s="441">
        <v>666.38928571428573</v>
      </c>
      <c r="AH56" s="442">
        <v>3608.6857606949225</v>
      </c>
      <c r="AI56" s="443">
        <v>8486009.7329487186</v>
      </c>
      <c r="AJ56" s="441">
        <v>218069.47404761909</v>
      </c>
      <c r="AK56" s="442">
        <v>1263663.2655233743</v>
      </c>
      <c r="AL56" s="443">
        <v>19344555.387069337</v>
      </c>
      <c r="AM56" s="441">
        <v>491118.82585882989</v>
      </c>
      <c r="AN56" s="442">
        <v>2874635.6550989319</v>
      </c>
      <c r="AO56" s="443">
        <v>20124598.050318394</v>
      </c>
      <c r="AP56" s="441">
        <v>504054.10714853473</v>
      </c>
      <c r="AQ56" s="442">
        <v>2983682.9833278074</v>
      </c>
      <c r="AR56" s="443">
        <v>77279955.395512834</v>
      </c>
      <c r="AS56" s="441">
        <v>1915126.5361904763</v>
      </c>
      <c r="AT56" s="442">
        <v>11437086.10375203</v>
      </c>
      <c r="AU56" s="443">
        <v>13851456.917014653</v>
      </c>
      <c r="AV56" s="441">
        <v>342972.41952380957</v>
      </c>
      <c r="AW56" s="442">
        <v>2049663.5277240679</v>
      </c>
      <c r="AX56" s="443">
        <v>17903425.162795499</v>
      </c>
      <c r="AY56" s="441">
        <v>444403.11105952383</v>
      </c>
      <c r="AZ56" s="442">
        <v>2650352.7605969938</v>
      </c>
      <c r="BA56" s="443">
        <v>6181331.7365424102</v>
      </c>
      <c r="BB56" s="441">
        <v>152151.55489285712</v>
      </c>
      <c r="BC56" s="442">
        <v>913777.13513302652</v>
      </c>
      <c r="BD56" s="443">
        <v>44747660.139560454</v>
      </c>
      <c r="BE56" s="441">
        <v>1094147.8826190478</v>
      </c>
      <c r="BF56" s="442">
        <v>6607678.634690633</v>
      </c>
      <c r="BG56" s="443">
        <v>15445872.230912635</v>
      </c>
      <c r="BH56" s="441">
        <v>289093.16757242329</v>
      </c>
      <c r="BI56" s="442">
        <v>1755636.3368108408</v>
      </c>
      <c r="BJ56" s="443">
        <v>21792104.087289374</v>
      </c>
      <c r="BK56" s="441">
        <v>524777.29190476181</v>
      </c>
      <c r="BL56" s="442">
        <v>3209865.9795117257</v>
      </c>
      <c r="BM56" s="443">
        <v>60374268.580762535</v>
      </c>
      <c r="BN56" s="441">
        <v>1439906.6833568078</v>
      </c>
      <c r="BO56" s="442">
        <v>8878851.7682099827</v>
      </c>
      <c r="BP56" s="443">
        <v>68405611.270000011</v>
      </c>
      <c r="BQ56" s="441">
        <v>556909.1195970698</v>
      </c>
      <c r="BR56" s="442">
        <v>3438903.2393366266</v>
      </c>
      <c r="BS56" s="443">
        <v>7389782.2199999997</v>
      </c>
      <c r="BT56" s="441">
        <v>37991.859047619051</v>
      </c>
      <c r="BU56" s="442">
        <v>234599.00825794463</v>
      </c>
      <c r="BV56" s="443">
        <v>5454885.67948718</v>
      </c>
      <c r="BW56" s="441">
        <v>139468.73809523811</v>
      </c>
      <c r="BX56" s="442">
        <v>811586.11471529969</v>
      </c>
      <c r="BY56" s="443">
        <v>40082736.72492674</v>
      </c>
      <c r="BZ56" s="441">
        <v>717210.42234432243</v>
      </c>
      <c r="CA56" s="442">
        <v>4387055.6072840048</v>
      </c>
      <c r="CB56" s="443">
        <v>666962999.9288094</v>
      </c>
      <c r="CC56" s="441">
        <v>10160548.050567763</v>
      </c>
      <c r="CD56" s="442">
        <v>62692814.472547956</v>
      </c>
      <c r="CE56" s="443">
        <v>333325376.1501947</v>
      </c>
      <c r="CF56" s="441">
        <v>6107990.0417127991</v>
      </c>
      <c r="CG56" s="442">
        <v>37392933.364198133</v>
      </c>
      <c r="CH56" s="443">
        <v>83696796.295659333</v>
      </c>
      <c r="CI56" s="441">
        <v>854944.45829670329</v>
      </c>
      <c r="CJ56" s="442">
        <v>5279190.5034094471</v>
      </c>
      <c r="CK56" s="443">
        <v>360673483.62600726</v>
      </c>
      <c r="CL56" s="441">
        <v>7742354.0829670317</v>
      </c>
      <c r="CM56" s="442">
        <v>47135527.716749653</v>
      </c>
      <c r="CN56" s="443">
        <v>274113324.99694139</v>
      </c>
      <c r="CO56" s="441">
        <v>2382627.0937912092</v>
      </c>
      <c r="CP56" s="442">
        <v>14708780.764693713</v>
      </c>
      <c r="CQ56" s="443"/>
      <c r="CR56" s="441"/>
      <c r="CS56" s="442"/>
      <c r="CT56" s="443"/>
      <c r="CU56" s="441"/>
      <c r="CV56" s="442"/>
      <c r="CW56" s="443"/>
      <c r="CX56" s="441"/>
      <c r="CY56" s="442"/>
      <c r="CZ56" s="443"/>
      <c r="DA56" s="441"/>
      <c r="DB56" s="442"/>
      <c r="DC56" s="443"/>
      <c r="DD56" s="441"/>
      <c r="DE56" s="442"/>
      <c r="DF56" s="443"/>
      <c r="DG56" s="441"/>
      <c r="DH56" s="442"/>
      <c r="DI56" s="443"/>
      <c r="DJ56" s="441"/>
      <c r="DK56" s="442"/>
      <c r="DL56" s="443"/>
      <c r="DM56" s="441"/>
      <c r="DN56" s="442"/>
      <c r="DO56" s="443"/>
      <c r="DP56" s="441"/>
      <c r="DQ56" s="442"/>
      <c r="DR56" s="443"/>
      <c r="DS56" s="441"/>
      <c r="DT56" s="442"/>
      <c r="DU56" s="443"/>
      <c r="DV56" s="441"/>
      <c r="DW56" s="442"/>
      <c r="DX56" s="443"/>
      <c r="DY56" s="441"/>
      <c r="DZ56" s="442"/>
      <c r="EA56" s="443"/>
      <c r="EB56" s="441"/>
      <c r="EC56" s="442"/>
      <c r="ED56" s="443"/>
      <c r="EE56" s="441"/>
      <c r="EF56" s="442"/>
      <c r="EG56" s="443"/>
      <c r="EH56" s="441"/>
      <c r="EI56" s="442"/>
      <c r="EJ56" s="443"/>
      <c r="EK56" s="441"/>
      <c r="EL56" s="442"/>
      <c r="EM56" s="443"/>
      <c r="EN56" s="441"/>
      <c r="EO56" s="442"/>
      <c r="EP56" s="443"/>
      <c r="EQ56" s="441"/>
      <c r="ER56" s="442"/>
      <c r="ES56" s="443"/>
      <c r="ET56" s="441"/>
      <c r="EU56" s="442"/>
      <c r="EV56" s="443"/>
      <c r="EW56" s="441"/>
      <c r="EX56" s="442"/>
      <c r="EY56" s="443"/>
      <c r="EZ56" s="441"/>
      <c r="FA56" s="442"/>
      <c r="FB56" s="443"/>
      <c r="FC56" s="441"/>
      <c r="FD56" s="442"/>
      <c r="FE56" s="443"/>
      <c r="FF56" s="441"/>
      <c r="FG56" s="442"/>
      <c r="FH56" s="443"/>
      <c r="FI56" s="441"/>
      <c r="FJ56" s="442"/>
      <c r="FK56" s="443"/>
      <c r="FL56" s="441"/>
      <c r="FM56" s="442"/>
      <c r="FN56" s="443"/>
      <c r="FO56" s="441"/>
      <c r="FP56" s="442"/>
      <c r="FQ56" s="443"/>
      <c r="FR56" s="441"/>
      <c r="FS56" s="442"/>
      <c r="FT56" s="443"/>
      <c r="FU56" s="441"/>
      <c r="FV56" s="442"/>
      <c r="FW56" s="443"/>
      <c r="FX56" s="441"/>
      <c r="FY56" s="442"/>
      <c r="FZ56" s="443"/>
      <c r="GA56" s="441"/>
      <c r="GB56" s="442"/>
      <c r="GC56" s="443"/>
      <c r="GD56" s="441"/>
      <c r="GE56" s="442"/>
      <c r="GF56" s="443"/>
      <c r="GG56" s="441"/>
      <c r="GH56" s="442"/>
      <c r="GI56" s="443"/>
      <c r="GJ56" s="441"/>
      <c r="GK56" s="442"/>
      <c r="GL56" s="443"/>
      <c r="GM56" s="441"/>
      <c r="GN56" s="442"/>
      <c r="GO56" s="443"/>
      <c r="GP56" s="441"/>
      <c r="GQ56" s="442"/>
      <c r="GR56" s="443"/>
      <c r="GS56" s="441"/>
      <c r="GT56" s="442"/>
      <c r="GU56" s="441"/>
      <c r="GV56" s="441"/>
      <c r="GW56" s="441"/>
      <c r="GX56" s="443"/>
      <c r="GY56" s="441"/>
      <c r="GZ56" s="442"/>
      <c r="HA56" s="443"/>
      <c r="HB56" s="441"/>
      <c r="HC56" s="442"/>
      <c r="HD56" s="443"/>
      <c r="HE56" s="441"/>
      <c r="HF56" s="442"/>
      <c r="HG56" s="443"/>
      <c r="HH56" s="441"/>
      <c r="HI56" s="442"/>
      <c r="HJ56" s="443"/>
      <c r="HK56" s="441"/>
      <c r="HL56" s="442"/>
      <c r="HM56" s="443"/>
      <c r="HN56" s="441"/>
      <c r="HO56" s="442"/>
      <c r="HP56" s="443"/>
      <c r="HQ56" s="441"/>
      <c r="HR56" s="442"/>
      <c r="HS56" s="443"/>
      <c r="HT56" s="441"/>
      <c r="HU56" s="442"/>
      <c r="HV56" s="443"/>
      <c r="HW56" s="441"/>
      <c r="HX56" s="442"/>
      <c r="HY56" s="443"/>
      <c r="HZ56" s="441"/>
      <c r="IA56" s="442"/>
      <c r="IB56" s="443"/>
      <c r="IC56" s="441"/>
      <c r="ID56" s="442"/>
      <c r="IE56" s="443"/>
      <c r="IF56" s="441"/>
      <c r="IG56" s="442"/>
      <c r="IH56" s="443"/>
      <c r="II56" s="441"/>
      <c r="IJ56" s="442"/>
      <c r="IK56" s="443"/>
      <c r="IL56" s="441"/>
      <c r="IM56" s="442"/>
      <c r="IN56" s="443"/>
      <c r="IO56" s="441"/>
      <c r="IP56" s="442"/>
      <c r="IQ56" s="443"/>
      <c r="IR56" s="441"/>
      <c r="IS56" s="442"/>
      <c r="IT56" s="443"/>
      <c r="IU56" s="441"/>
      <c r="IV56" s="442"/>
      <c r="IW56" s="443"/>
      <c r="IX56" s="441"/>
      <c r="IY56" s="442"/>
      <c r="IZ56" s="493"/>
      <c r="JA56" s="507"/>
      <c r="JB56" s="507"/>
      <c r="JC56" s="512"/>
    </row>
    <row r="57" spans="1:266" s="613" customFormat="1" ht="20.25" customHeight="1">
      <c r="A57" s="298">
        <f t="shared" si="1"/>
        <v>39</v>
      </c>
      <c r="B57" s="428"/>
      <c r="C57" s="1338" t="str">
        <f t="shared" si="2"/>
        <v>With Increased ROE</v>
      </c>
      <c r="D57" s="508">
        <v>2014</v>
      </c>
      <c r="E57" s="443">
        <v>16741435.799999991</v>
      </c>
      <c r="F57" s="441">
        <v>492395.17</v>
      </c>
      <c r="G57" s="442">
        <v>2555171.6555022607</v>
      </c>
      <c r="H57" s="443">
        <v>6836254.769047617</v>
      </c>
      <c r="I57" s="441">
        <v>192119.57190476189</v>
      </c>
      <c r="J57" s="442">
        <v>1034440.7297169324</v>
      </c>
      <c r="K57" s="443">
        <v>73340324.476250023</v>
      </c>
      <c r="L57" s="441">
        <v>2061086.4021428572</v>
      </c>
      <c r="M57" s="442">
        <v>11097628.941027995</v>
      </c>
      <c r="N57" s="443">
        <v>18534744.774206351</v>
      </c>
      <c r="O57" s="441">
        <v>528306.26404761907</v>
      </c>
      <c r="P57" s="442">
        <v>2812043.2231571111</v>
      </c>
      <c r="Q57" s="443">
        <v>23701687.353044238</v>
      </c>
      <c r="R57" s="441">
        <v>642982.09523809503</v>
      </c>
      <c r="S57" s="442">
        <v>3563357.8576673842</v>
      </c>
      <c r="T57" s="443">
        <v>23054049.080897436</v>
      </c>
      <c r="U57" s="441">
        <v>614263.2228571428</v>
      </c>
      <c r="V57" s="442">
        <v>3454840.9909653161</v>
      </c>
      <c r="W57" s="443">
        <v>13997742.611410256</v>
      </c>
      <c r="X57" s="441">
        <v>374560.81380952382</v>
      </c>
      <c r="Y57" s="442">
        <v>2099276.3432224849</v>
      </c>
      <c r="Z57" s="443">
        <v>6107373.3390842509</v>
      </c>
      <c r="AA57" s="441">
        <v>165749.88095238095</v>
      </c>
      <c r="AB57" s="442">
        <v>918262.76351209683</v>
      </c>
      <c r="AC57" s="443">
        <v>18798545.401208796</v>
      </c>
      <c r="AD57" s="441">
        <v>501754.90738095244</v>
      </c>
      <c r="AE57" s="442">
        <v>2817995.7530592056</v>
      </c>
      <c r="AF57" s="443">
        <v>23879.595238095233</v>
      </c>
      <c r="AG57" s="441">
        <v>666.38928571428573</v>
      </c>
      <c r="AH57" s="442">
        <v>3608.6857606949225</v>
      </c>
      <c r="AI57" s="443">
        <v>8486009.7329487186</v>
      </c>
      <c r="AJ57" s="441">
        <v>218069.47404761909</v>
      </c>
      <c r="AK57" s="442">
        <v>1263663.2655233743</v>
      </c>
      <c r="AL57" s="443">
        <v>19344555.387069337</v>
      </c>
      <c r="AM57" s="441">
        <v>491118.82585882989</v>
      </c>
      <c r="AN57" s="442">
        <v>2874635.6550989319</v>
      </c>
      <c r="AO57" s="443">
        <v>20124598.050318394</v>
      </c>
      <c r="AP57" s="441">
        <v>504054.10714853473</v>
      </c>
      <c r="AQ57" s="442">
        <v>2983682.9833278074</v>
      </c>
      <c r="AR57" s="443">
        <v>77279955.395512834</v>
      </c>
      <c r="AS57" s="441">
        <v>1915126.5361904763</v>
      </c>
      <c r="AT57" s="442">
        <v>11437086.10375203</v>
      </c>
      <c r="AU57" s="443">
        <v>13851456.917014653</v>
      </c>
      <c r="AV57" s="441">
        <v>342972.41952380957</v>
      </c>
      <c r="AW57" s="442">
        <v>2049663.5277240679</v>
      </c>
      <c r="AX57" s="443">
        <v>17903425.162795499</v>
      </c>
      <c r="AY57" s="441">
        <v>444403.11105952383</v>
      </c>
      <c r="AZ57" s="442">
        <v>2650352.7605969938</v>
      </c>
      <c r="BA57" s="443">
        <v>6181331.7365424102</v>
      </c>
      <c r="BB57" s="441">
        <v>152151.55489285712</v>
      </c>
      <c r="BC57" s="442">
        <v>913777.13513302652</v>
      </c>
      <c r="BD57" s="443">
        <v>44747660.139560454</v>
      </c>
      <c r="BE57" s="441">
        <v>1094147.8826190478</v>
      </c>
      <c r="BF57" s="442">
        <v>6607678.634690633</v>
      </c>
      <c r="BG57" s="443">
        <v>15445872.230912635</v>
      </c>
      <c r="BH57" s="441">
        <v>289093.16757242329</v>
      </c>
      <c r="BI57" s="442">
        <v>1755636.3368108408</v>
      </c>
      <c r="BJ57" s="443">
        <v>21792104.087289374</v>
      </c>
      <c r="BK57" s="441">
        <v>524777.29190476181</v>
      </c>
      <c r="BL57" s="442">
        <v>3209865.9795117257</v>
      </c>
      <c r="BM57" s="443">
        <v>60374268.580762535</v>
      </c>
      <c r="BN57" s="441">
        <v>1439906.6833568078</v>
      </c>
      <c r="BO57" s="442">
        <v>8878851.7682099827</v>
      </c>
      <c r="BP57" s="443">
        <v>68405611.270000011</v>
      </c>
      <c r="BQ57" s="441">
        <v>556909.1195970698</v>
      </c>
      <c r="BR57" s="442">
        <v>3438903.2393366266</v>
      </c>
      <c r="BS57" s="443">
        <v>7389782.2199999997</v>
      </c>
      <c r="BT57" s="441">
        <v>37991.859047619051</v>
      </c>
      <c r="BU57" s="442">
        <v>234599.00825794463</v>
      </c>
      <c r="BV57" s="443">
        <v>5454885.67948718</v>
      </c>
      <c r="BW57" s="441">
        <v>139468.73809523811</v>
      </c>
      <c r="BX57" s="442">
        <v>859361.12225169642</v>
      </c>
      <c r="BY57" s="443">
        <v>40082736.72492674</v>
      </c>
      <c r="BZ57" s="441">
        <v>717210.42234432243</v>
      </c>
      <c r="CA57" s="442">
        <v>4647913.14120105</v>
      </c>
      <c r="CB57" s="443">
        <v>666962999.9288094</v>
      </c>
      <c r="CC57" s="441">
        <v>10160548.050567763</v>
      </c>
      <c r="CD57" s="442">
        <v>66426878.657638691</v>
      </c>
      <c r="CE57" s="443">
        <v>333325376.1501947</v>
      </c>
      <c r="CF57" s="441">
        <v>6107990.0417127991</v>
      </c>
      <c r="CG57" s="442">
        <v>37392933.364198133</v>
      </c>
      <c r="CH57" s="443">
        <v>83696796.295659333</v>
      </c>
      <c r="CI57" s="441">
        <v>854944.45829670329</v>
      </c>
      <c r="CJ57" s="442">
        <v>5279190.5034094471</v>
      </c>
      <c r="CK57" s="443">
        <v>360673483.62600726</v>
      </c>
      <c r="CL57" s="441">
        <v>7742354.0829670317</v>
      </c>
      <c r="CM57" s="442">
        <v>47135527.716749653</v>
      </c>
      <c r="CN57" s="443">
        <v>274113324.99694139</v>
      </c>
      <c r="CO57" s="441">
        <v>2382627.0937912092</v>
      </c>
      <c r="CP57" s="442">
        <v>14884012.682512447</v>
      </c>
      <c r="CQ57" s="443"/>
      <c r="CR57" s="441"/>
      <c r="CS57" s="442"/>
      <c r="CT57" s="443"/>
      <c r="CU57" s="441"/>
      <c r="CV57" s="442"/>
      <c r="CW57" s="443"/>
      <c r="CX57" s="441"/>
      <c r="CY57" s="442"/>
      <c r="CZ57" s="443"/>
      <c r="DA57" s="441"/>
      <c r="DB57" s="442"/>
      <c r="DC57" s="443"/>
      <c r="DD57" s="441"/>
      <c r="DE57" s="442"/>
      <c r="DF57" s="443"/>
      <c r="DG57" s="441"/>
      <c r="DH57" s="442"/>
      <c r="DI57" s="443"/>
      <c r="DJ57" s="441"/>
      <c r="DK57" s="442"/>
      <c r="DL57" s="443"/>
      <c r="DM57" s="441"/>
      <c r="DN57" s="442"/>
      <c r="DO57" s="443"/>
      <c r="DP57" s="441"/>
      <c r="DQ57" s="442"/>
      <c r="DR57" s="443"/>
      <c r="DS57" s="441"/>
      <c r="DT57" s="442"/>
      <c r="DU57" s="443"/>
      <c r="DV57" s="441"/>
      <c r="DW57" s="442"/>
      <c r="DX57" s="443"/>
      <c r="DY57" s="441"/>
      <c r="DZ57" s="442"/>
      <c r="EA57" s="443"/>
      <c r="EB57" s="441"/>
      <c r="EC57" s="442"/>
      <c r="ED57" s="443"/>
      <c r="EE57" s="441"/>
      <c r="EF57" s="442"/>
      <c r="EG57" s="443"/>
      <c r="EH57" s="441"/>
      <c r="EI57" s="442"/>
      <c r="EJ57" s="443"/>
      <c r="EK57" s="441"/>
      <c r="EL57" s="442"/>
      <c r="EM57" s="443"/>
      <c r="EN57" s="441"/>
      <c r="EO57" s="442"/>
      <c r="EP57" s="443"/>
      <c r="EQ57" s="441"/>
      <c r="ER57" s="442"/>
      <c r="ES57" s="443"/>
      <c r="ET57" s="441"/>
      <c r="EU57" s="442"/>
      <c r="EV57" s="443"/>
      <c r="EW57" s="441"/>
      <c r="EX57" s="442"/>
      <c r="EY57" s="443"/>
      <c r="EZ57" s="441"/>
      <c r="FA57" s="442"/>
      <c r="FB57" s="443"/>
      <c r="FC57" s="441"/>
      <c r="FD57" s="442"/>
      <c r="FE57" s="443"/>
      <c r="FF57" s="441"/>
      <c r="FG57" s="442"/>
      <c r="FH57" s="443"/>
      <c r="FI57" s="441"/>
      <c r="FJ57" s="442"/>
      <c r="FK57" s="443"/>
      <c r="FL57" s="441"/>
      <c r="FM57" s="442"/>
      <c r="FN57" s="443"/>
      <c r="FO57" s="441"/>
      <c r="FP57" s="442"/>
      <c r="FQ57" s="443"/>
      <c r="FR57" s="441"/>
      <c r="FS57" s="442"/>
      <c r="FT57" s="443"/>
      <c r="FU57" s="441"/>
      <c r="FV57" s="442"/>
      <c r="FW57" s="443"/>
      <c r="FX57" s="441"/>
      <c r="FY57" s="442"/>
      <c r="FZ57" s="443"/>
      <c r="GA57" s="441"/>
      <c r="GB57" s="442"/>
      <c r="GC57" s="443"/>
      <c r="GD57" s="441"/>
      <c r="GE57" s="442"/>
      <c r="GF57" s="443"/>
      <c r="GG57" s="441"/>
      <c r="GH57" s="442"/>
      <c r="GI57" s="443"/>
      <c r="GJ57" s="441"/>
      <c r="GK57" s="442"/>
      <c r="GL57" s="443"/>
      <c r="GM57" s="441"/>
      <c r="GN57" s="442"/>
      <c r="GO57" s="443"/>
      <c r="GP57" s="441"/>
      <c r="GQ57" s="442"/>
      <c r="GR57" s="443"/>
      <c r="GS57" s="441"/>
      <c r="GT57" s="442"/>
      <c r="GU57" s="441"/>
      <c r="GV57" s="441"/>
      <c r="GW57" s="441"/>
      <c r="GX57" s="443"/>
      <c r="GY57" s="441"/>
      <c r="GZ57" s="442"/>
      <c r="HA57" s="443"/>
      <c r="HB57" s="441"/>
      <c r="HC57" s="442"/>
      <c r="HD57" s="443"/>
      <c r="HE57" s="441"/>
      <c r="HF57" s="442"/>
      <c r="HG57" s="443"/>
      <c r="HH57" s="441"/>
      <c r="HI57" s="442"/>
      <c r="HJ57" s="443"/>
      <c r="HK57" s="441"/>
      <c r="HL57" s="442"/>
      <c r="HM57" s="443"/>
      <c r="HN57" s="441"/>
      <c r="HO57" s="442"/>
      <c r="HP57" s="443"/>
      <c r="HQ57" s="441"/>
      <c r="HR57" s="442"/>
      <c r="HS57" s="443"/>
      <c r="HT57" s="441"/>
      <c r="HU57" s="442"/>
      <c r="HV57" s="443"/>
      <c r="HW57" s="441"/>
      <c r="HX57" s="442"/>
      <c r="HY57" s="443"/>
      <c r="HZ57" s="441"/>
      <c r="IA57" s="442"/>
      <c r="IB57" s="443"/>
      <c r="IC57" s="441"/>
      <c r="ID57" s="442"/>
      <c r="IE57" s="443"/>
      <c r="IF57" s="441"/>
      <c r="IG57" s="442"/>
      <c r="IH57" s="443"/>
      <c r="II57" s="441"/>
      <c r="IJ57" s="442"/>
      <c r="IK57" s="443"/>
      <c r="IL57" s="441"/>
      <c r="IM57" s="442"/>
      <c r="IN57" s="443"/>
      <c r="IO57" s="441"/>
      <c r="IP57" s="442"/>
      <c r="IQ57" s="443"/>
      <c r="IR57" s="441"/>
      <c r="IS57" s="442"/>
      <c r="IT57" s="443"/>
      <c r="IU57" s="441"/>
      <c r="IV57" s="442"/>
      <c r="IW57" s="443"/>
      <c r="IX57" s="441"/>
      <c r="IY57" s="442"/>
      <c r="IZ57" s="493"/>
      <c r="JA57" s="507"/>
      <c r="JB57" s="507"/>
      <c r="JC57" s="512"/>
    </row>
    <row r="58" spans="1:266" s="613" customFormat="1" ht="20.25" customHeight="1">
      <c r="A58" s="298">
        <f t="shared" si="1"/>
        <v>40</v>
      </c>
      <c r="B58" s="428"/>
      <c r="C58" s="1338" t="str">
        <f t="shared" si="2"/>
        <v>At Allowed ROE</v>
      </c>
      <c r="D58" s="508">
        <v>2015</v>
      </c>
      <c r="E58" s="443">
        <v>16249040.629999992</v>
      </c>
      <c r="F58" s="441">
        <v>492395.17</v>
      </c>
      <c r="G58" s="442">
        <v>2397208.4918611455</v>
      </c>
      <c r="H58" s="443">
        <v>6644135.1971428553</v>
      </c>
      <c r="I58" s="441">
        <v>192119.57190476189</v>
      </c>
      <c r="J58" s="442">
        <v>970986.30772904446</v>
      </c>
      <c r="K58" s="443">
        <v>71279238.07410717</v>
      </c>
      <c r="L58" s="441">
        <v>2061086.4021428572</v>
      </c>
      <c r="M58" s="442">
        <v>10416880.774704013</v>
      </c>
      <c r="N58" s="443">
        <v>18006438.510158733</v>
      </c>
      <c r="O58" s="441">
        <v>528306.26404761907</v>
      </c>
      <c r="P58" s="442">
        <v>2639132.6650905912</v>
      </c>
      <c r="Q58" s="443">
        <v>23058705.257806145</v>
      </c>
      <c r="R58" s="441">
        <v>642982.10357142857</v>
      </c>
      <c r="S58" s="442">
        <v>3346066.5477598603</v>
      </c>
      <c r="T58" s="443">
        <v>22439785.858040292</v>
      </c>
      <c r="U58" s="441">
        <v>614263.2228571428</v>
      </c>
      <c r="V58" s="442">
        <v>3244794.0963654886</v>
      </c>
      <c r="W58" s="443">
        <v>13623181.797600733</v>
      </c>
      <c r="X58" s="441">
        <v>374560.81380952382</v>
      </c>
      <c r="Y58" s="442">
        <v>1971554.6773300779</v>
      </c>
      <c r="Z58" s="443">
        <v>5941623.4581318703</v>
      </c>
      <c r="AA58" s="441">
        <v>165749.88095238095</v>
      </c>
      <c r="AB58" s="442">
        <v>862263.83363687736</v>
      </c>
      <c r="AC58" s="443">
        <v>18296790.493827842</v>
      </c>
      <c r="AD58" s="441">
        <v>501754.90738095244</v>
      </c>
      <c r="AE58" s="442">
        <v>2646618.1687601972</v>
      </c>
      <c r="AF58" s="443">
        <v>23213.205952380948</v>
      </c>
      <c r="AG58" s="441">
        <v>666.38928571428573</v>
      </c>
      <c r="AH58" s="442">
        <v>3387.5852595594006</v>
      </c>
      <c r="AI58" s="443">
        <v>8267940.2589010987</v>
      </c>
      <c r="AJ58" s="441">
        <v>218069.47404761909</v>
      </c>
      <c r="AK58" s="442">
        <v>1187288.710316272</v>
      </c>
      <c r="AL58" s="443">
        <v>18853436.561210506</v>
      </c>
      <c r="AM58" s="441">
        <v>491118.82585882989</v>
      </c>
      <c r="AN58" s="442">
        <v>2701235.5916667921</v>
      </c>
      <c r="AO58" s="443">
        <v>19620543.943169858</v>
      </c>
      <c r="AP58" s="441">
        <v>504054.10714853473</v>
      </c>
      <c r="AQ58" s="442">
        <v>2804095.9579954529</v>
      </c>
      <c r="AR58" s="443">
        <v>75364828.859322354</v>
      </c>
      <c r="AS58" s="441">
        <v>1915126.5361904763</v>
      </c>
      <c r="AT58" s="442">
        <v>10749859.200098069</v>
      </c>
      <c r="AU58" s="443">
        <v>13508484.497490844</v>
      </c>
      <c r="AV58" s="441">
        <v>342972.41952380957</v>
      </c>
      <c r="AW58" s="442">
        <v>1926520.7541540328</v>
      </c>
      <c r="AX58" s="443">
        <v>17459022.051735975</v>
      </c>
      <c r="AY58" s="441">
        <v>444403.11105952383</v>
      </c>
      <c r="AZ58" s="442">
        <v>2491057.9596796059</v>
      </c>
      <c r="BA58" s="443">
        <v>6029218.2216495518</v>
      </c>
      <c r="BB58" s="441">
        <v>152152.4606071428</v>
      </c>
      <c r="BC58" s="442">
        <v>858934.81474825845</v>
      </c>
      <c r="BD58" s="443">
        <v>43772545.906941406</v>
      </c>
      <c r="BE58" s="441">
        <v>1096982.0171428572</v>
      </c>
      <c r="BF58" s="442">
        <v>6228271.3328567902</v>
      </c>
      <c r="BG58" s="443">
        <v>15276915.823340215</v>
      </c>
      <c r="BH58" s="441">
        <v>378018.98008158087</v>
      </c>
      <c r="BI58" s="442">
        <v>2168873.8028287245</v>
      </c>
      <c r="BJ58" s="443">
        <v>21267326.795384612</v>
      </c>
      <c r="BK58" s="441">
        <v>524777.29190476181</v>
      </c>
      <c r="BL58" s="442">
        <v>3017865.242305384</v>
      </c>
      <c r="BM58" s="443">
        <v>61346085.367405728</v>
      </c>
      <c r="BN58" s="441">
        <v>1497328.6707377601</v>
      </c>
      <c r="BO58" s="442">
        <v>8688697.2759786453</v>
      </c>
      <c r="BP58" s="443">
        <v>71213314.510402963</v>
      </c>
      <c r="BQ58" s="441">
        <v>1708814.8483333339</v>
      </c>
      <c r="BR58" s="442">
        <v>10056881.251888338</v>
      </c>
      <c r="BS58" s="443">
        <v>11126577.910952382</v>
      </c>
      <c r="BT58" s="441">
        <v>265823.08976190479</v>
      </c>
      <c r="BU58" s="442">
        <v>1570149.5613431418</v>
      </c>
      <c r="BV58" s="443">
        <v>5315416.9413919421</v>
      </c>
      <c r="BW58" s="441">
        <v>139468.73809523811</v>
      </c>
      <c r="BX58" s="442">
        <v>762574.87905205344</v>
      </c>
      <c r="BY58" s="443">
        <v>39365526.30258242</v>
      </c>
      <c r="BZ58" s="441">
        <v>965196.38095238095</v>
      </c>
      <c r="CA58" s="442">
        <v>5579867.5255856346</v>
      </c>
      <c r="CB58" s="443">
        <v>711440229.51824164</v>
      </c>
      <c r="CC58" s="441">
        <v>16714517.822362637</v>
      </c>
      <c r="CD58" s="442">
        <v>97780708.194165632</v>
      </c>
      <c r="CE58" s="443">
        <v>346271067.09848183</v>
      </c>
      <c r="CF58" s="441">
        <v>8256393.3367616888</v>
      </c>
      <c r="CG58" s="442">
        <v>47814854.236943789</v>
      </c>
      <c r="CH58" s="443">
        <v>436685203.24736261</v>
      </c>
      <c r="CI58" s="441">
        <v>6739740.9824725278</v>
      </c>
      <c r="CJ58" s="442">
        <v>39857912.073163867</v>
      </c>
      <c r="CK58" s="443">
        <v>355885266.13679796</v>
      </c>
      <c r="CL58" s="441">
        <v>8777920.9488188494</v>
      </c>
      <c r="CM58" s="442">
        <v>50370636.503471255</v>
      </c>
      <c r="CN58" s="443">
        <v>433597023.61815017</v>
      </c>
      <c r="CO58" s="441">
        <v>7852674.6603296688</v>
      </c>
      <c r="CP58" s="442">
        <v>46296390.622175604</v>
      </c>
      <c r="CQ58" s="443"/>
      <c r="CR58" s="441"/>
      <c r="CS58" s="442"/>
      <c r="CT58" s="443"/>
      <c r="CU58" s="441"/>
      <c r="CV58" s="442"/>
      <c r="CW58" s="443"/>
      <c r="CX58" s="441"/>
      <c r="CY58" s="442"/>
      <c r="CZ58" s="443"/>
      <c r="DA58" s="441"/>
      <c r="DB58" s="442"/>
      <c r="DC58" s="443">
        <v>225037.47444444444</v>
      </c>
      <c r="DD58" s="441">
        <v>412.15654660154661</v>
      </c>
      <c r="DE58" s="442">
        <v>2441.4095061145317</v>
      </c>
      <c r="DF58" s="443"/>
      <c r="DG58" s="441"/>
      <c r="DH58" s="442"/>
      <c r="DI58" s="443"/>
      <c r="DJ58" s="441"/>
      <c r="DK58" s="442"/>
      <c r="DL58" s="443">
        <v>225037.47444444444</v>
      </c>
      <c r="DM58" s="441">
        <v>412.15654660154661</v>
      </c>
      <c r="DN58" s="442">
        <v>2441.4095061145317</v>
      </c>
      <c r="DO58" s="443">
        <v>225037.47444444444</v>
      </c>
      <c r="DP58" s="441">
        <v>412.15654660154661</v>
      </c>
      <c r="DQ58" s="442">
        <v>2441.4095061145317</v>
      </c>
      <c r="DR58" s="443">
        <v>225037.47444444444</v>
      </c>
      <c r="DS58" s="441">
        <v>412.15654660154661</v>
      </c>
      <c r="DT58" s="442">
        <v>2441.4095061145317</v>
      </c>
      <c r="DU58" s="443">
        <v>225037.47444444444</v>
      </c>
      <c r="DV58" s="441">
        <v>412.15654660154661</v>
      </c>
      <c r="DW58" s="442">
        <v>2441.4095061145317</v>
      </c>
      <c r="DX58" s="443">
        <v>225037.47444444444</v>
      </c>
      <c r="DY58" s="441">
        <v>412.15654660154661</v>
      </c>
      <c r="DZ58" s="442">
        <v>2441.4095061145317</v>
      </c>
      <c r="EA58" s="443">
        <v>225037.47444444444</v>
      </c>
      <c r="EB58" s="441">
        <v>412.15654660154661</v>
      </c>
      <c r="EC58" s="442">
        <v>2441.4095061145317</v>
      </c>
      <c r="ED58" s="443"/>
      <c r="EE58" s="441"/>
      <c r="EF58" s="442"/>
      <c r="EG58" s="443"/>
      <c r="EH58" s="441"/>
      <c r="EI58" s="442"/>
      <c r="EJ58" s="443"/>
      <c r="EK58" s="441"/>
      <c r="EL58" s="442"/>
      <c r="EM58" s="443"/>
      <c r="EN58" s="441"/>
      <c r="EO58" s="442"/>
      <c r="EP58" s="443">
        <v>225037.47444444444</v>
      </c>
      <c r="EQ58" s="441">
        <v>412.15654660154661</v>
      </c>
      <c r="ER58" s="442">
        <v>2441.4095061145317</v>
      </c>
      <c r="ES58" s="443">
        <v>225037.47444444444</v>
      </c>
      <c r="ET58" s="441">
        <v>412.15654660154661</v>
      </c>
      <c r="EU58" s="442">
        <v>2441.4095061145317</v>
      </c>
      <c r="EV58" s="443"/>
      <c r="EW58" s="441"/>
      <c r="EX58" s="442"/>
      <c r="EY58" s="443"/>
      <c r="EZ58" s="441"/>
      <c r="FA58" s="442"/>
      <c r="FB58" s="443">
        <v>11980348.230000002</v>
      </c>
      <c r="FC58" s="441">
        <v>216491.47741758253</v>
      </c>
      <c r="FD58" s="442">
        <v>1282387.3727548406</v>
      </c>
      <c r="FE58" s="443">
        <v>18260360.959999997</v>
      </c>
      <c r="FF58" s="441">
        <v>232128.47012820511</v>
      </c>
      <c r="FG58" s="442">
        <v>1375013.1067521335</v>
      </c>
      <c r="FH58" s="443"/>
      <c r="FI58" s="441"/>
      <c r="FJ58" s="442"/>
      <c r="FK58" s="443">
        <v>17370245.530000001</v>
      </c>
      <c r="FL58" s="441">
        <v>185056.92932234431</v>
      </c>
      <c r="FM58" s="442">
        <v>1096184.8116820401</v>
      </c>
      <c r="FN58" s="443"/>
      <c r="FO58" s="441"/>
      <c r="FP58" s="442"/>
      <c r="FQ58" s="443"/>
      <c r="FR58" s="441"/>
      <c r="FS58" s="442"/>
      <c r="FT58" s="443"/>
      <c r="FU58" s="441"/>
      <c r="FV58" s="442"/>
      <c r="FW58" s="443"/>
      <c r="FX58" s="441"/>
      <c r="FY58" s="442"/>
      <c r="FZ58" s="443"/>
      <c r="GA58" s="441"/>
      <c r="GB58" s="442"/>
      <c r="GC58" s="443"/>
      <c r="GD58" s="441"/>
      <c r="GE58" s="442"/>
      <c r="GF58" s="443"/>
      <c r="GG58" s="441"/>
      <c r="GH58" s="442"/>
      <c r="GI58" s="443"/>
      <c r="GJ58" s="441"/>
      <c r="GK58" s="442"/>
      <c r="GL58" s="443"/>
      <c r="GM58" s="441"/>
      <c r="GN58" s="442"/>
      <c r="GO58" s="443"/>
      <c r="GP58" s="441"/>
      <c r="GQ58" s="442"/>
      <c r="GR58" s="443"/>
      <c r="GS58" s="441"/>
      <c r="GT58" s="442"/>
      <c r="GU58" s="441"/>
      <c r="GV58" s="441"/>
      <c r="GW58" s="441"/>
      <c r="GX58" s="443"/>
      <c r="GY58" s="441"/>
      <c r="GZ58" s="442"/>
      <c r="HA58" s="443"/>
      <c r="HB58" s="441"/>
      <c r="HC58" s="442"/>
      <c r="HD58" s="443"/>
      <c r="HE58" s="441"/>
      <c r="HF58" s="442"/>
      <c r="HG58" s="443"/>
      <c r="HH58" s="441"/>
      <c r="HI58" s="442"/>
      <c r="HJ58" s="443"/>
      <c r="HK58" s="441"/>
      <c r="HL58" s="442"/>
      <c r="HM58" s="443"/>
      <c r="HN58" s="441"/>
      <c r="HO58" s="442"/>
      <c r="HP58" s="443"/>
      <c r="HQ58" s="441"/>
      <c r="HR58" s="442"/>
      <c r="HS58" s="443"/>
      <c r="HT58" s="441"/>
      <c r="HU58" s="442"/>
      <c r="HV58" s="443"/>
      <c r="HW58" s="441"/>
      <c r="HX58" s="442"/>
      <c r="HY58" s="443"/>
      <c r="HZ58" s="441"/>
      <c r="IA58" s="442"/>
      <c r="IB58" s="443"/>
      <c r="IC58" s="441"/>
      <c r="ID58" s="442"/>
      <c r="IE58" s="443"/>
      <c r="IF58" s="441"/>
      <c r="IG58" s="442"/>
      <c r="IH58" s="443"/>
      <c r="II58" s="441"/>
      <c r="IJ58" s="442"/>
      <c r="IK58" s="443"/>
      <c r="IL58" s="441"/>
      <c r="IM58" s="442"/>
      <c r="IN58" s="443"/>
      <c r="IO58" s="441"/>
      <c r="IP58" s="442"/>
      <c r="IQ58" s="443"/>
      <c r="IR58" s="441"/>
      <c r="IS58" s="442"/>
      <c r="IT58" s="443"/>
      <c r="IU58" s="441"/>
      <c r="IV58" s="442"/>
      <c r="IW58" s="443"/>
      <c r="IX58" s="441"/>
      <c r="IY58" s="442"/>
      <c r="IZ58" s="493"/>
      <c r="JA58" s="507"/>
      <c r="JB58" s="507"/>
      <c r="JC58" s="512"/>
    </row>
    <row r="59" spans="1:266" s="613" customFormat="1" ht="20.25" customHeight="1">
      <c r="A59" s="298">
        <f t="shared" si="1"/>
        <v>41</v>
      </c>
      <c r="B59" s="428"/>
      <c r="C59" s="1338" t="str">
        <f t="shared" si="2"/>
        <v>With Increased ROE</v>
      </c>
      <c r="D59" s="508">
        <v>2015</v>
      </c>
      <c r="E59" s="443">
        <v>16249040.629999992</v>
      </c>
      <c r="F59" s="441">
        <v>492395.17</v>
      </c>
      <c r="G59" s="442">
        <v>2397208.4918611455</v>
      </c>
      <c r="H59" s="443">
        <v>6644135.1971428553</v>
      </c>
      <c r="I59" s="441">
        <v>192119.57190476189</v>
      </c>
      <c r="J59" s="442">
        <v>970986.30772904446</v>
      </c>
      <c r="K59" s="443">
        <v>71279238.07410717</v>
      </c>
      <c r="L59" s="441">
        <v>2061086.4021428572</v>
      </c>
      <c r="M59" s="442">
        <v>10416880.774704013</v>
      </c>
      <c r="N59" s="443">
        <v>18006438.510158733</v>
      </c>
      <c r="O59" s="441">
        <v>528306.26404761907</v>
      </c>
      <c r="P59" s="442">
        <v>2639132.6650905912</v>
      </c>
      <c r="Q59" s="443">
        <v>23058705.257806145</v>
      </c>
      <c r="R59" s="441">
        <v>642982.10357142857</v>
      </c>
      <c r="S59" s="442">
        <v>3346066.5477598603</v>
      </c>
      <c r="T59" s="443">
        <v>22439785.858040292</v>
      </c>
      <c r="U59" s="441">
        <v>614263.2228571428</v>
      </c>
      <c r="V59" s="442">
        <v>3244794.0963654886</v>
      </c>
      <c r="W59" s="443">
        <v>13623181.797600733</v>
      </c>
      <c r="X59" s="441">
        <v>374560.81380952382</v>
      </c>
      <c r="Y59" s="442">
        <v>1971554.6773300779</v>
      </c>
      <c r="Z59" s="443">
        <v>5941623.4581318703</v>
      </c>
      <c r="AA59" s="441">
        <v>165749.88095238095</v>
      </c>
      <c r="AB59" s="442">
        <v>862263.83363687736</v>
      </c>
      <c r="AC59" s="443">
        <v>18296790.493827842</v>
      </c>
      <c r="AD59" s="441">
        <v>501754.90738095244</v>
      </c>
      <c r="AE59" s="442">
        <v>2646618.1687601972</v>
      </c>
      <c r="AF59" s="443">
        <v>23213.205952380948</v>
      </c>
      <c r="AG59" s="441">
        <v>666.38928571428573</v>
      </c>
      <c r="AH59" s="442">
        <v>3387.5852595594006</v>
      </c>
      <c r="AI59" s="443">
        <v>8267940.2589010987</v>
      </c>
      <c r="AJ59" s="441">
        <v>218069.47404761909</v>
      </c>
      <c r="AK59" s="442">
        <v>1187288.710316272</v>
      </c>
      <c r="AL59" s="443">
        <v>18853436.561210506</v>
      </c>
      <c r="AM59" s="441">
        <v>491118.82585882989</v>
      </c>
      <c r="AN59" s="442">
        <v>2701235.5916667921</v>
      </c>
      <c r="AO59" s="443">
        <v>19620543.943169858</v>
      </c>
      <c r="AP59" s="441">
        <v>504054.10714853473</v>
      </c>
      <c r="AQ59" s="442">
        <v>2804095.9579954529</v>
      </c>
      <c r="AR59" s="443">
        <v>75364828.859322354</v>
      </c>
      <c r="AS59" s="441">
        <v>1915126.5361904763</v>
      </c>
      <c r="AT59" s="442">
        <v>10749859.200098069</v>
      </c>
      <c r="AU59" s="443">
        <v>13508484.497490844</v>
      </c>
      <c r="AV59" s="441">
        <v>342972.41952380957</v>
      </c>
      <c r="AW59" s="442">
        <v>1926520.7541540328</v>
      </c>
      <c r="AX59" s="443">
        <v>17459022.051735975</v>
      </c>
      <c r="AY59" s="441">
        <v>444403.11105952383</v>
      </c>
      <c r="AZ59" s="442">
        <v>2491057.9596796059</v>
      </c>
      <c r="BA59" s="443">
        <v>6029218.2216495518</v>
      </c>
      <c r="BB59" s="441">
        <v>152152.4606071428</v>
      </c>
      <c r="BC59" s="442">
        <v>858934.81474825845</v>
      </c>
      <c r="BD59" s="443">
        <v>43772545.906941406</v>
      </c>
      <c r="BE59" s="441">
        <v>1096982.0171428572</v>
      </c>
      <c r="BF59" s="442">
        <v>6228271.3328567902</v>
      </c>
      <c r="BG59" s="443">
        <v>15276915.8233402</v>
      </c>
      <c r="BH59" s="441">
        <v>378018.98008158087</v>
      </c>
      <c r="BI59" s="442">
        <v>2168873.8028287245</v>
      </c>
      <c r="BJ59" s="443">
        <v>21267326.795384612</v>
      </c>
      <c r="BK59" s="441">
        <v>524777.29190476181</v>
      </c>
      <c r="BL59" s="442">
        <v>3017865.242305384</v>
      </c>
      <c r="BM59" s="443">
        <v>61346085.367405728</v>
      </c>
      <c r="BN59" s="441">
        <v>1497328.6707377601</v>
      </c>
      <c r="BO59" s="442">
        <v>8688697.2759786453</v>
      </c>
      <c r="BP59" s="443">
        <v>71213314.510402963</v>
      </c>
      <c r="BQ59" s="441">
        <v>1708814.8483333339</v>
      </c>
      <c r="BR59" s="442">
        <v>10056881.251888338</v>
      </c>
      <c r="BS59" s="443">
        <v>11126577.910952382</v>
      </c>
      <c r="BT59" s="441">
        <v>265823.08976190479</v>
      </c>
      <c r="BU59" s="442">
        <v>1570149.5613431418</v>
      </c>
      <c r="BV59" s="443">
        <v>5315416.9413919421</v>
      </c>
      <c r="BW59" s="441">
        <v>139468.73809523811</v>
      </c>
      <c r="BX59" s="442">
        <v>808173.8076196867</v>
      </c>
      <c r="BY59" s="443">
        <v>39365526.30258242</v>
      </c>
      <c r="BZ59" s="441">
        <v>965196.38095238095</v>
      </c>
      <c r="CA59" s="442">
        <v>5917569.316750993</v>
      </c>
      <c r="CB59" s="443">
        <v>711440229.51824164</v>
      </c>
      <c r="CC59" s="441">
        <v>16714517.822362637</v>
      </c>
      <c r="CD59" s="442">
        <v>103713134.76010795</v>
      </c>
      <c r="CE59" s="443">
        <v>346271067.09848183</v>
      </c>
      <c r="CF59" s="441">
        <v>8256393.3367616888</v>
      </c>
      <c r="CG59" s="442">
        <v>47814854.236943789</v>
      </c>
      <c r="CH59" s="443">
        <v>436685203.24736261</v>
      </c>
      <c r="CI59" s="441">
        <v>6739740.9824725278</v>
      </c>
      <c r="CJ59" s="442">
        <v>39857912.073163867</v>
      </c>
      <c r="CK59" s="443">
        <v>355885266.13679796</v>
      </c>
      <c r="CL59" s="441">
        <v>8777920.9488188494</v>
      </c>
      <c r="CM59" s="442">
        <v>50370636.503471255</v>
      </c>
      <c r="CN59" s="443">
        <v>433597023.61815017</v>
      </c>
      <c r="CO59" s="441">
        <v>7852674.6603296688</v>
      </c>
      <c r="CP59" s="442">
        <v>46859053.110247634</v>
      </c>
      <c r="CQ59" s="443"/>
      <c r="CR59" s="441"/>
      <c r="CS59" s="442"/>
      <c r="CT59" s="443"/>
      <c r="CU59" s="441"/>
      <c r="CV59" s="442"/>
      <c r="CW59" s="443"/>
      <c r="CX59" s="441"/>
      <c r="CY59" s="442"/>
      <c r="CZ59" s="443"/>
      <c r="DA59" s="441"/>
      <c r="DB59" s="442"/>
      <c r="DC59" s="443">
        <v>225037.47444444444</v>
      </c>
      <c r="DD59" s="441">
        <v>412.15654660154661</v>
      </c>
      <c r="DE59" s="442">
        <v>2441.4095061145317</v>
      </c>
      <c r="DF59" s="443"/>
      <c r="DG59" s="441"/>
      <c r="DH59" s="442"/>
      <c r="DI59" s="443"/>
      <c r="DJ59" s="441"/>
      <c r="DK59" s="442"/>
      <c r="DL59" s="443">
        <v>225037.47444444444</v>
      </c>
      <c r="DM59" s="441">
        <v>412.15654660154661</v>
      </c>
      <c r="DN59" s="442">
        <v>2441.4095061145317</v>
      </c>
      <c r="DO59" s="443">
        <v>225037.47444444444</v>
      </c>
      <c r="DP59" s="441">
        <v>412.15654660154661</v>
      </c>
      <c r="DQ59" s="442">
        <v>2441.4095061145317</v>
      </c>
      <c r="DR59" s="443">
        <v>225037.47444444444</v>
      </c>
      <c r="DS59" s="441">
        <v>412.15654660154661</v>
      </c>
      <c r="DT59" s="442">
        <v>2441.4095061145317</v>
      </c>
      <c r="DU59" s="443">
        <v>225037.47444444444</v>
      </c>
      <c r="DV59" s="441">
        <v>412.15654660154661</v>
      </c>
      <c r="DW59" s="442">
        <v>2441.4095061145317</v>
      </c>
      <c r="DX59" s="443">
        <v>225037.47444444444</v>
      </c>
      <c r="DY59" s="441">
        <v>412.15654660154661</v>
      </c>
      <c r="DZ59" s="442">
        <v>2441.4095061145317</v>
      </c>
      <c r="EA59" s="443">
        <v>225037.47444444444</v>
      </c>
      <c r="EB59" s="441">
        <v>412.15654660154661</v>
      </c>
      <c r="EC59" s="442">
        <v>2441.4095061145317</v>
      </c>
      <c r="ED59" s="443"/>
      <c r="EE59" s="441"/>
      <c r="EF59" s="442"/>
      <c r="EG59" s="443"/>
      <c r="EH59" s="441"/>
      <c r="EI59" s="442"/>
      <c r="EJ59" s="443"/>
      <c r="EK59" s="441"/>
      <c r="EL59" s="442"/>
      <c r="EM59" s="443"/>
      <c r="EN59" s="441"/>
      <c r="EO59" s="442"/>
      <c r="EP59" s="443">
        <v>225037.47444444444</v>
      </c>
      <c r="EQ59" s="441">
        <v>412.15654660154661</v>
      </c>
      <c r="ER59" s="442">
        <v>2441.4095061145317</v>
      </c>
      <c r="ES59" s="443">
        <v>225037.47444444444</v>
      </c>
      <c r="ET59" s="441">
        <v>412.15654660154661</v>
      </c>
      <c r="EU59" s="442">
        <v>2441.4095061145317</v>
      </c>
      <c r="EV59" s="443"/>
      <c r="EW59" s="441"/>
      <c r="EX59" s="442"/>
      <c r="EY59" s="443"/>
      <c r="EZ59" s="441"/>
      <c r="FA59" s="442"/>
      <c r="FB59" s="443">
        <v>11980348.230000002</v>
      </c>
      <c r="FC59" s="441">
        <v>216491.47741758253</v>
      </c>
      <c r="FD59" s="442">
        <v>1282387.3727548406</v>
      </c>
      <c r="FE59" s="443">
        <v>18260360.959999997</v>
      </c>
      <c r="FF59" s="441">
        <v>232128.47012820511</v>
      </c>
      <c r="FG59" s="442">
        <v>1375013.1067521335</v>
      </c>
      <c r="FH59" s="443"/>
      <c r="FI59" s="441"/>
      <c r="FJ59" s="442"/>
      <c r="FK59" s="443">
        <v>17370245.530000001</v>
      </c>
      <c r="FL59" s="441">
        <v>185056.92932234431</v>
      </c>
      <c r="FM59" s="442">
        <v>1096184.8116820401</v>
      </c>
      <c r="FN59" s="443"/>
      <c r="FO59" s="441"/>
      <c r="FP59" s="442"/>
      <c r="FQ59" s="443"/>
      <c r="FR59" s="441"/>
      <c r="FS59" s="442"/>
      <c r="FT59" s="443"/>
      <c r="FU59" s="441"/>
      <c r="FV59" s="442"/>
      <c r="FW59" s="443"/>
      <c r="FX59" s="441"/>
      <c r="FY59" s="442"/>
      <c r="FZ59" s="443"/>
      <c r="GA59" s="441"/>
      <c r="GB59" s="442"/>
      <c r="GC59" s="443"/>
      <c r="GD59" s="441"/>
      <c r="GE59" s="442"/>
      <c r="GF59" s="443"/>
      <c r="GG59" s="441"/>
      <c r="GH59" s="442"/>
      <c r="GI59" s="443"/>
      <c r="GJ59" s="441"/>
      <c r="GK59" s="442"/>
      <c r="GL59" s="443"/>
      <c r="GM59" s="441"/>
      <c r="GN59" s="442"/>
      <c r="GO59" s="443"/>
      <c r="GP59" s="441"/>
      <c r="GQ59" s="442"/>
      <c r="GR59" s="443"/>
      <c r="GS59" s="441"/>
      <c r="GT59" s="442"/>
      <c r="GU59" s="441"/>
      <c r="GV59" s="441"/>
      <c r="GW59" s="441"/>
      <c r="GX59" s="443"/>
      <c r="GY59" s="441"/>
      <c r="GZ59" s="442"/>
      <c r="HA59" s="443"/>
      <c r="HB59" s="441"/>
      <c r="HC59" s="442"/>
      <c r="HD59" s="443"/>
      <c r="HE59" s="441"/>
      <c r="HF59" s="442"/>
      <c r="HG59" s="443"/>
      <c r="HH59" s="441"/>
      <c r="HI59" s="442"/>
      <c r="HJ59" s="443"/>
      <c r="HK59" s="441"/>
      <c r="HL59" s="442"/>
      <c r="HM59" s="443"/>
      <c r="HN59" s="441"/>
      <c r="HO59" s="442"/>
      <c r="HP59" s="443"/>
      <c r="HQ59" s="441"/>
      <c r="HR59" s="442"/>
      <c r="HS59" s="443"/>
      <c r="HT59" s="441"/>
      <c r="HU59" s="442"/>
      <c r="HV59" s="443"/>
      <c r="HW59" s="441"/>
      <c r="HX59" s="442"/>
      <c r="HY59" s="443"/>
      <c r="HZ59" s="441"/>
      <c r="IA59" s="442"/>
      <c r="IB59" s="443"/>
      <c r="IC59" s="441"/>
      <c r="ID59" s="442"/>
      <c r="IE59" s="443"/>
      <c r="IF59" s="441"/>
      <c r="IG59" s="442"/>
      <c r="IH59" s="443"/>
      <c r="II59" s="441"/>
      <c r="IJ59" s="442"/>
      <c r="IK59" s="443"/>
      <c r="IL59" s="441"/>
      <c r="IM59" s="442"/>
      <c r="IN59" s="443"/>
      <c r="IO59" s="441"/>
      <c r="IP59" s="442"/>
      <c r="IQ59" s="443"/>
      <c r="IR59" s="441"/>
      <c r="IS59" s="442"/>
      <c r="IT59" s="443"/>
      <c r="IU59" s="441"/>
      <c r="IV59" s="442"/>
      <c r="IW59" s="443"/>
      <c r="IX59" s="441"/>
      <c r="IY59" s="442"/>
      <c r="IZ59" s="493"/>
      <c r="JA59" s="507"/>
      <c r="JB59" s="507"/>
      <c r="JC59" s="512"/>
    </row>
    <row r="60" spans="1:266" s="613" customFormat="1" ht="20.25" customHeight="1">
      <c r="A60" s="298">
        <f t="shared" si="1"/>
        <v>42</v>
      </c>
      <c r="B60" s="428"/>
      <c r="C60" s="1338" t="str">
        <f t="shared" si="2"/>
        <v>At Allowed ROE</v>
      </c>
      <c r="D60" s="508">
        <v>2016</v>
      </c>
      <c r="E60" s="443">
        <v>15743649.92999999</v>
      </c>
      <c r="F60" s="441">
        <v>492085.75261904759</v>
      </c>
      <c r="G60" s="442">
        <v>2293690.1147760893</v>
      </c>
      <c r="H60" s="443">
        <v>6452015.6252380935</v>
      </c>
      <c r="I60" s="441">
        <v>192119.57190476189</v>
      </c>
      <c r="J60" s="442">
        <v>930447.69446956227</v>
      </c>
      <c r="K60" s="443">
        <v>69120243.671964318</v>
      </c>
      <c r="L60" s="441">
        <v>2058755.2592857142</v>
      </c>
      <c r="M60" s="442">
        <v>9968441.5814820714</v>
      </c>
      <c r="N60" s="443">
        <v>17478132.246111114</v>
      </c>
      <c r="O60" s="441">
        <v>528306.26404761907</v>
      </c>
      <c r="P60" s="442">
        <v>2528393.8826721176</v>
      </c>
      <c r="Q60" s="443">
        <v>22415723.154234715</v>
      </c>
      <c r="R60" s="441">
        <v>642982.10357142857</v>
      </c>
      <c r="S60" s="442">
        <v>3208096.5970422504</v>
      </c>
      <c r="T60" s="443">
        <v>21819122.635183148</v>
      </c>
      <c r="U60" s="441">
        <v>614110.84190476185</v>
      </c>
      <c r="V60" s="442">
        <v>3110954.1211166638</v>
      </c>
      <c r="W60" s="443">
        <v>13248620.98379121</v>
      </c>
      <c r="X60" s="441">
        <v>374560.81380952382</v>
      </c>
      <c r="Y60" s="442">
        <v>1890649.742557927</v>
      </c>
      <c r="Z60" s="443">
        <v>5775873.5771794897</v>
      </c>
      <c r="AA60" s="441">
        <v>165749.88095238095</v>
      </c>
      <c r="AB60" s="442">
        <v>826704.55653148738</v>
      </c>
      <c r="AC60" s="443">
        <v>17735762.253113557</v>
      </c>
      <c r="AD60" s="441">
        <v>500343.63753968262</v>
      </c>
      <c r="AE60" s="442">
        <v>2529912.8151738048</v>
      </c>
      <c r="AF60" s="443">
        <v>22546.816666666662</v>
      </c>
      <c r="AG60" s="441">
        <v>666.38928571428573</v>
      </c>
      <c r="AH60" s="442">
        <v>3246.5052969334056</v>
      </c>
      <c r="AI60" s="443">
        <v>8049870.7848534789</v>
      </c>
      <c r="AJ60" s="441">
        <v>218069.47404761909</v>
      </c>
      <c r="AK60" s="442">
        <v>1139246.0998792993</v>
      </c>
      <c r="AL60" s="443">
        <v>18362317.735351674</v>
      </c>
      <c r="AM60" s="441">
        <v>491118.82585882989</v>
      </c>
      <c r="AN60" s="442">
        <v>2592387.0754967467</v>
      </c>
      <c r="AO60" s="443">
        <v>19116489.836021323</v>
      </c>
      <c r="AP60" s="441">
        <v>504054.10714853473</v>
      </c>
      <c r="AQ60" s="442">
        <v>2691625.0726385419</v>
      </c>
      <c r="AR60" s="443">
        <v>70419117.323131874</v>
      </c>
      <c r="AS60" s="441">
        <v>1842969.7504761906</v>
      </c>
      <c r="AT60" s="442">
        <v>9901291.010964416</v>
      </c>
      <c r="AU60" s="443">
        <v>13165512.077967035</v>
      </c>
      <c r="AV60" s="441">
        <v>342972.41952380957</v>
      </c>
      <c r="AW60" s="442">
        <v>1849550.8873605016</v>
      </c>
      <c r="AX60" s="443">
        <v>17014618.940676451</v>
      </c>
      <c r="AY60" s="441">
        <v>444403.11105952383</v>
      </c>
      <c r="AZ60" s="442">
        <v>2391449.1798082422</v>
      </c>
      <c r="BA60" s="443">
        <v>5877065.7610424086</v>
      </c>
      <c r="BB60" s="441">
        <v>152152.4606071428</v>
      </c>
      <c r="BC60" s="442">
        <v>824686.93379825272</v>
      </c>
      <c r="BD60" s="443">
        <v>42662263.889798552</v>
      </c>
      <c r="BE60" s="441">
        <v>1096665.3504761907</v>
      </c>
      <c r="BF60" s="442">
        <v>5978666.7329444271</v>
      </c>
      <c r="BG60" s="443">
        <v>14899632.673258632</v>
      </c>
      <c r="BH60" s="441">
        <v>378036.4998434856</v>
      </c>
      <c r="BI60" s="442">
        <v>2083056.8310901646</v>
      </c>
      <c r="BJ60" s="443">
        <v>20438821.50347985</v>
      </c>
      <c r="BK60" s="441">
        <v>517545.67285714287</v>
      </c>
      <c r="BL60" s="442">
        <v>2856435.9646091056</v>
      </c>
      <c r="BM60" s="443">
        <v>65275260.705682069</v>
      </c>
      <c r="BN60" s="441">
        <v>1626531.1471428578</v>
      </c>
      <c r="BO60" s="442">
        <v>9096221.7812190335</v>
      </c>
      <c r="BP60" s="443">
        <v>70112484.122069627</v>
      </c>
      <c r="BQ60" s="441">
        <v>1723290.6688095243</v>
      </c>
      <c r="BR60" s="442">
        <v>9746522.7527045086</v>
      </c>
      <c r="BS60" s="443">
        <v>10972367.941190476</v>
      </c>
      <c r="BT60" s="441">
        <v>268480.54500000004</v>
      </c>
      <c r="BU60" s="442">
        <v>1524089.3799228719</v>
      </c>
      <c r="BV60" s="443">
        <v>5175948.2032967042</v>
      </c>
      <c r="BW60" s="441">
        <v>139468.73809523811</v>
      </c>
      <c r="BX60" s="442">
        <v>731771.72392250563</v>
      </c>
      <c r="BY60" s="443">
        <v>38400329.92163004</v>
      </c>
      <c r="BZ60" s="441">
        <v>965196.38095238095</v>
      </c>
      <c r="CA60" s="442">
        <v>5359488.8228371255</v>
      </c>
      <c r="CB60" s="443">
        <v>694520844.25587881</v>
      </c>
      <c r="CC60" s="441">
        <v>17213677.312252745</v>
      </c>
      <c r="CD60" s="442">
        <v>96796428.937157497</v>
      </c>
      <c r="CE60" s="443">
        <v>338712254.30172014</v>
      </c>
      <c r="CF60" s="441">
        <v>8485957.323175313</v>
      </c>
      <c r="CG60" s="442">
        <v>47233421.901954167</v>
      </c>
      <c r="CH60" s="443">
        <v>430951153.72488999</v>
      </c>
      <c r="CI60" s="441">
        <v>10495692.162912088</v>
      </c>
      <c r="CJ60" s="442">
        <v>60066502.39022211</v>
      </c>
      <c r="CK60" s="443">
        <v>347072991.79242361</v>
      </c>
      <c r="CL60" s="441">
        <v>8805471.9155738</v>
      </c>
      <c r="CM60" s="442">
        <v>48529996.705912501</v>
      </c>
      <c r="CN60" s="443">
        <v>615905487.11782026</v>
      </c>
      <c r="CO60" s="441">
        <v>12804341.078479851</v>
      </c>
      <c r="CP60" s="442">
        <v>73330415.470145926</v>
      </c>
      <c r="CQ60" s="443">
        <v>352027463.87499994</v>
      </c>
      <c r="CR60" s="441">
        <v>8381606.2827380942</v>
      </c>
      <c r="CS60" s="442">
        <v>48665417.046833299</v>
      </c>
      <c r="CT60" s="443">
        <v>178685539.36466661</v>
      </c>
      <c r="CU60" s="441">
        <v>2436718.6614542119</v>
      </c>
      <c r="CV60" s="442">
        <v>14148115.03729232</v>
      </c>
      <c r="CW60" s="443">
        <v>23849834.527999993</v>
      </c>
      <c r="CX60" s="441">
        <v>322903.31002564094</v>
      </c>
      <c r="CY60" s="442">
        <v>1874846.386016025</v>
      </c>
      <c r="CZ60" s="443">
        <v>23849834.527999993</v>
      </c>
      <c r="DA60" s="441">
        <v>322903.31002564094</v>
      </c>
      <c r="DB60" s="442">
        <v>1874846.386016025</v>
      </c>
      <c r="DC60" s="443">
        <v>349923.38789784268</v>
      </c>
      <c r="DD60" s="441">
        <v>8202.2133842083822</v>
      </c>
      <c r="DE60" s="442">
        <v>47577.445081391692</v>
      </c>
      <c r="DF60" s="443"/>
      <c r="DG60" s="441"/>
      <c r="DH60" s="442"/>
      <c r="DI60" s="443"/>
      <c r="DJ60" s="441"/>
      <c r="DK60" s="442"/>
      <c r="DL60" s="443">
        <v>349923.38789784268</v>
      </c>
      <c r="DM60" s="441">
        <v>8202.2133842083822</v>
      </c>
      <c r="DN60" s="442">
        <v>47577.445081391692</v>
      </c>
      <c r="DO60" s="443">
        <v>349923.38789784268</v>
      </c>
      <c r="DP60" s="441">
        <v>8202.2133842083822</v>
      </c>
      <c r="DQ60" s="442">
        <v>47577.445081391692</v>
      </c>
      <c r="DR60" s="443">
        <v>723467.81089784275</v>
      </c>
      <c r="DS60" s="441">
        <v>12273.231561864062</v>
      </c>
      <c r="DT60" s="442">
        <v>71227.448292803267</v>
      </c>
      <c r="DU60" s="443">
        <v>723467.81089784275</v>
      </c>
      <c r="DV60" s="441">
        <v>12273.231561864062</v>
      </c>
      <c r="DW60" s="442">
        <v>71227.448292803267</v>
      </c>
      <c r="DX60" s="443">
        <v>723467.81089784275</v>
      </c>
      <c r="DY60" s="441">
        <v>12273.231561864062</v>
      </c>
      <c r="DZ60" s="442">
        <v>71227.448292803267</v>
      </c>
      <c r="EA60" s="443">
        <v>723467.81089784275</v>
      </c>
      <c r="EB60" s="441">
        <v>12273.231561864062</v>
      </c>
      <c r="EC60" s="442">
        <v>71227.448292803267</v>
      </c>
      <c r="ED60" s="443">
        <v>28441681.457999993</v>
      </c>
      <c r="EE60" s="441">
        <v>387892.75874358963</v>
      </c>
      <c r="EF60" s="442">
        <v>2252189.1671982445</v>
      </c>
      <c r="EG60" s="443">
        <v>23849834.527999993</v>
      </c>
      <c r="EH60" s="441">
        <v>322903.31002564094</v>
      </c>
      <c r="EI60" s="442">
        <v>1874846.386016025</v>
      </c>
      <c r="EJ60" s="443">
        <v>27523727.076666668</v>
      </c>
      <c r="EK60" s="441">
        <v>407034.19298534788</v>
      </c>
      <c r="EL60" s="442">
        <v>2363328.4701941605</v>
      </c>
      <c r="EM60" s="443">
        <v>27523727.076666668</v>
      </c>
      <c r="EN60" s="441">
        <v>407034.19298534788</v>
      </c>
      <c r="EO60" s="442">
        <v>2363328.4701941605</v>
      </c>
      <c r="EP60" s="443">
        <v>349923.38789784268</v>
      </c>
      <c r="EQ60" s="441">
        <v>4464.85623701852</v>
      </c>
      <c r="ER60" s="442">
        <v>25898.674231280027</v>
      </c>
      <c r="ES60" s="443">
        <v>349923.38789784268</v>
      </c>
      <c r="ET60" s="441">
        <v>4743.1988170792783</v>
      </c>
      <c r="EU60" s="442">
        <v>27513.217549812784</v>
      </c>
      <c r="EV60" s="443">
        <v>2241266.5380000002</v>
      </c>
      <c r="EW60" s="441">
        <v>24426.109065934073</v>
      </c>
      <c r="EX60" s="442">
        <v>141823.26685676674</v>
      </c>
      <c r="EY60" s="443"/>
      <c r="EZ60" s="441"/>
      <c r="FA60" s="442"/>
      <c r="FB60" s="443">
        <v>11871004.662582416</v>
      </c>
      <c r="FC60" s="441">
        <v>287797.52714285708</v>
      </c>
      <c r="FD60" s="442">
        <v>1646240.7012724965</v>
      </c>
      <c r="FE60" s="443">
        <v>19039118.679871783</v>
      </c>
      <c r="FF60" s="441">
        <v>458839.21785714256</v>
      </c>
      <c r="FG60" s="442">
        <v>2637556.3144511878</v>
      </c>
      <c r="FH60" s="443">
        <v>4024722.71</v>
      </c>
      <c r="FI60" s="441">
        <v>95826.731190476188</v>
      </c>
      <c r="FJ60" s="442">
        <v>556390.70606593345</v>
      </c>
      <c r="FK60" s="443">
        <v>32167823.640677661</v>
      </c>
      <c r="FL60" s="441">
        <v>770306.68023809534</v>
      </c>
      <c r="FM60" s="442">
        <v>4451390.2694832301</v>
      </c>
      <c r="FN60" s="443">
        <v>1108057.68</v>
      </c>
      <c r="FO60" s="441">
        <v>26382.325714285711</v>
      </c>
      <c r="FP60" s="442">
        <v>153181.48338646171</v>
      </c>
      <c r="FQ60" s="443"/>
      <c r="FR60" s="441"/>
      <c r="FS60" s="442"/>
      <c r="FT60" s="443"/>
      <c r="FU60" s="441"/>
      <c r="FV60" s="442"/>
      <c r="FW60" s="443"/>
      <c r="FX60" s="441"/>
      <c r="FY60" s="442"/>
      <c r="FZ60" s="443"/>
      <c r="GA60" s="441"/>
      <c r="GB60" s="442"/>
      <c r="GC60" s="443"/>
      <c r="GD60" s="441"/>
      <c r="GE60" s="442"/>
      <c r="GF60" s="443"/>
      <c r="GG60" s="441"/>
      <c r="GH60" s="442"/>
      <c r="GI60" s="443"/>
      <c r="GJ60" s="441"/>
      <c r="GK60" s="442"/>
      <c r="GL60" s="443"/>
      <c r="GM60" s="441"/>
      <c r="GN60" s="442"/>
      <c r="GO60" s="443"/>
      <c r="GP60" s="441"/>
      <c r="GQ60" s="442"/>
      <c r="GR60" s="443"/>
      <c r="GS60" s="441"/>
      <c r="GT60" s="442"/>
      <c r="GU60" s="441"/>
      <c r="GV60" s="441"/>
      <c r="GW60" s="441"/>
      <c r="GX60" s="443"/>
      <c r="GY60" s="441"/>
      <c r="GZ60" s="442"/>
      <c r="HA60" s="443"/>
      <c r="HB60" s="441"/>
      <c r="HC60" s="442"/>
      <c r="HD60" s="443"/>
      <c r="HE60" s="441"/>
      <c r="HF60" s="442"/>
      <c r="HG60" s="443"/>
      <c r="HH60" s="441"/>
      <c r="HI60" s="442"/>
      <c r="HJ60" s="443"/>
      <c r="HK60" s="441"/>
      <c r="HL60" s="442"/>
      <c r="HM60" s="443"/>
      <c r="HN60" s="441"/>
      <c r="HO60" s="442"/>
      <c r="HP60" s="443"/>
      <c r="HQ60" s="441"/>
      <c r="HR60" s="442"/>
      <c r="HS60" s="443"/>
      <c r="HT60" s="441"/>
      <c r="HU60" s="442"/>
      <c r="HV60" s="443"/>
      <c r="HW60" s="441"/>
      <c r="HX60" s="442"/>
      <c r="HY60" s="443"/>
      <c r="HZ60" s="441"/>
      <c r="IA60" s="442"/>
      <c r="IB60" s="443"/>
      <c r="IC60" s="441"/>
      <c r="ID60" s="442"/>
      <c r="IE60" s="443"/>
      <c r="IF60" s="441"/>
      <c r="IG60" s="442"/>
      <c r="IH60" s="443"/>
      <c r="II60" s="441"/>
      <c r="IJ60" s="442"/>
      <c r="IK60" s="443"/>
      <c r="IL60" s="441"/>
      <c r="IM60" s="442"/>
      <c r="IN60" s="443"/>
      <c r="IO60" s="441"/>
      <c r="IP60" s="442"/>
      <c r="IQ60" s="443"/>
      <c r="IR60" s="441"/>
      <c r="IS60" s="442"/>
      <c r="IT60" s="443"/>
      <c r="IU60" s="441"/>
      <c r="IV60" s="442"/>
      <c r="IW60" s="443"/>
      <c r="IX60" s="441"/>
      <c r="IY60" s="442"/>
      <c r="IZ60" s="507"/>
      <c r="JA60" s="507"/>
      <c r="JB60" s="507"/>
      <c r="JC60" s="512"/>
    </row>
    <row r="61" spans="1:266" s="613" customFormat="1" ht="20.25" customHeight="1">
      <c r="A61" s="298">
        <f t="shared" si="1"/>
        <v>43</v>
      </c>
      <c r="B61" s="428"/>
      <c r="C61" s="1338" t="str">
        <f t="shared" si="2"/>
        <v>With Increased ROE</v>
      </c>
      <c r="D61" s="508">
        <v>2016</v>
      </c>
      <c r="E61" s="443">
        <v>15743649.92999999</v>
      </c>
      <c r="F61" s="441">
        <v>492085.75261904759</v>
      </c>
      <c r="G61" s="442">
        <v>2293690.1147760893</v>
      </c>
      <c r="H61" s="443">
        <v>6452015.6252380935</v>
      </c>
      <c r="I61" s="441">
        <v>192119.57190476189</v>
      </c>
      <c r="J61" s="442">
        <v>930447.69446956227</v>
      </c>
      <c r="K61" s="443">
        <v>69120243.671964318</v>
      </c>
      <c r="L61" s="441">
        <v>2058755.2592857142</v>
      </c>
      <c r="M61" s="442">
        <v>9968441.5814820714</v>
      </c>
      <c r="N61" s="443">
        <v>17478132.246111114</v>
      </c>
      <c r="O61" s="441">
        <v>528306.26404761907</v>
      </c>
      <c r="P61" s="442">
        <v>2528393.8826721176</v>
      </c>
      <c r="Q61" s="443">
        <v>22415723.154234715</v>
      </c>
      <c r="R61" s="441">
        <v>642982.10357142857</v>
      </c>
      <c r="S61" s="442">
        <v>3208096.5970422504</v>
      </c>
      <c r="T61" s="443">
        <v>21819122.635183148</v>
      </c>
      <c r="U61" s="441">
        <v>614110.84190476185</v>
      </c>
      <c r="V61" s="442">
        <v>3110954.1211166638</v>
      </c>
      <c r="W61" s="443">
        <v>13248620.98379121</v>
      </c>
      <c r="X61" s="441">
        <v>374560.81380952382</v>
      </c>
      <c r="Y61" s="442">
        <v>1890649.742557927</v>
      </c>
      <c r="Z61" s="443">
        <v>5775873.5771794897</v>
      </c>
      <c r="AA61" s="441">
        <v>165749.88095238095</v>
      </c>
      <c r="AB61" s="442">
        <v>826704.55653148738</v>
      </c>
      <c r="AC61" s="443">
        <v>17735762.253113557</v>
      </c>
      <c r="AD61" s="441">
        <v>500343.63753968262</v>
      </c>
      <c r="AE61" s="442">
        <v>2529912.8151738048</v>
      </c>
      <c r="AF61" s="443">
        <v>22546.816666666662</v>
      </c>
      <c r="AG61" s="441">
        <v>666.38928571428573</v>
      </c>
      <c r="AH61" s="442">
        <v>3246.5052969334056</v>
      </c>
      <c r="AI61" s="443">
        <v>8049870.7848534789</v>
      </c>
      <c r="AJ61" s="441">
        <v>218069.47404761909</v>
      </c>
      <c r="AK61" s="442">
        <v>1139246.0998792993</v>
      </c>
      <c r="AL61" s="443">
        <v>18362317.735351674</v>
      </c>
      <c r="AM61" s="441">
        <v>491118.82585882989</v>
      </c>
      <c r="AN61" s="442">
        <v>2592387.0754967467</v>
      </c>
      <c r="AO61" s="443">
        <v>19116489.836021323</v>
      </c>
      <c r="AP61" s="441">
        <v>504054.10714853473</v>
      </c>
      <c r="AQ61" s="442">
        <v>2691625.0726385419</v>
      </c>
      <c r="AR61" s="443">
        <v>70419117.323131874</v>
      </c>
      <c r="AS61" s="441">
        <v>1842969.7504761906</v>
      </c>
      <c r="AT61" s="442">
        <v>9901291.010964416</v>
      </c>
      <c r="AU61" s="443">
        <v>13165512.077967035</v>
      </c>
      <c r="AV61" s="441">
        <v>342972.41952380957</v>
      </c>
      <c r="AW61" s="442">
        <v>1849550.8873605016</v>
      </c>
      <c r="AX61" s="443">
        <v>17014618.940676451</v>
      </c>
      <c r="AY61" s="441">
        <v>444403.11105952383</v>
      </c>
      <c r="AZ61" s="442">
        <v>2391449.1798082422</v>
      </c>
      <c r="BA61" s="443">
        <v>5877065.7610424086</v>
      </c>
      <c r="BB61" s="441">
        <v>152152.4606071428</v>
      </c>
      <c r="BC61" s="442">
        <v>824686.93379825272</v>
      </c>
      <c r="BD61" s="443">
        <v>42662263.889798552</v>
      </c>
      <c r="BE61" s="441">
        <v>1096665.3504761907</v>
      </c>
      <c r="BF61" s="442">
        <v>5978666.7329444271</v>
      </c>
      <c r="BG61" s="443">
        <v>14899632.673258632</v>
      </c>
      <c r="BH61" s="441">
        <v>378036.4998434856</v>
      </c>
      <c r="BI61" s="442">
        <v>2083056.8310901646</v>
      </c>
      <c r="BJ61" s="443">
        <v>20438821.50347985</v>
      </c>
      <c r="BK61" s="441">
        <v>517545.67285714287</v>
      </c>
      <c r="BL61" s="442">
        <v>2856435.9646091056</v>
      </c>
      <c r="BM61" s="443">
        <v>65275260.705682069</v>
      </c>
      <c r="BN61" s="441">
        <v>1626531.1471428578</v>
      </c>
      <c r="BO61" s="442">
        <v>9096221.7812190335</v>
      </c>
      <c r="BP61" s="443">
        <v>70112484.122069627</v>
      </c>
      <c r="BQ61" s="441">
        <v>1723290.6688095243</v>
      </c>
      <c r="BR61" s="442">
        <v>9746522.7527045086</v>
      </c>
      <c r="BS61" s="443">
        <v>10972367.941190476</v>
      </c>
      <c r="BT61" s="441">
        <v>268480.54500000004</v>
      </c>
      <c r="BU61" s="442">
        <v>1524089.3799228719</v>
      </c>
      <c r="BV61" s="443">
        <v>5175948.2032967042</v>
      </c>
      <c r="BW61" s="441">
        <v>139468.73809523811</v>
      </c>
      <c r="BX61" s="442">
        <v>776123.50125059148</v>
      </c>
      <c r="BY61" s="443">
        <v>38400329.92163004</v>
      </c>
      <c r="BZ61" s="441">
        <v>965196.38095238095</v>
      </c>
      <c r="CA61" s="442">
        <v>5688534.4034950631</v>
      </c>
      <c r="CB61" s="443">
        <v>694520844.25587881</v>
      </c>
      <c r="CC61" s="441">
        <v>17213677.312252745</v>
      </c>
      <c r="CD61" s="442">
        <v>102755602.81215379</v>
      </c>
      <c r="CE61" s="443">
        <v>338712254.30172014</v>
      </c>
      <c r="CF61" s="441">
        <v>8485957.323175313</v>
      </c>
      <c r="CG61" s="442">
        <v>47233421.901954167</v>
      </c>
      <c r="CH61" s="443">
        <v>430951153.72488999</v>
      </c>
      <c r="CI61" s="441">
        <v>10495692.162912088</v>
      </c>
      <c r="CJ61" s="442">
        <v>60066502.39022211</v>
      </c>
      <c r="CK61" s="443">
        <v>347072991.79242361</v>
      </c>
      <c r="CL61" s="441">
        <v>8805471.9155738</v>
      </c>
      <c r="CM61" s="442">
        <v>48529996.705912501</v>
      </c>
      <c r="CN61" s="443">
        <v>615905487.11782026</v>
      </c>
      <c r="CO61" s="441">
        <v>12804341.078479851</v>
      </c>
      <c r="CP61" s="442">
        <v>74236856.611992612</v>
      </c>
      <c r="CQ61" s="443">
        <v>352027463.87499994</v>
      </c>
      <c r="CR61" s="441">
        <v>8381606.2827380942</v>
      </c>
      <c r="CS61" s="442">
        <v>49268709.161743201</v>
      </c>
      <c r="CT61" s="443">
        <v>178685539.36466661</v>
      </c>
      <c r="CU61" s="441">
        <v>2436718.6614542119</v>
      </c>
      <c r="CV61" s="442">
        <v>14148115.03729232</v>
      </c>
      <c r="CW61" s="443">
        <v>23849834.527999993</v>
      </c>
      <c r="CX61" s="441">
        <v>322903.31002564094</v>
      </c>
      <c r="CY61" s="442">
        <v>1874846.386016025</v>
      </c>
      <c r="CZ61" s="443">
        <v>23849834.527999993</v>
      </c>
      <c r="DA61" s="441">
        <v>322903.31002564094</v>
      </c>
      <c r="DB61" s="442">
        <v>1874846.386016025</v>
      </c>
      <c r="DC61" s="443">
        <v>349923.38789784268</v>
      </c>
      <c r="DD61" s="441">
        <v>8202.2133842083822</v>
      </c>
      <c r="DE61" s="442">
        <v>47577.445081391692</v>
      </c>
      <c r="DF61" s="443"/>
      <c r="DG61" s="441"/>
      <c r="DH61" s="442"/>
      <c r="DI61" s="443"/>
      <c r="DJ61" s="441"/>
      <c r="DK61" s="442"/>
      <c r="DL61" s="443">
        <v>349923.38789784268</v>
      </c>
      <c r="DM61" s="441">
        <v>8202.2133842083822</v>
      </c>
      <c r="DN61" s="442">
        <v>47577.445081391692</v>
      </c>
      <c r="DO61" s="443">
        <v>349923.38789784268</v>
      </c>
      <c r="DP61" s="441">
        <v>8202.2133842083822</v>
      </c>
      <c r="DQ61" s="442">
        <v>47577.445081391692</v>
      </c>
      <c r="DR61" s="443">
        <v>723467.81089784275</v>
      </c>
      <c r="DS61" s="441">
        <v>12273.231561864062</v>
      </c>
      <c r="DT61" s="442">
        <v>71227.448292803267</v>
      </c>
      <c r="DU61" s="443">
        <v>723467.81089784275</v>
      </c>
      <c r="DV61" s="441">
        <v>12273.231561864062</v>
      </c>
      <c r="DW61" s="442">
        <v>71227.448292803267</v>
      </c>
      <c r="DX61" s="443">
        <v>723467.81089784275</v>
      </c>
      <c r="DY61" s="441">
        <v>12273.231561864062</v>
      </c>
      <c r="DZ61" s="442">
        <v>71227.448292803267</v>
      </c>
      <c r="EA61" s="443">
        <v>723467.81089784275</v>
      </c>
      <c r="EB61" s="441">
        <v>12273.231561864062</v>
      </c>
      <c r="EC61" s="442">
        <v>71227.448292803267</v>
      </c>
      <c r="ED61" s="443">
        <v>28441681.457999993</v>
      </c>
      <c r="EE61" s="441">
        <v>387892.75874358963</v>
      </c>
      <c r="EF61" s="442">
        <v>2252189.1671982445</v>
      </c>
      <c r="EG61" s="443">
        <v>23849834.527999993</v>
      </c>
      <c r="EH61" s="441">
        <v>322903.31002564094</v>
      </c>
      <c r="EI61" s="442">
        <v>1874846.386016025</v>
      </c>
      <c r="EJ61" s="443">
        <v>27523727.076666668</v>
      </c>
      <c r="EK61" s="441">
        <v>407034.19298534788</v>
      </c>
      <c r="EL61" s="442">
        <v>2363328.4701941605</v>
      </c>
      <c r="EM61" s="443">
        <v>27523727.076666668</v>
      </c>
      <c r="EN61" s="441">
        <v>407034.19298534788</v>
      </c>
      <c r="EO61" s="442">
        <v>2363328.4701941605</v>
      </c>
      <c r="EP61" s="443">
        <v>349923.38789784268</v>
      </c>
      <c r="EQ61" s="441">
        <v>4464.85623701852</v>
      </c>
      <c r="ER61" s="442">
        <v>25898.674231280027</v>
      </c>
      <c r="ES61" s="443">
        <v>349923.38789784268</v>
      </c>
      <c r="ET61" s="441">
        <v>4743.1988170792783</v>
      </c>
      <c r="EU61" s="442">
        <v>27513.217549812784</v>
      </c>
      <c r="EV61" s="443">
        <v>2241266.5380000002</v>
      </c>
      <c r="EW61" s="441">
        <v>24426.109065934073</v>
      </c>
      <c r="EX61" s="442">
        <v>141823.26685676674</v>
      </c>
      <c r="EY61" s="443"/>
      <c r="EZ61" s="441"/>
      <c r="FA61" s="442"/>
      <c r="FB61" s="443">
        <v>11871004.662582416</v>
      </c>
      <c r="FC61" s="441">
        <v>287797.52714285708</v>
      </c>
      <c r="FD61" s="442">
        <v>1646240.7012724965</v>
      </c>
      <c r="FE61" s="443">
        <v>19039118.679871783</v>
      </c>
      <c r="FF61" s="441">
        <v>458839.21785714256</v>
      </c>
      <c r="FG61" s="442">
        <v>2637556.3144511878</v>
      </c>
      <c r="FH61" s="443">
        <v>4024722.71</v>
      </c>
      <c r="FI61" s="441">
        <v>95826.731190476188</v>
      </c>
      <c r="FJ61" s="442">
        <v>556390.70606593345</v>
      </c>
      <c r="FK61" s="443">
        <v>32167823.640677661</v>
      </c>
      <c r="FL61" s="441">
        <v>770306.68023809534</v>
      </c>
      <c r="FM61" s="442">
        <v>4451390.2694832301</v>
      </c>
      <c r="FN61" s="443">
        <v>1108057.68</v>
      </c>
      <c r="FO61" s="441">
        <v>26382.325714285711</v>
      </c>
      <c r="FP61" s="442">
        <v>153181.48338646171</v>
      </c>
      <c r="FQ61" s="443"/>
      <c r="FR61" s="441"/>
      <c r="FS61" s="442"/>
      <c r="FT61" s="443"/>
      <c r="FU61" s="441"/>
      <c r="FV61" s="442"/>
      <c r="FW61" s="443"/>
      <c r="FX61" s="441"/>
      <c r="FY61" s="442"/>
      <c r="FZ61" s="443"/>
      <c r="GA61" s="441"/>
      <c r="GB61" s="442"/>
      <c r="GC61" s="443"/>
      <c r="GD61" s="441"/>
      <c r="GE61" s="442"/>
      <c r="GF61" s="443"/>
      <c r="GG61" s="441"/>
      <c r="GH61" s="442"/>
      <c r="GI61" s="443"/>
      <c r="GJ61" s="441"/>
      <c r="GK61" s="442"/>
      <c r="GL61" s="443"/>
      <c r="GM61" s="441"/>
      <c r="GN61" s="442"/>
      <c r="GO61" s="443"/>
      <c r="GP61" s="441"/>
      <c r="GQ61" s="442"/>
      <c r="GR61" s="443"/>
      <c r="GS61" s="441"/>
      <c r="GT61" s="442"/>
      <c r="GU61" s="441"/>
      <c r="GV61" s="441"/>
      <c r="GW61" s="441"/>
      <c r="GX61" s="443"/>
      <c r="GY61" s="441"/>
      <c r="GZ61" s="442"/>
      <c r="HA61" s="443"/>
      <c r="HB61" s="441"/>
      <c r="HC61" s="442"/>
      <c r="HD61" s="443"/>
      <c r="HE61" s="441"/>
      <c r="HF61" s="442"/>
      <c r="HG61" s="443"/>
      <c r="HH61" s="441"/>
      <c r="HI61" s="442"/>
      <c r="HJ61" s="443"/>
      <c r="HK61" s="441"/>
      <c r="HL61" s="442"/>
      <c r="HM61" s="443"/>
      <c r="HN61" s="441"/>
      <c r="HO61" s="442"/>
      <c r="HP61" s="443"/>
      <c r="HQ61" s="441"/>
      <c r="HR61" s="442"/>
      <c r="HS61" s="443"/>
      <c r="HT61" s="441"/>
      <c r="HU61" s="442"/>
      <c r="HV61" s="443"/>
      <c r="HW61" s="441"/>
      <c r="HX61" s="442"/>
      <c r="HY61" s="443"/>
      <c r="HZ61" s="441"/>
      <c r="IA61" s="442"/>
      <c r="IB61" s="443"/>
      <c r="IC61" s="441"/>
      <c r="ID61" s="442"/>
      <c r="IE61" s="443"/>
      <c r="IF61" s="441"/>
      <c r="IG61" s="442"/>
      <c r="IH61" s="443"/>
      <c r="II61" s="441"/>
      <c r="IJ61" s="442"/>
      <c r="IK61" s="443"/>
      <c r="IL61" s="441"/>
      <c r="IM61" s="442"/>
      <c r="IN61" s="443"/>
      <c r="IO61" s="441"/>
      <c r="IP61" s="442"/>
      <c r="IQ61" s="443"/>
      <c r="IR61" s="441"/>
      <c r="IS61" s="442"/>
      <c r="IT61" s="443"/>
      <c r="IU61" s="441"/>
      <c r="IV61" s="442"/>
      <c r="IW61" s="443"/>
      <c r="IX61" s="441"/>
      <c r="IY61" s="442"/>
      <c r="IZ61" s="507"/>
      <c r="JA61" s="507"/>
      <c r="JB61" s="507"/>
      <c r="JC61" s="512"/>
    </row>
    <row r="62" spans="1:266" s="613" customFormat="1" ht="20.25" customHeight="1">
      <c r="A62" s="298">
        <f t="shared" si="1"/>
        <v>44</v>
      </c>
      <c r="B62" s="428"/>
      <c r="C62" s="1338" t="str">
        <f t="shared" si="2"/>
        <v>At Allowed ROE</v>
      </c>
      <c r="D62" s="508">
        <v>2017</v>
      </c>
      <c r="E62" s="443">
        <v>15229564.177380942</v>
      </c>
      <c r="F62" s="441">
        <v>491561.94309523801</v>
      </c>
      <c r="G62" s="442">
        <v>2199534.7434641235</v>
      </c>
      <c r="H62" s="443">
        <v>6259896.0533333318</v>
      </c>
      <c r="I62" s="441">
        <v>192119.57190476189</v>
      </c>
      <c r="J62" s="442">
        <v>894157.53357600281</v>
      </c>
      <c r="K62" s="443">
        <v>67061488.412678607</v>
      </c>
      <c r="L62" s="441">
        <v>2058755.2592857142</v>
      </c>
      <c r="M62" s="442">
        <v>9579600.6903862748</v>
      </c>
      <c r="N62" s="443">
        <v>16949825.982063495</v>
      </c>
      <c r="O62" s="441">
        <v>528306.26404761907</v>
      </c>
      <c r="P62" s="442">
        <v>2429203.8479290274</v>
      </c>
      <c r="Q62" s="443">
        <v>21772741.050663285</v>
      </c>
      <c r="R62" s="441">
        <v>642982.10357142857</v>
      </c>
      <c r="S62" s="442">
        <v>3084762.3850609493</v>
      </c>
      <c r="T62" s="443">
        <v>21066811.793278385</v>
      </c>
      <c r="U62" s="441">
        <v>610820.36571428576</v>
      </c>
      <c r="V62" s="442">
        <v>2973431.7388519356</v>
      </c>
      <c r="W62" s="443">
        <v>12874060.169981686</v>
      </c>
      <c r="X62" s="441">
        <v>374560.81380952382</v>
      </c>
      <c r="Y62" s="442">
        <v>1818367.3695676127</v>
      </c>
      <c r="Z62" s="443">
        <v>5610123.6962271091</v>
      </c>
      <c r="AA62" s="441">
        <v>165749.88095238095</v>
      </c>
      <c r="AB62" s="442">
        <v>794916.8464845937</v>
      </c>
      <c r="AC62" s="443">
        <v>17235418.615573876</v>
      </c>
      <c r="AD62" s="441">
        <v>500343.63753968262</v>
      </c>
      <c r="AE62" s="442">
        <v>2433270.007297046</v>
      </c>
      <c r="AF62" s="443">
        <v>21880.427380952377</v>
      </c>
      <c r="AG62" s="441">
        <v>666.38928571428573</v>
      </c>
      <c r="AH62" s="442">
        <v>3120.2464277733607</v>
      </c>
      <c r="AI62" s="443">
        <v>7831801.31080586</v>
      </c>
      <c r="AJ62" s="441">
        <v>218069.47404761909</v>
      </c>
      <c r="AK62" s="442">
        <v>1096394.2547801284</v>
      </c>
      <c r="AL62" s="443">
        <v>17871198.909492843</v>
      </c>
      <c r="AM62" s="441">
        <v>491118.82585882989</v>
      </c>
      <c r="AN62" s="442">
        <v>2495347.0028364491</v>
      </c>
      <c r="AO62" s="443">
        <v>18612435.728872787</v>
      </c>
      <c r="AP62" s="441">
        <v>504054.10714853473</v>
      </c>
      <c r="AQ62" s="442">
        <v>2591410.8826459451</v>
      </c>
      <c r="AR62" s="443">
        <v>68524247.572655678</v>
      </c>
      <c r="AS62" s="441">
        <v>1841734.0361904765</v>
      </c>
      <c r="AT62" s="442">
        <v>9526625.7150780801</v>
      </c>
      <c r="AU62" s="443">
        <v>12822539.658443226</v>
      </c>
      <c r="AV62" s="441">
        <v>342972.41952380957</v>
      </c>
      <c r="AW62" s="442">
        <v>1781001.0271184524</v>
      </c>
      <c r="AX62" s="443">
        <v>16570215.829616928</v>
      </c>
      <c r="AY62" s="441">
        <v>444403.11105952383</v>
      </c>
      <c r="AZ62" s="442">
        <v>2302727.9852053784</v>
      </c>
      <c r="BA62" s="443">
        <v>5724913.3004352655</v>
      </c>
      <c r="BB62" s="441">
        <v>152152.4606071428</v>
      </c>
      <c r="BC62" s="442">
        <v>794192.9082343867</v>
      </c>
      <c r="BD62" s="443">
        <v>41541290.789322361</v>
      </c>
      <c r="BE62" s="441">
        <v>1096086.5945238096</v>
      </c>
      <c r="BF62" s="442">
        <v>5754880.1052241763</v>
      </c>
      <c r="BG62" s="443">
        <v>14509330.173415147</v>
      </c>
      <c r="BH62" s="441">
        <v>377744.45222443796</v>
      </c>
      <c r="BI62" s="442">
        <v>2004944.0883486518</v>
      </c>
      <c r="BJ62" s="443">
        <v>19921275.830622707</v>
      </c>
      <c r="BK62" s="441">
        <v>517545.67285714287</v>
      </c>
      <c r="BL62" s="442">
        <v>2751686.9044154189</v>
      </c>
      <c r="BM62" s="443">
        <v>58272563.149525113</v>
      </c>
      <c r="BN62" s="441">
        <v>1498527.1850234743</v>
      </c>
      <c r="BO62" s="442">
        <v>8033707.8184251022</v>
      </c>
      <c r="BP62" s="443">
        <v>68392049.303260103</v>
      </c>
      <c r="BQ62" s="441">
        <v>1723358.6652380954</v>
      </c>
      <c r="BR62" s="442">
        <v>9393424.5063174944</v>
      </c>
      <c r="BS62" s="443">
        <v>10703887.396190476</v>
      </c>
      <c r="BT62" s="441">
        <v>268480.54500000004</v>
      </c>
      <c r="BU62" s="442">
        <v>1468905.476270006</v>
      </c>
      <c r="BV62" s="443">
        <v>5036479.4652014663</v>
      </c>
      <c r="BW62" s="441">
        <v>139468.73809523811</v>
      </c>
      <c r="BX62" s="442">
        <v>704302.36274725141</v>
      </c>
      <c r="BY62" s="443">
        <v>37435133.540677659</v>
      </c>
      <c r="BZ62" s="441">
        <v>965196.38095238095</v>
      </c>
      <c r="CA62" s="442">
        <v>5163490.5094617093</v>
      </c>
      <c r="CB62" s="443">
        <v>677132436.84362614</v>
      </c>
      <c r="CC62" s="441">
        <v>17186556.771666665</v>
      </c>
      <c r="CD62" s="442">
        <v>93125944.85304676</v>
      </c>
      <c r="CE62" s="443">
        <v>330033388.49854487</v>
      </c>
      <c r="CF62" s="441">
        <v>8484131.9133950956</v>
      </c>
      <c r="CG62" s="442">
        <v>45496881.864985019</v>
      </c>
      <c r="CH62" s="443">
        <v>420701437.21197796</v>
      </c>
      <c r="CI62" s="441">
        <v>10447458.076190475</v>
      </c>
      <c r="CJ62" s="442">
        <v>57628493.821215108</v>
      </c>
      <c r="CK62" s="443">
        <v>338516482.51684976</v>
      </c>
      <c r="CL62" s="441">
        <v>8809698.8461476695</v>
      </c>
      <c r="CM62" s="442">
        <v>46773815.079627372</v>
      </c>
      <c r="CN62" s="443">
        <v>602065286.58934045</v>
      </c>
      <c r="CO62" s="441">
        <v>14885513.731071426</v>
      </c>
      <c r="CP62" s="442">
        <v>82406233.402626202</v>
      </c>
      <c r="CQ62" s="443">
        <v>342609998.14226186</v>
      </c>
      <c r="CR62" s="441">
        <v>8356942.9624999976</v>
      </c>
      <c r="CS62" s="442">
        <v>46780140.839069188</v>
      </c>
      <c r="CT62" s="443">
        <v>176296656.14521238</v>
      </c>
      <c r="CU62" s="441">
        <v>4203492.6640195353</v>
      </c>
      <c r="CV62" s="442">
        <v>23733008.57882911</v>
      </c>
      <c r="CW62" s="443">
        <v>42938399.549974352</v>
      </c>
      <c r="CX62" s="441">
        <v>916067.76532600739</v>
      </c>
      <c r="CY62" s="442">
        <v>5198757.6236358145</v>
      </c>
      <c r="CZ62" s="443">
        <v>24558823.219974354</v>
      </c>
      <c r="DA62" s="441">
        <v>583271.61517948704</v>
      </c>
      <c r="DB62" s="442">
        <v>3294965.4128599311</v>
      </c>
      <c r="DC62" s="443">
        <v>14747153.551180299</v>
      </c>
      <c r="DD62" s="441">
        <v>214966.02128815631</v>
      </c>
      <c r="DE62" s="442">
        <v>1226915.8235382573</v>
      </c>
      <c r="DF62" s="443"/>
      <c r="DG62" s="441"/>
      <c r="DH62" s="442"/>
      <c r="DI62" s="443"/>
      <c r="DJ62" s="441"/>
      <c r="DK62" s="442"/>
      <c r="DL62" s="443">
        <v>14747153.551180299</v>
      </c>
      <c r="DM62" s="441">
        <v>214966.02128815631</v>
      </c>
      <c r="DN62" s="442">
        <v>1226915.8235382573</v>
      </c>
      <c r="DO62" s="443">
        <v>14747153.551180299</v>
      </c>
      <c r="DP62" s="441">
        <v>214966.02128815631</v>
      </c>
      <c r="DQ62" s="442">
        <v>1226915.8235382573</v>
      </c>
      <c r="DR62" s="443">
        <v>31239305.194002647</v>
      </c>
      <c r="DS62" s="441">
        <v>465742.80600427359</v>
      </c>
      <c r="DT62" s="442">
        <v>2658611.3706837599</v>
      </c>
      <c r="DU62" s="443">
        <v>31239305.194002647</v>
      </c>
      <c r="DV62" s="441">
        <v>465742.80600427359</v>
      </c>
      <c r="DW62" s="442">
        <v>2658611.3706837599</v>
      </c>
      <c r="DX62" s="443">
        <v>43917206.174002647</v>
      </c>
      <c r="DY62" s="441">
        <v>652294.70909951138</v>
      </c>
      <c r="DZ62" s="442">
        <v>3723870.2049739398</v>
      </c>
      <c r="EA62" s="443">
        <v>43917206.174002647</v>
      </c>
      <c r="EB62" s="441">
        <v>652294.70909951138</v>
      </c>
      <c r="EC62" s="442">
        <v>3723870.2049739398</v>
      </c>
      <c r="ED62" s="443">
        <v>30818452.241256405</v>
      </c>
      <c r="EE62" s="441">
        <v>697633.41274358949</v>
      </c>
      <c r="EF62" s="442">
        <v>3942807.1776431915</v>
      </c>
      <c r="EG62" s="443">
        <v>24558823.219974354</v>
      </c>
      <c r="EH62" s="441">
        <v>583271.61517948704</v>
      </c>
      <c r="EI62" s="442">
        <v>3294965.4128599311</v>
      </c>
      <c r="EJ62" s="443">
        <v>27091681.673681322</v>
      </c>
      <c r="EK62" s="441">
        <v>653427.82601953601</v>
      </c>
      <c r="EL62" s="442">
        <v>3685670.3953424199</v>
      </c>
      <c r="EM62" s="443">
        <v>27091681.673681322</v>
      </c>
      <c r="EN62" s="441">
        <v>653427.82601953601</v>
      </c>
      <c r="EO62" s="442">
        <v>3685670.3953424199</v>
      </c>
      <c r="EP62" s="443">
        <v>14750890.90832749</v>
      </c>
      <c r="EQ62" s="441">
        <v>214966.02128815631</v>
      </c>
      <c r="ER62" s="442">
        <v>1227172.28101752</v>
      </c>
      <c r="ES62" s="443">
        <v>14750612.565747429</v>
      </c>
      <c r="ET62" s="441">
        <v>214966.02128815631</v>
      </c>
      <c r="EU62" s="442">
        <v>1227153.1811473062</v>
      </c>
      <c r="EV62" s="443">
        <v>18339518.666934062</v>
      </c>
      <c r="EW62" s="441">
        <v>295246.35888278391</v>
      </c>
      <c r="EX62" s="442">
        <v>1684076.9396550285</v>
      </c>
      <c r="EY62" s="443"/>
      <c r="EZ62" s="441"/>
      <c r="FA62" s="442"/>
      <c r="FB62" s="443">
        <v>11583247.715439558</v>
      </c>
      <c r="FC62" s="441">
        <v>287797.86208791204</v>
      </c>
      <c r="FD62" s="442">
        <v>1586838.886134726</v>
      </c>
      <c r="FE62" s="443">
        <v>18586669.47201464</v>
      </c>
      <c r="FF62" s="441">
        <v>458891.61232600693</v>
      </c>
      <c r="FG62" s="442">
        <v>2542905.7414992382</v>
      </c>
      <c r="FH62" s="443">
        <v>39858123.548809528</v>
      </c>
      <c r="FI62" s="441">
        <v>277639.05573260074</v>
      </c>
      <c r="FJ62" s="442">
        <v>1582248.2897298164</v>
      </c>
      <c r="FK62" s="443">
        <v>31074276.490439564</v>
      </c>
      <c r="FL62" s="441">
        <v>763145.68375457905</v>
      </c>
      <c r="FM62" s="442">
        <v>4250524.97597491</v>
      </c>
      <c r="FN62" s="443">
        <v>1081675.3542857142</v>
      </c>
      <c r="FO62" s="441">
        <v>26382.325714285711</v>
      </c>
      <c r="FP62" s="442">
        <v>147690.59576269958</v>
      </c>
      <c r="FQ62" s="443">
        <v>2060961.7799999998</v>
      </c>
      <c r="FR62" s="441">
        <v>3774.6552747252745</v>
      </c>
      <c r="FS62" s="442">
        <v>21554.176443304998</v>
      </c>
      <c r="FT62" s="443">
        <v>75384046.549999997</v>
      </c>
      <c r="FU62" s="441">
        <v>433472.61153846158</v>
      </c>
      <c r="FV62" s="442">
        <v>2475231.3714582101</v>
      </c>
      <c r="FW62" s="443"/>
      <c r="FX62" s="441"/>
      <c r="FY62" s="442"/>
      <c r="FZ62" s="443"/>
      <c r="GA62" s="441"/>
      <c r="GB62" s="442"/>
      <c r="GC62" s="443"/>
      <c r="GD62" s="441"/>
      <c r="GE62" s="442"/>
      <c r="GF62" s="443"/>
      <c r="GG62" s="441"/>
      <c r="GH62" s="442"/>
      <c r="GI62" s="443"/>
      <c r="GJ62" s="441"/>
      <c r="GK62" s="442"/>
      <c r="GL62" s="443"/>
      <c r="GM62" s="441"/>
      <c r="GN62" s="442"/>
      <c r="GO62" s="443"/>
      <c r="GP62" s="441"/>
      <c r="GQ62" s="442"/>
      <c r="GR62" s="443"/>
      <c r="GS62" s="441"/>
      <c r="GT62" s="442"/>
      <c r="GU62" s="441"/>
      <c r="GV62" s="441"/>
      <c r="GW62" s="441"/>
      <c r="GX62" s="443"/>
      <c r="GY62" s="441"/>
      <c r="GZ62" s="442"/>
      <c r="HA62" s="443"/>
      <c r="HB62" s="441"/>
      <c r="HC62" s="442"/>
      <c r="HD62" s="443"/>
      <c r="HE62" s="441"/>
      <c r="HF62" s="442"/>
      <c r="HG62" s="443"/>
      <c r="HH62" s="441"/>
      <c r="HI62" s="442"/>
      <c r="HJ62" s="443"/>
      <c r="HK62" s="441"/>
      <c r="HL62" s="442"/>
      <c r="HM62" s="443"/>
      <c r="HN62" s="441"/>
      <c r="HO62" s="442"/>
      <c r="HP62" s="443"/>
      <c r="HQ62" s="441"/>
      <c r="HR62" s="442"/>
      <c r="HS62" s="443">
        <v>450604.48000000004</v>
      </c>
      <c r="HT62" s="441">
        <v>1557.7409615384615</v>
      </c>
      <c r="HU62" s="442">
        <v>8895.0701704561052</v>
      </c>
      <c r="HV62" s="443">
        <v>450604.48000000004</v>
      </c>
      <c r="HW62" s="441">
        <v>1557.7409615384615</v>
      </c>
      <c r="HX62" s="442">
        <v>8895.0701704561052</v>
      </c>
      <c r="HY62" s="443"/>
      <c r="HZ62" s="441"/>
      <c r="IA62" s="442"/>
      <c r="IB62" s="443"/>
      <c r="IC62" s="441"/>
      <c r="ID62" s="442"/>
      <c r="IE62" s="443"/>
      <c r="IF62" s="441"/>
      <c r="IG62" s="442"/>
      <c r="IH62" s="443"/>
      <c r="II62" s="441"/>
      <c r="IJ62" s="442"/>
      <c r="IK62" s="443"/>
      <c r="IL62" s="441"/>
      <c r="IM62" s="442"/>
      <c r="IN62" s="443"/>
      <c r="IO62" s="441"/>
      <c r="IP62" s="442"/>
      <c r="IQ62" s="443"/>
      <c r="IR62" s="441"/>
      <c r="IS62" s="442"/>
      <c r="IT62" s="443"/>
      <c r="IU62" s="441"/>
      <c r="IV62" s="442"/>
      <c r="IW62" s="443"/>
      <c r="IX62" s="441"/>
      <c r="IY62" s="442"/>
      <c r="IZ62" s="507"/>
      <c r="JA62" s="507"/>
      <c r="JB62" s="507"/>
      <c r="JC62" s="512"/>
    </row>
    <row r="63" spans="1:266" s="613" customFormat="1" ht="20.25" customHeight="1">
      <c r="A63" s="298">
        <f t="shared" si="1"/>
        <v>45</v>
      </c>
      <c r="B63" s="428"/>
      <c r="C63" s="1338" t="str">
        <f t="shared" si="2"/>
        <v>With Increased ROE</v>
      </c>
      <c r="D63" s="508">
        <v>2017</v>
      </c>
      <c r="E63" s="443">
        <v>15229564.177380942</v>
      </c>
      <c r="F63" s="441">
        <v>491561.94309523801</v>
      </c>
      <c r="G63" s="442">
        <v>2199534.7434641235</v>
      </c>
      <c r="H63" s="443">
        <v>6259896.0533333318</v>
      </c>
      <c r="I63" s="441">
        <v>192119.57190476189</v>
      </c>
      <c r="J63" s="442">
        <v>894157.53357600281</v>
      </c>
      <c r="K63" s="443">
        <v>67061488.412678607</v>
      </c>
      <c r="L63" s="441">
        <v>2058755.2592857142</v>
      </c>
      <c r="M63" s="442">
        <v>9579600.6903862748</v>
      </c>
      <c r="N63" s="443">
        <v>16949825.982063495</v>
      </c>
      <c r="O63" s="441">
        <v>528306.26404761907</v>
      </c>
      <c r="P63" s="442">
        <v>2429203.8479290274</v>
      </c>
      <c r="Q63" s="443">
        <v>21772741.050663285</v>
      </c>
      <c r="R63" s="441">
        <v>642982.10357142857</v>
      </c>
      <c r="S63" s="442">
        <v>3084762.3850609493</v>
      </c>
      <c r="T63" s="443">
        <v>21066811.793278385</v>
      </c>
      <c r="U63" s="441">
        <v>610820.36571428576</v>
      </c>
      <c r="V63" s="442">
        <v>2973431.7388519356</v>
      </c>
      <c r="W63" s="443">
        <v>12874060.169981686</v>
      </c>
      <c r="X63" s="441">
        <v>374560.81380952382</v>
      </c>
      <c r="Y63" s="442">
        <v>1818367.3695676127</v>
      </c>
      <c r="Z63" s="443">
        <v>5610123.6962271091</v>
      </c>
      <c r="AA63" s="441">
        <v>165749.88095238095</v>
      </c>
      <c r="AB63" s="442">
        <v>794916.8464845937</v>
      </c>
      <c r="AC63" s="443">
        <v>17235418.615573876</v>
      </c>
      <c r="AD63" s="441">
        <v>500343.63753968262</v>
      </c>
      <c r="AE63" s="442">
        <v>2433270.007297046</v>
      </c>
      <c r="AF63" s="443">
        <v>21880.427380952377</v>
      </c>
      <c r="AG63" s="441">
        <v>666.38928571428573</v>
      </c>
      <c r="AH63" s="442">
        <v>3120.2464277733607</v>
      </c>
      <c r="AI63" s="443">
        <v>7831801.31080586</v>
      </c>
      <c r="AJ63" s="441">
        <v>218069.47404761909</v>
      </c>
      <c r="AK63" s="442">
        <v>1096394.2547801284</v>
      </c>
      <c r="AL63" s="443">
        <v>17871198.909492843</v>
      </c>
      <c r="AM63" s="441">
        <v>491118.82585882989</v>
      </c>
      <c r="AN63" s="442">
        <v>2495347.0028364491</v>
      </c>
      <c r="AO63" s="443">
        <v>18612435.728872787</v>
      </c>
      <c r="AP63" s="441">
        <v>504054.10714853473</v>
      </c>
      <c r="AQ63" s="442">
        <v>2591410.8826459451</v>
      </c>
      <c r="AR63" s="443">
        <v>68524247.572655678</v>
      </c>
      <c r="AS63" s="441">
        <v>1841734.0361904765</v>
      </c>
      <c r="AT63" s="442">
        <v>9526625.7150780801</v>
      </c>
      <c r="AU63" s="443">
        <v>12822539.658443226</v>
      </c>
      <c r="AV63" s="441">
        <v>342972.41952380957</v>
      </c>
      <c r="AW63" s="442">
        <v>1781001.0271184524</v>
      </c>
      <c r="AX63" s="443">
        <v>16570215.829616928</v>
      </c>
      <c r="AY63" s="441">
        <v>444403.11105952383</v>
      </c>
      <c r="AZ63" s="442">
        <v>2302727.9852053784</v>
      </c>
      <c r="BA63" s="443">
        <v>5724913.3004352655</v>
      </c>
      <c r="BB63" s="441">
        <v>152152.4606071428</v>
      </c>
      <c r="BC63" s="442">
        <v>794192.9082343867</v>
      </c>
      <c r="BD63" s="443">
        <v>41541290.789322361</v>
      </c>
      <c r="BE63" s="441">
        <v>1096086.5945238096</v>
      </c>
      <c r="BF63" s="442">
        <v>5754880.1052241763</v>
      </c>
      <c r="BG63" s="443">
        <v>14509330.173415147</v>
      </c>
      <c r="BH63" s="441">
        <v>377744.45222443796</v>
      </c>
      <c r="BI63" s="442">
        <v>2004944.0883486518</v>
      </c>
      <c r="BJ63" s="443">
        <v>19921275.830622707</v>
      </c>
      <c r="BK63" s="441">
        <v>517545.67285714287</v>
      </c>
      <c r="BL63" s="442">
        <v>2751686.9044154189</v>
      </c>
      <c r="BM63" s="443">
        <v>58272563.149525113</v>
      </c>
      <c r="BN63" s="441">
        <v>1498527.1850234743</v>
      </c>
      <c r="BO63" s="442">
        <v>8033707.8184251022</v>
      </c>
      <c r="BP63" s="443">
        <v>68392049.303260103</v>
      </c>
      <c r="BQ63" s="441">
        <v>1723358.6652380954</v>
      </c>
      <c r="BR63" s="442">
        <v>9393424.5063174944</v>
      </c>
      <c r="BS63" s="443">
        <v>10703887.396190476</v>
      </c>
      <c r="BT63" s="441">
        <v>268480.54500000004</v>
      </c>
      <c r="BU63" s="442">
        <v>1468905.476270006</v>
      </c>
      <c r="BV63" s="443">
        <v>5036479.4652014663</v>
      </c>
      <c r="BW63" s="441">
        <v>139468.73809523811</v>
      </c>
      <c r="BX63" s="442">
        <v>747839.52196054359</v>
      </c>
      <c r="BY63" s="443">
        <v>37435133.540677659</v>
      </c>
      <c r="BZ63" s="441">
        <v>965196.38095238095</v>
      </c>
      <c r="CA63" s="442">
        <v>5487093.411129877</v>
      </c>
      <c r="CB63" s="443">
        <v>677132436.84362614</v>
      </c>
      <c r="CC63" s="441">
        <v>17186556.771666665</v>
      </c>
      <c r="CD63" s="442">
        <v>98979323.768822044</v>
      </c>
      <c r="CE63" s="443">
        <v>330033388.49854487</v>
      </c>
      <c r="CF63" s="441">
        <v>8484131.9133950956</v>
      </c>
      <c r="CG63" s="442">
        <v>45496881.864985019</v>
      </c>
      <c r="CH63" s="443">
        <v>420701437.21197796</v>
      </c>
      <c r="CI63" s="441">
        <v>10447458.076190475</v>
      </c>
      <c r="CJ63" s="442">
        <v>57628493.821215108</v>
      </c>
      <c r="CK63" s="443">
        <v>338516482.51684976</v>
      </c>
      <c r="CL63" s="441">
        <v>8809698.8461476695</v>
      </c>
      <c r="CM63" s="442">
        <v>46773815.079627372</v>
      </c>
      <c r="CN63" s="443">
        <v>602065286.58934045</v>
      </c>
      <c r="CO63" s="441">
        <v>14885513.731071426</v>
      </c>
      <c r="CP63" s="442">
        <v>83447127.639171571</v>
      </c>
      <c r="CQ63" s="443">
        <v>342609998.14226186</v>
      </c>
      <c r="CR63" s="441">
        <v>8356942.9624999976</v>
      </c>
      <c r="CS63" s="442">
        <v>47372469.91100312</v>
      </c>
      <c r="CT63" s="443">
        <v>176296656.14521238</v>
      </c>
      <c r="CU63" s="441">
        <v>4203492.6640195353</v>
      </c>
      <c r="CV63" s="442">
        <v>23733008.57882911</v>
      </c>
      <c r="CW63" s="443">
        <v>42938399.549974352</v>
      </c>
      <c r="CX63" s="441">
        <v>916067.76532600739</v>
      </c>
      <c r="CY63" s="442">
        <v>5198757.6236358145</v>
      </c>
      <c r="CZ63" s="443">
        <v>24558823.219974354</v>
      </c>
      <c r="DA63" s="441">
        <v>583271.61517948704</v>
      </c>
      <c r="DB63" s="442">
        <v>3294965.4128599311</v>
      </c>
      <c r="DC63" s="443">
        <v>14747153.551180299</v>
      </c>
      <c r="DD63" s="441">
        <v>214966.02128815631</v>
      </c>
      <c r="DE63" s="442">
        <v>1226915.8235382573</v>
      </c>
      <c r="DF63" s="443"/>
      <c r="DG63" s="441"/>
      <c r="DH63" s="442"/>
      <c r="DI63" s="443"/>
      <c r="DJ63" s="441"/>
      <c r="DK63" s="442"/>
      <c r="DL63" s="443">
        <v>14747153.551180299</v>
      </c>
      <c r="DM63" s="441">
        <v>214966.02128815631</v>
      </c>
      <c r="DN63" s="442">
        <v>1226915.8235382573</v>
      </c>
      <c r="DO63" s="443">
        <v>14747153.551180299</v>
      </c>
      <c r="DP63" s="441">
        <v>214966.02128815631</v>
      </c>
      <c r="DQ63" s="442">
        <v>1226915.8235382573</v>
      </c>
      <c r="DR63" s="443">
        <v>31239305.194002647</v>
      </c>
      <c r="DS63" s="441">
        <v>465742.80600427359</v>
      </c>
      <c r="DT63" s="442">
        <v>2658611.3706837599</v>
      </c>
      <c r="DU63" s="443">
        <v>31239305.194002647</v>
      </c>
      <c r="DV63" s="441">
        <v>465742.80600427359</v>
      </c>
      <c r="DW63" s="442">
        <v>2658611.3706837599</v>
      </c>
      <c r="DX63" s="443">
        <v>43917206.174002647</v>
      </c>
      <c r="DY63" s="441">
        <v>652294.70909951138</v>
      </c>
      <c r="DZ63" s="442">
        <v>3723870.2049739398</v>
      </c>
      <c r="EA63" s="443">
        <v>43917206.174002647</v>
      </c>
      <c r="EB63" s="441">
        <v>652294.70909951138</v>
      </c>
      <c r="EC63" s="442">
        <v>3723870.2049739398</v>
      </c>
      <c r="ED63" s="443">
        <v>30818452.241256405</v>
      </c>
      <c r="EE63" s="441">
        <v>697633.41274358949</v>
      </c>
      <c r="EF63" s="442">
        <v>3942807.1776431915</v>
      </c>
      <c r="EG63" s="443">
        <v>24558823.219974354</v>
      </c>
      <c r="EH63" s="441">
        <v>583271.61517948704</v>
      </c>
      <c r="EI63" s="442">
        <v>3294965.4128599311</v>
      </c>
      <c r="EJ63" s="443">
        <v>27091681.673681322</v>
      </c>
      <c r="EK63" s="441">
        <v>653427.82601953601</v>
      </c>
      <c r="EL63" s="442">
        <v>3685670.3953424199</v>
      </c>
      <c r="EM63" s="443">
        <v>27091681.673681322</v>
      </c>
      <c r="EN63" s="441">
        <v>653427.82601953601</v>
      </c>
      <c r="EO63" s="442">
        <v>3685670.3953424199</v>
      </c>
      <c r="EP63" s="443">
        <v>14750890.90832749</v>
      </c>
      <c r="EQ63" s="441">
        <v>214966.02128815631</v>
      </c>
      <c r="ER63" s="442">
        <v>1227172.28101752</v>
      </c>
      <c r="ES63" s="443">
        <v>14750612.565747429</v>
      </c>
      <c r="ET63" s="441">
        <v>214966.02128815631</v>
      </c>
      <c r="EU63" s="442">
        <v>1227153.1811473062</v>
      </c>
      <c r="EV63" s="443">
        <v>18339518.666934062</v>
      </c>
      <c r="EW63" s="441">
        <v>295246.35888278391</v>
      </c>
      <c r="EX63" s="442">
        <v>1684076.9396550285</v>
      </c>
      <c r="EY63" s="443"/>
      <c r="EZ63" s="441"/>
      <c r="FA63" s="442"/>
      <c r="FB63" s="443">
        <v>11583247.715439558</v>
      </c>
      <c r="FC63" s="441">
        <v>287797.86208791204</v>
      </c>
      <c r="FD63" s="442">
        <v>1586838.886134726</v>
      </c>
      <c r="FE63" s="443">
        <v>18586669.47201464</v>
      </c>
      <c r="FF63" s="441">
        <v>458891.61232600693</v>
      </c>
      <c r="FG63" s="442">
        <v>2542905.7414992382</v>
      </c>
      <c r="FH63" s="443">
        <v>39858123.548809528</v>
      </c>
      <c r="FI63" s="441">
        <v>277639.05573260074</v>
      </c>
      <c r="FJ63" s="442">
        <v>1582248.2897298164</v>
      </c>
      <c r="FK63" s="443">
        <v>31074276.490439564</v>
      </c>
      <c r="FL63" s="441">
        <v>763145.68375457905</v>
      </c>
      <c r="FM63" s="442">
        <v>4250524.97597491</v>
      </c>
      <c r="FN63" s="443">
        <v>1081675.3542857142</v>
      </c>
      <c r="FO63" s="441">
        <v>26382.325714285711</v>
      </c>
      <c r="FP63" s="442">
        <v>147690.59576269958</v>
      </c>
      <c r="FQ63" s="443">
        <v>2060961.7799999998</v>
      </c>
      <c r="FR63" s="441">
        <v>3774.6552747252745</v>
      </c>
      <c r="FS63" s="442">
        <v>21554.176443304998</v>
      </c>
      <c r="FT63" s="443">
        <v>75384046.549999997</v>
      </c>
      <c r="FU63" s="441">
        <v>433472.61153846158</v>
      </c>
      <c r="FV63" s="442">
        <v>2475231.3714582101</v>
      </c>
      <c r="FW63" s="443"/>
      <c r="FX63" s="441"/>
      <c r="FY63" s="442"/>
      <c r="FZ63" s="443"/>
      <c r="GA63" s="441"/>
      <c r="GB63" s="442"/>
      <c r="GC63" s="443"/>
      <c r="GD63" s="441"/>
      <c r="GE63" s="442"/>
      <c r="GF63" s="443"/>
      <c r="GG63" s="441"/>
      <c r="GH63" s="442"/>
      <c r="GI63" s="443"/>
      <c r="GJ63" s="441"/>
      <c r="GK63" s="442"/>
      <c r="GL63" s="443"/>
      <c r="GM63" s="441"/>
      <c r="GN63" s="442"/>
      <c r="GO63" s="443"/>
      <c r="GP63" s="441"/>
      <c r="GQ63" s="442"/>
      <c r="GR63" s="443"/>
      <c r="GS63" s="441"/>
      <c r="GT63" s="442"/>
      <c r="GU63" s="441"/>
      <c r="GV63" s="441"/>
      <c r="GW63" s="441"/>
      <c r="GX63" s="443"/>
      <c r="GY63" s="441"/>
      <c r="GZ63" s="442"/>
      <c r="HA63" s="443"/>
      <c r="HB63" s="441"/>
      <c r="HC63" s="442"/>
      <c r="HD63" s="443"/>
      <c r="HE63" s="441"/>
      <c r="HF63" s="442"/>
      <c r="HG63" s="443"/>
      <c r="HH63" s="441"/>
      <c r="HI63" s="442"/>
      <c r="HJ63" s="443"/>
      <c r="HK63" s="441"/>
      <c r="HL63" s="442"/>
      <c r="HM63" s="443"/>
      <c r="HN63" s="441"/>
      <c r="HO63" s="442"/>
      <c r="HP63" s="443"/>
      <c r="HQ63" s="441"/>
      <c r="HR63" s="442"/>
      <c r="HS63" s="443">
        <v>450604.48000000004</v>
      </c>
      <c r="HT63" s="441">
        <v>1557.7409615384615</v>
      </c>
      <c r="HU63" s="442">
        <v>8895.0701704561052</v>
      </c>
      <c r="HV63" s="443">
        <v>450604.48000000004</v>
      </c>
      <c r="HW63" s="441">
        <v>1557.7409615384615</v>
      </c>
      <c r="HX63" s="442">
        <v>8895.0701704561052</v>
      </c>
      <c r="HY63" s="443"/>
      <c r="HZ63" s="441"/>
      <c r="IA63" s="442"/>
      <c r="IB63" s="443"/>
      <c r="IC63" s="441"/>
      <c r="ID63" s="442"/>
      <c r="IE63" s="443"/>
      <c r="IF63" s="441"/>
      <c r="IG63" s="442"/>
      <c r="IH63" s="443"/>
      <c r="II63" s="441"/>
      <c r="IJ63" s="442"/>
      <c r="IK63" s="443"/>
      <c r="IL63" s="441"/>
      <c r="IM63" s="442"/>
      <c r="IN63" s="443"/>
      <c r="IO63" s="441"/>
      <c r="IP63" s="442"/>
      <c r="IQ63" s="443"/>
      <c r="IR63" s="441"/>
      <c r="IS63" s="442"/>
      <c r="IT63" s="443"/>
      <c r="IU63" s="441"/>
      <c r="IV63" s="442"/>
      <c r="IW63" s="443"/>
      <c r="IX63" s="441"/>
      <c r="IY63" s="442"/>
      <c r="IZ63" s="507"/>
      <c r="JA63" s="507"/>
      <c r="JB63" s="507"/>
      <c r="JC63" s="512"/>
    </row>
    <row r="64" spans="1:266" s="613" customFormat="1" ht="20.25" customHeight="1">
      <c r="A64" s="298">
        <f t="shared" si="1"/>
        <v>46</v>
      </c>
      <c r="B64" s="428"/>
      <c r="C64" s="1338" t="str">
        <f t="shared" si="2"/>
        <v>At Allowed ROE</v>
      </c>
      <c r="D64" s="511">
        <v>2018</v>
      </c>
      <c r="E64" s="443">
        <v>14738002.624285715</v>
      </c>
      <c r="F64" s="441">
        <v>491561.95238095237</v>
      </c>
      <c r="G64" s="442">
        <v>1953369.2779966576</v>
      </c>
      <c r="H64" s="443">
        <v>6067776.4614285706</v>
      </c>
      <c r="I64" s="441">
        <v>192119.57142857142</v>
      </c>
      <c r="J64" s="442">
        <v>793959.61092610215</v>
      </c>
      <c r="K64" s="443">
        <v>65002733.263392881</v>
      </c>
      <c r="L64" s="441">
        <v>2058755.2619047621</v>
      </c>
      <c r="M64" s="442">
        <v>8506133.1116611622</v>
      </c>
      <c r="N64" s="443">
        <v>16421519.628015876</v>
      </c>
      <c r="O64" s="441">
        <v>528306.26190476189</v>
      </c>
      <c r="P64" s="442">
        <v>2157095.3388193902</v>
      </c>
      <c r="Q64" s="443">
        <v>21129758.597091857</v>
      </c>
      <c r="R64" s="441">
        <v>642982.09523809527</v>
      </c>
      <c r="S64" s="442">
        <v>2738763.7756418395</v>
      </c>
      <c r="T64" s="443">
        <v>20455991.0675641</v>
      </c>
      <c r="U64" s="441">
        <v>610820.35714285716</v>
      </c>
      <c r="V64" s="442">
        <v>2639773.5577631402</v>
      </c>
      <c r="W64" s="443">
        <v>12499499.176172163</v>
      </c>
      <c r="X64" s="441">
        <v>374560.80952380953</v>
      </c>
      <c r="Y64" s="442">
        <v>1614339.3553728266</v>
      </c>
      <c r="Z64" s="443">
        <v>5444373.8152747285</v>
      </c>
      <c r="AA64" s="441">
        <v>165749.88095238095</v>
      </c>
      <c r="AB64" s="442">
        <v>705756.94496555103</v>
      </c>
      <c r="AC64" s="443">
        <v>16735075.201367527</v>
      </c>
      <c r="AD64" s="441">
        <v>500343.64285714284</v>
      </c>
      <c r="AE64" s="442">
        <v>2160233.123659458</v>
      </c>
      <c r="AF64" s="443">
        <v>21213.688095238093</v>
      </c>
      <c r="AG64" s="441">
        <v>666.38095238095241</v>
      </c>
      <c r="AH64" s="442">
        <v>2770.4872856127022</v>
      </c>
      <c r="AI64" s="443">
        <v>7613731.9267582409</v>
      </c>
      <c r="AJ64" s="441">
        <v>218069.47619047618</v>
      </c>
      <c r="AK64" s="442">
        <v>973247.0527956906</v>
      </c>
      <c r="AL64" s="443">
        <v>17380080.397563156</v>
      </c>
      <c r="AM64" s="441">
        <v>491118.83333333337</v>
      </c>
      <c r="AN64" s="442">
        <v>2214983.965714464</v>
      </c>
      <c r="AO64" s="443">
        <v>18108382.121485792</v>
      </c>
      <c r="AP64" s="441">
        <v>504054.11904761905</v>
      </c>
      <c r="AQ64" s="442">
        <v>2300156.7738684807</v>
      </c>
      <c r="AR64" s="443">
        <v>66563714.016465187</v>
      </c>
      <c r="AS64" s="441">
        <v>1838905.4761904762</v>
      </c>
      <c r="AT64" s="442">
        <v>8441111.165115945</v>
      </c>
      <c r="AU64" s="443">
        <v>12479567.618919415</v>
      </c>
      <c r="AV64" s="441">
        <v>342972.42857142858</v>
      </c>
      <c r="AW64" s="442">
        <v>1580774.0378473049</v>
      </c>
      <c r="AX64" s="443">
        <v>16125813.054057404</v>
      </c>
      <c r="AY64" s="441">
        <v>444403.11904761905</v>
      </c>
      <c r="AZ64" s="442">
        <v>2043862.1675272603</v>
      </c>
      <c r="BA64" s="443">
        <v>5572760.4943281244</v>
      </c>
      <c r="BB64" s="441">
        <v>152152.45238095237</v>
      </c>
      <c r="BC64" s="442">
        <v>704893.71062221052</v>
      </c>
      <c r="BD64" s="443">
        <v>40445204.224798545</v>
      </c>
      <c r="BE64" s="441">
        <v>1096086.5952380951</v>
      </c>
      <c r="BF64" s="442">
        <v>5107695.0423969394</v>
      </c>
      <c r="BG64" s="443">
        <v>14131585.727764314</v>
      </c>
      <c r="BH64" s="441">
        <v>377744.45238095237</v>
      </c>
      <c r="BI64" s="442">
        <v>1779403.5554518076</v>
      </c>
      <c r="BJ64" s="443">
        <v>19399029.897765566</v>
      </c>
      <c r="BK64" s="441">
        <v>517433.76190476189</v>
      </c>
      <c r="BL64" s="442">
        <v>2441550.9396058451</v>
      </c>
      <c r="BM64" s="443">
        <v>62148121.193515718</v>
      </c>
      <c r="BN64" s="441">
        <v>1626481.5952380951</v>
      </c>
      <c r="BO64" s="442">
        <v>7790721.156725958</v>
      </c>
      <c r="BP64" s="443">
        <v>66664574.698021986</v>
      </c>
      <c r="BQ64" s="441">
        <v>1723260.6666666665</v>
      </c>
      <c r="BR64" s="442">
        <v>8335470.3491403069</v>
      </c>
      <c r="BS64" s="443">
        <v>10435406.961190475</v>
      </c>
      <c r="BT64" s="441">
        <v>268480.54761904763</v>
      </c>
      <c r="BU64" s="442">
        <v>1303529.5112087582</v>
      </c>
      <c r="BV64" s="443">
        <v>4897010.7271062285</v>
      </c>
      <c r="BW64" s="441">
        <v>139468.73809523811</v>
      </c>
      <c r="BX64" s="442">
        <v>625184.90581437072</v>
      </c>
      <c r="BY64" s="443">
        <v>36469937.159725279</v>
      </c>
      <c r="BZ64" s="441">
        <v>965196.38095238095</v>
      </c>
      <c r="CA64" s="442">
        <v>4582512.96474656</v>
      </c>
      <c r="CB64" s="443">
        <v>659838952.66195965</v>
      </c>
      <c r="CC64" s="441">
        <v>17184010.880952381</v>
      </c>
      <c r="CD64" s="442">
        <v>82630967.25063175</v>
      </c>
      <c r="CE64" s="443">
        <v>321549256.22255576</v>
      </c>
      <c r="CF64" s="441">
        <v>8484131.9047619049</v>
      </c>
      <c r="CG64" s="442">
        <v>40377399.281296544</v>
      </c>
      <c r="CH64" s="443">
        <v>410411335.93578756</v>
      </c>
      <c r="CI64" s="441">
        <v>10451204.666666666</v>
      </c>
      <c r="CJ64" s="442">
        <v>51158369.17741657</v>
      </c>
      <c r="CK64" s="443">
        <v>329706784.13249999</v>
      </c>
      <c r="CL64" s="441">
        <v>8809698.8571428563</v>
      </c>
      <c r="CM64" s="442">
        <v>41512080.898782864</v>
      </c>
      <c r="CN64" s="443">
        <v>587254037.15326905</v>
      </c>
      <c r="CO64" s="441">
        <v>14887281.928571431</v>
      </c>
      <c r="CP64" s="442">
        <v>73134812.166723475</v>
      </c>
      <c r="CQ64" s="443">
        <v>334327319.75476193</v>
      </c>
      <c r="CR64" s="441">
        <v>8358711.1666666679</v>
      </c>
      <c r="CS64" s="442">
        <v>41519386.845041469</v>
      </c>
      <c r="CT64" s="443">
        <v>174138553.67452627</v>
      </c>
      <c r="CU64" s="441">
        <v>4283105.230769231</v>
      </c>
      <c r="CV64" s="442">
        <v>21470381.478473008</v>
      </c>
      <c r="CW64" s="443">
        <v>63528885.924648352</v>
      </c>
      <c r="CX64" s="441">
        <v>1341836.7692307692</v>
      </c>
      <c r="CY64" s="442">
        <v>6824760.3758466169</v>
      </c>
      <c r="CZ64" s="443">
        <v>47639887.074794874</v>
      </c>
      <c r="DA64" s="441">
        <v>913653.79853479844</v>
      </c>
      <c r="DB64" s="442">
        <v>4648727.5024402123</v>
      </c>
      <c r="DC64" s="443">
        <v>164431352.60878104</v>
      </c>
      <c r="DD64" s="441">
        <v>3052774.5842490839</v>
      </c>
      <c r="DE64" s="442">
        <v>15752824.120942131</v>
      </c>
      <c r="DF64" s="443">
        <v>125948110</v>
      </c>
      <c r="DG64" s="441">
        <v>2038279.6355311356</v>
      </c>
      <c r="DH64" s="442">
        <v>10529391.457864624</v>
      </c>
      <c r="DI64" s="443">
        <v>65344588</v>
      </c>
      <c r="DJ64" s="441">
        <v>975260.89194139198</v>
      </c>
      <c r="DK64" s="442">
        <v>5038024.9725260353</v>
      </c>
      <c r="DL64" s="443">
        <v>48375636.608781032</v>
      </c>
      <c r="DM64" s="441">
        <v>892291.21611721627</v>
      </c>
      <c r="DN64" s="442">
        <v>4592317.7078324081</v>
      </c>
      <c r="DO64" s="443">
        <v>87724588.608781025</v>
      </c>
      <c r="DP64" s="441">
        <v>1428689.474358974</v>
      </c>
      <c r="DQ64" s="442">
        <v>7365226.4608283266</v>
      </c>
      <c r="DR64" s="443">
        <v>48346393.805887267</v>
      </c>
      <c r="DS64" s="441">
        <v>1116292.2435897437</v>
      </c>
      <c r="DT64" s="442">
        <v>5721000.4898044551</v>
      </c>
      <c r="DU64" s="443">
        <v>48346393.805887267</v>
      </c>
      <c r="DV64" s="441">
        <v>1116292.2435897437</v>
      </c>
      <c r="DW64" s="442">
        <v>5721000.4898044551</v>
      </c>
      <c r="DX64" s="443">
        <v>46812613.902792029</v>
      </c>
      <c r="DY64" s="441">
        <v>1092189.5494505498</v>
      </c>
      <c r="DZ64" s="442">
        <v>5578331.392257059</v>
      </c>
      <c r="EA64" s="443">
        <v>46812612.902792029</v>
      </c>
      <c r="EB64" s="441">
        <v>1092189.5476190476</v>
      </c>
      <c r="EC64" s="442">
        <v>5578331.3815604672</v>
      </c>
      <c r="ED64" s="443">
        <v>30173643.828512821</v>
      </c>
      <c r="EE64" s="441">
        <v>743679.03663003666</v>
      </c>
      <c r="EF64" s="442">
        <v>3734129.7669744878</v>
      </c>
      <c r="EG64" s="443">
        <v>24088516.074794874</v>
      </c>
      <c r="EH64" s="441">
        <v>593745.37362637359</v>
      </c>
      <c r="EI64" s="442">
        <v>2977509.6573470477</v>
      </c>
      <c r="EJ64" s="443">
        <v>27083984.980995115</v>
      </c>
      <c r="EK64" s="441">
        <v>659567.71978021972</v>
      </c>
      <c r="EL64" s="442">
        <v>3303680.8440025025</v>
      </c>
      <c r="EM64" s="443">
        <v>27083984.980995115</v>
      </c>
      <c r="EN64" s="441">
        <v>659567.71978021972</v>
      </c>
      <c r="EO64" s="442">
        <v>3303680.8440025025</v>
      </c>
      <c r="EP64" s="443">
        <v>15430943.965928223</v>
      </c>
      <c r="EQ64" s="441">
        <v>370082.02747252752</v>
      </c>
      <c r="ER64" s="442">
        <v>1890122.3292067626</v>
      </c>
      <c r="ES64" s="443">
        <v>15430665.623348162</v>
      </c>
      <c r="ET64" s="441">
        <v>370082.02747252752</v>
      </c>
      <c r="EU64" s="442">
        <v>1890094.9107973434</v>
      </c>
      <c r="EV64" s="443">
        <v>21049154.53205128</v>
      </c>
      <c r="EW64" s="441">
        <v>471208.28754578752</v>
      </c>
      <c r="EX64" s="442">
        <v>2404812.9669401594</v>
      </c>
      <c r="EY64" s="443">
        <v>14368655</v>
      </c>
      <c r="EZ64" s="441">
        <v>223345.46703296702</v>
      </c>
      <c r="FA64" s="442">
        <v>1153763.1106817704</v>
      </c>
      <c r="FB64" s="443">
        <v>11289046.133351648</v>
      </c>
      <c r="FC64" s="441">
        <v>287646.02380952379</v>
      </c>
      <c r="FD64" s="442">
        <v>1407364.2622738008</v>
      </c>
      <c r="FE64" s="443">
        <v>18353372.699688647</v>
      </c>
      <c r="FF64" s="441">
        <v>464362.66666666674</v>
      </c>
      <c r="FG64" s="442">
        <v>2284765.0201002583</v>
      </c>
      <c r="FH64" s="443">
        <v>42538575.213076927</v>
      </c>
      <c r="FI64" s="441">
        <v>998750.58424908423</v>
      </c>
      <c r="FJ64" s="442">
        <v>5123158.4804380666</v>
      </c>
      <c r="FK64" s="443">
        <v>30311130.706684984</v>
      </c>
      <c r="FL64" s="441">
        <v>762610.47619047621</v>
      </c>
      <c r="FM64" s="442">
        <v>3769058.0962847713</v>
      </c>
      <c r="FN64" s="443">
        <v>1055293.3485714286</v>
      </c>
      <c r="FO64" s="441">
        <v>26382.333333333332</v>
      </c>
      <c r="FP64" s="442">
        <v>131052.9313065785</v>
      </c>
      <c r="FQ64" s="443">
        <v>22086187.344725274</v>
      </c>
      <c r="FR64" s="441">
        <v>389138.72161172162</v>
      </c>
      <c r="FS64" s="442">
        <v>2009944.6838635812</v>
      </c>
      <c r="FT64" s="443">
        <v>154527405.38846153</v>
      </c>
      <c r="FU64" s="441">
        <v>2298868.9963369966</v>
      </c>
      <c r="FV64" s="442">
        <v>11848761.041562598</v>
      </c>
      <c r="FW64" s="443">
        <v>22306913</v>
      </c>
      <c r="FX64" s="441">
        <v>361856.29304029304</v>
      </c>
      <c r="FY64" s="442">
        <v>1869285.4966978931</v>
      </c>
      <c r="FZ64" s="443"/>
      <c r="GA64" s="441"/>
      <c r="GB64" s="442"/>
      <c r="GC64" s="443"/>
      <c r="GD64" s="441"/>
      <c r="GE64" s="442"/>
      <c r="GF64" s="443"/>
      <c r="GG64" s="441"/>
      <c r="GH64" s="442"/>
      <c r="GI64" s="443"/>
      <c r="GJ64" s="441"/>
      <c r="GK64" s="442"/>
      <c r="GL64" s="443"/>
      <c r="GM64" s="441"/>
      <c r="GN64" s="442"/>
      <c r="GO64" s="443"/>
      <c r="GP64" s="441"/>
      <c r="GQ64" s="442"/>
      <c r="GR64" s="443"/>
      <c r="GS64" s="441"/>
      <c r="GT64" s="442"/>
      <c r="GU64" s="441"/>
      <c r="GV64" s="441"/>
      <c r="GW64" s="441"/>
      <c r="GX64" s="443">
        <v>2659068</v>
      </c>
      <c r="GY64" s="441">
        <v>37192.729624542138</v>
      </c>
      <c r="GZ64" s="442">
        <v>192131.05148905385</v>
      </c>
      <c r="HA64" s="443">
        <v>2659068</v>
      </c>
      <c r="HB64" s="441">
        <v>37192.729624542138</v>
      </c>
      <c r="HC64" s="442">
        <v>192131.05148905385</v>
      </c>
      <c r="HD64" s="443"/>
      <c r="HE64" s="441"/>
      <c r="HF64" s="442"/>
      <c r="HG64" s="443">
        <v>572883.95000000158</v>
      </c>
      <c r="HH64" s="441">
        <v>8388.9183150183362</v>
      </c>
      <c r="HI64" s="442">
        <v>43335.665679582307</v>
      </c>
      <c r="HJ64" s="443">
        <v>572883.95000000158</v>
      </c>
      <c r="HK64" s="441">
        <v>8388.9183150183362</v>
      </c>
      <c r="HL64" s="442">
        <v>43335.665679582307</v>
      </c>
      <c r="HM64" s="443"/>
      <c r="HN64" s="441"/>
      <c r="HO64" s="442"/>
      <c r="HP64" s="443"/>
      <c r="HQ64" s="441"/>
      <c r="HR64" s="442"/>
      <c r="HS64" s="443">
        <v>449046.26007326005</v>
      </c>
      <c r="HT64" s="441">
        <v>10728.6780952381</v>
      </c>
      <c r="HU64" s="442">
        <v>55267.94365274311</v>
      </c>
      <c r="HV64" s="443">
        <v>449046.26007326005</v>
      </c>
      <c r="HW64" s="441">
        <v>10728.6780952381</v>
      </c>
      <c r="HX64" s="442">
        <v>55267.94365274311</v>
      </c>
      <c r="HY64" s="443"/>
      <c r="HZ64" s="441"/>
      <c r="IA64" s="442"/>
      <c r="IB64" s="443"/>
      <c r="IC64" s="441"/>
      <c r="ID64" s="442"/>
      <c r="IE64" s="443"/>
      <c r="IF64" s="441"/>
      <c r="IG64" s="442"/>
      <c r="IH64" s="443"/>
      <c r="II64" s="441"/>
      <c r="IJ64" s="442"/>
      <c r="IK64" s="443"/>
      <c r="IL64" s="441"/>
      <c r="IM64" s="442"/>
      <c r="IN64" s="443"/>
      <c r="IO64" s="441"/>
      <c r="IP64" s="442"/>
      <c r="IQ64" s="443"/>
      <c r="IR64" s="441"/>
      <c r="IS64" s="442"/>
      <c r="IT64" s="443"/>
      <c r="IU64" s="441"/>
      <c r="IV64" s="442"/>
      <c r="IW64" s="443"/>
      <c r="IX64" s="441"/>
      <c r="IY64" s="442"/>
      <c r="IZ64" s="507"/>
      <c r="JA64" s="507"/>
      <c r="JB64" s="507"/>
      <c r="JC64" s="507"/>
    </row>
    <row r="65" spans="1:263" s="613" customFormat="1" ht="20.25" customHeight="1">
      <c r="A65" s="298">
        <f t="shared" si="1"/>
        <v>47</v>
      </c>
      <c r="B65" s="428"/>
      <c r="C65" s="1338" t="str">
        <f t="shared" si="2"/>
        <v>With Increased ROE</v>
      </c>
      <c r="D65" s="511">
        <v>2018</v>
      </c>
      <c r="E65" s="443">
        <v>14738002.624285715</v>
      </c>
      <c r="F65" s="441">
        <v>491561.95238095237</v>
      </c>
      <c r="G65" s="442">
        <v>1953369.2779966576</v>
      </c>
      <c r="H65" s="443">
        <v>6067776.4614285706</v>
      </c>
      <c r="I65" s="441">
        <v>192119.57142857142</v>
      </c>
      <c r="J65" s="442">
        <v>793959.61092610215</v>
      </c>
      <c r="K65" s="443">
        <v>65002733.263392881</v>
      </c>
      <c r="L65" s="441">
        <v>2058755.2619047621</v>
      </c>
      <c r="M65" s="442">
        <v>8506133.1116611622</v>
      </c>
      <c r="N65" s="443">
        <v>16421519.628015876</v>
      </c>
      <c r="O65" s="441">
        <v>528306.26190476189</v>
      </c>
      <c r="P65" s="442">
        <v>2157095.3388193902</v>
      </c>
      <c r="Q65" s="443">
        <v>21129758.597091857</v>
      </c>
      <c r="R65" s="441">
        <v>642982.09523809527</v>
      </c>
      <c r="S65" s="442">
        <v>2738763.7756418395</v>
      </c>
      <c r="T65" s="443">
        <v>20455991.0675641</v>
      </c>
      <c r="U65" s="441">
        <v>610820.35714285716</v>
      </c>
      <c r="V65" s="442">
        <v>2639773.5577631402</v>
      </c>
      <c r="W65" s="443">
        <v>12499499.176172163</v>
      </c>
      <c r="X65" s="441">
        <v>374560.80952380953</v>
      </c>
      <c r="Y65" s="442">
        <v>1614339.3553728266</v>
      </c>
      <c r="Z65" s="443">
        <v>5444373.8152747285</v>
      </c>
      <c r="AA65" s="441">
        <v>165749.88095238095</v>
      </c>
      <c r="AB65" s="442">
        <v>705756.94496555103</v>
      </c>
      <c r="AC65" s="443">
        <v>16735075.201367527</v>
      </c>
      <c r="AD65" s="441">
        <v>500343.64285714284</v>
      </c>
      <c r="AE65" s="442">
        <v>2160233.123659458</v>
      </c>
      <c r="AF65" s="443">
        <v>21213.688095238093</v>
      </c>
      <c r="AG65" s="441">
        <v>666.38095238095241</v>
      </c>
      <c r="AH65" s="442">
        <v>2770.4872856127022</v>
      </c>
      <c r="AI65" s="443">
        <v>7613731.9267582409</v>
      </c>
      <c r="AJ65" s="441">
        <v>218069.47619047618</v>
      </c>
      <c r="AK65" s="442">
        <v>973247.0527956906</v>
      </c>
      <c r="AL65" s="443">
        <v>17380080.397563156</v>
      </c>
      <c r="AM65" s="441">
        <v>491118.83333333337</v>
      </c>
      <c r="AN65" s="442">
        <v>2214983.965714464</v>
      </c>
      <c r="AO65" s="443">
        <v>18108382.121485792</v>
      </c>
      <c r="AP65" s="441">
        <v>504054.11904761905</v>
      </c>
      <c r="AQ65" s="442">
        <v>2300156.7738684807</v>
      </c>
      <c r="AR65" s="443">
        <v>66563714.016465187</v>
      </c>
      <c r="AS65" s="441">
        <v>1838905.4761904762</v>
      </c>
      <c r="AT65" s="442">
        <v>8441111.165115945</v>
      </c>
      <c r="AU65" s="443">
        <v>12479567.618919415</v>
      </c>
      <c r="AV65" s="441">
        <v>342972.42857142858</v>
      </c>
      <c r="AW65" s="442">
        <v>1580774.0378473049</v>
      </c>
      <c r="AX65" s="443">
        <v>16125813.054057404</v>
      </c>
      <c r="AY65" s="441">
        <v>444403.11904761905</v>
      </c>
      <c r="AZ65" s="442">
        <v>2043862.1675272603</v>
      </c>
      <c r="BA65" s="443">
        <v>5572760.4943281244</v>
      </c>
      <c r="BB65" s="441">
        <v>152152.45238095237</v>
      </c>
      <c r="BC65" s="442">
        <v>704893.71062221052</v>
      </c>
      <c r="BD65" s="443">
        <v>40445204.224798545</v>
      </c>
      <c r="BE65" s="441">
        <v>1096086.5952380951</v>
      </c>
      <c r="BF65" s="442">
        <v>5107695.0423969394</v>
      </c>
      <c r="BG65" s="443">
        <v>14131585.727764314</v>
      </c>
      <c r="BH65" s="441">
        <v>377744.45238095237</v>
      </c>
      <c r="BI65" s="442">
        <v>1779403.5554518076</v>
      </c>
      <c r="BJ65" s="443">
        <v>19399029.897765566</v>
      </c>
      <c r="BK65" s="441">
        <v>517433.76190476189</v>
      </c>
      <c r="BL65" s="442">
        <v>2441550.9396058451</v>
      </c>
      <c r="BM65" s="443">
        <v>62148121.193515718</v>
      </c>
      <c r="BN65" s="441">
        <v>1626481.5952380951</v>
      </c>
      <c r="BO65" s="442">
        <v>7790721.156725958</v>
      </c>
      <c r="BP65" s="443">
        <v>66664574.698021986</v>
      </c>
      <c r="BQ65" s="441">
        <v>1723260.6666666665</v>
      </c>
      <c r="BR65" s="442">
        <v>8335470.3491403069</v>
      </c>
      <c r="BS65" s="443">
        <v>10435406.961190475</v>
      </c>
      <c r="BT65" s="441">
        <v>268480.54761904763</v>
      </c>
      <c r="BU65" s="442">
        <v>1303529.5112087582</v>
      </c>
      <c r="BV65" s="443">
        <v>4897010.7271062285</v>
      </c>
      <c r="BW65" s="441">
        <v>139468.73809523811</v>
      </c>
      <c r="BX65" s="442">
        <v>660863.66537372232</v>
      </c>
      <c r="BY65" s="443">
        <v>36469937.159725279</v>
      </c>
      <c r="BZ65" s="441">
        <v>965196.38095238095</v>
      </c>
      <c r="CA65" s="442">
        <v>4848226.5176828457</v>
      </c>
      <c r="CB65" s="443">
        <v>659838952.66195965</v>
      </c>
      <c r="CC65" s="441">
        <v>17184010.880952381</v>
      </c>
      <c r="CD65" s="442">
        <v>87438437.899941951</v>
      </c>
      <c r="CE65" s="443">
        <v>321549256.22255576</v>
      </c>
      <c r="CF65" s="441">
        <v>8484131.9047619049</v>
      </c>
      <c r="CG65" s="442">
        <v>40377399.281296544</v>
      </c>
      <c r="CH65" s="443">
        <v>410411335.93578756</v>
      </c>
      <c r="CI65" s="441">
        <v>10451204.666666666</v>
      </c>
      <c r="CJ65" s="442">
        <v>51158369.17741657</v>
      </c>
      <c r="CK65" s="443">
        <v>329706784.13249999</v>
      </c>
      <c r="CL65" s="441">
        <v>8809698.8571428563</v>
      </c>
      <c r="CM65" s="442">
        <v>41512080.898782864</v>
      </c>
      <c r="CN65" s="443">
        <v>587254037.15326905</v>
      </c>
      <c r="CO65" s="441">
        <v>14887281.928571431</v>
      </c>
      <c r="CP65" s="442">
        <v>73990538.108913973</v>
      </c>
      <c r="CQ65" s="443">
        <v>334327319.75476193</v>
      </c>
      <c r="CR65" s="441">
        <v>8358711.1666666679</v>
      </c>
      <c r="CS65" s="442">
        <v>42006556.864483163</v>
      </c>
      <c r="CT65" s="443">
        <v>174138553.67452627</v>
      </c>
      <c r="CU65" s="441">
        <v>4283105.230769231</v>
      </c>
      <c r="CV65" s="442">
        <v>21470381.478473008</v>
      </c>
      <c r="CW65" s="443">
        <v>63528885.924648352</v>
      </c>
      <c r="CX65" s="441">
        <v>1341836.7692307692</v>
      </c>
      <c r="CY65" s="442">
        <v>6824760.3758466169</v>
      </c>
      <c r="CZ65" s="443">
        <v>47639887.074794874</v>
      </c>
      <c r="DA65" s="441">
        <v>913653.79853479844</v>
      </c>
      <c r="DB65" s="442">
        <v>4648727.5024402123</v>
      </c>
      <c r="DC65" s="443">
        <v>164431352.60878104</v>
      </c>
      <c r="DD65" s="441">
        <v>3052774.5842490839</v>
      </c>
      <c r="DE65" s="442">
        <v>15752824.120942131</v>
      </c>
      <c r="DF65" s="443">
        <v>125948110</v>
      </c>
      <c r="DG65" s="441">
        <v>2038279.6355311356</v>
      </c>
      <c r="DH65" s="442">
        <v>10529391.457864624</v>
      </c>
      <c r="DI65" s="443">
        <v>65344588</v>
      </c>
      <c r="DJ65" s="441">
        <v>975260.89194139198</v>
      </c>
      <c r="DK65" s="442">
        <v>5038024.9725260353</v>
      </c>
      <c r="DL65" s="443">
        <v>48375636.608781032</v>
      </c>
      <c r="DM65" s="441">
        <v>892291.21611721627</v>
      </c>
      <c r="DN65" s="442">
        <v>4592317.7078324081</v>
      </c>
      <c r="DO65" s="443">
        <v>87724588.608781025</v>
      </c>
      <c r="DP65" s="441">
        <v>1428689.474358974</v>
      </c>
      <c r="DQ65" s="442">
        <v>7365226.4608283266</v>
      </c>
      <c r="DR65" s="443">
        <v>48346393.805887267</v>
      </c>
      <c r="DS65" s="441">
        <v>1116292.2435897437</v>
      </c>
      <c r="DT65" s="442">
        <v>5721000.4898044551</v>
      </c>
      <c r="DU65" s="443">
        <v>48346393.805887267</v>
      </c>
      <c r="DV65" s="441">
        <v>1116292.2435897437</v>
      </c>
      <c r="DW65" s="442">
        <v>5721000.4898044551</v>
      </c>
      <c r="DX65" s="443">
        <v>46812613.902792029</v>
      </c>
      <c r="DY65" s="441">
        <v>1092189.5494505498</v>
      </c>
      <c r="DZ65" s="442">
        <v>5578331.392257059</v>
      </c>
      <c r="EA65" s="443">
        <v>46812612.902792029</v>
      </c>
      <c r="EB65" s="441">
        <v>1092189.5476190476</v>
      </c>
      <c r="EC65" s="442">
        <v>5578331.3815604672</v>
      </c>
      <c r="ED65" s="443">
        <v>30173643.828512821</v>
      </c>
      <c r="EE65" s="441">
        <v>743679.03663003666</v>
      </c>
      <c r="EF65" s="442">
        <v>3734129.7669744878</v>
      </c>
      <c r="EG65" s="443">
        <v>24088516.074794874</v>
      </c>
      <c r="EH65" s="441">
        <v>593745.37362637359</v>
      </c>
      <c r="EI65" s="442">
        <v>2977509.6573470477</v>
      </c>
      <c r="EJ65" s="443">
        <v>27083984.980995115</v>
      </c>
      <c r="EK65" s="441">
        <v>659567.71978021972</v>
      </c>
      <c r="EL65" s="442">
        <v>3303680.8440025025</v>
      </c>
      <c r="EM65" s="443">
        <v>27083984.980995115</v>
      </c>
      <c r="EN65" s="441">
        <v>659567.71978021972</v>
      </c>
      <c r="EO65" s="442">
        <v>3303680.8440025025</v>
      </c>
      <c r="EP65" s="443">
        <v>15430943.965928223</v>
      </c>
      <c r="EQ65" s="441">
        <v>370082.02747252752</v>
      </c>
      <c r="ER65" s="442">
        <v>1890122.3292067626</v>
      </c>
      <c r="ES65" s="443">
        <v>15430665.623348162</v>
      </c>
      <c r="ET65" s="441">
        <v>370082.02747252752</v>
      </c>
      <c r="EU65" s="442">
        <v>1890094.9107973434</v>
      </c>
      <c r="EV65" s="443">
        <v>21049154.53205128</v>
      </c>
      <c r="EW65" s="441">
        <v>471208.28754578752</v>
      </c>
      <c r="EX65" s="442">
        <v>2404812.9669401594</v>
      </c>
      <c r="EY65" s="443">
        <v>14368655</v>
      </c>
      <c r="EZ65" s="441">
        <v>223345.46703296702</v>
      </c>
      <c r="FA65" s="442">
        <v>1153763.1106817704</v>
      </c>
      <c r="FB65" s="443">
        <v>11289046.133351648</v>
      </c>
      <c r="FC65" s="441">
        <v>287646.02380952379</v>
      </c>
      <c r="FD65" s="442">
        <v>1407364.2622738008</v>
      </c>
      <c r="FE65" s="443">
        <v>18353372.699688647</v>
      </c>
      <c r="FF65" s="441">
        <v>464362.66666666674</v>
      </c>
      <c r="FG65" s="442">
        <v>2284765.0201002583</v>
      </c>
      <c r="FH65" s="443">
        <v>42538575.213076927</v>
      </c>
      <c r="FI65" s="441">
        <v>998750.58424908423</v>
      </c>
      <c r="FJ65" s="442">
        <v>5123158.4804380666</v>
      </c>
      <c r="FK65" s="443">
        <v>30311130.706684984</v>
      </c>
      <c r="FL65" s="441">
        <v>762610.47619047621</v>
      </c>
      <c r="FM65" s="442">
        <v>3769058.0962847713</v>
      </c>
      <c r="FN65" s="443">
        <v>1055293.3485714286</v>
      </c>
      <c r="FO65" s="441">
        <v>26382.333333333332</v>
      </c>
      <c r="FP65" s="442">
        <v>131052.9313065785</v>
      </c>
      <c r="FQ65" s="443">
        <v>22086187.344725274</v>
      </c>
      <c r="FR65" s="441">
        <v>389138.72161172162</v>
      </c>
      <c r="FS65" s="442">
        <v>2009944.6838635812</v>
      </c>
      <c r="FT65" s="443">
        <v>154527405.38846153</v>
      </c>
      <c r="FU65" s="441">
        <v>2298868.9963369966</v>
      </c>
      <c r="FV65" s="442">
        <v>11848761.041562598</v>
      </c>
      <c r="FW65" s="443">
        <v>22306913</v>
      </c>
      <c r="FX65" s="441">
        <v>361856.29304029304</v>
      </c>
      <c r="FY65" s="442">
        <v>1869285.4966978931</v>
      </c>
      <c r="FZ65" s="443"/>
      <c r="GA65" s="441"/>
      <c r="GB65" s="442"/>
      <c r="GC65" s="443"/>
      <c r="GD65" s="441"/>
      <c r="GE65" s="442"/>
      <c r="GF65" s="443"/>
      <c r="GG65" s="441"/>
      <c r="GH65" s="442"/>
      <c r="GI65" s="443"/>
      <c r="GJ65" s="441"/>
      <c r="GK65" s="442"/>
      <c r="GL65" s="443"/>
      <c r="GM65" s="441"/>
      <c r="GN65" s="442"/>
      <c r="GO65" s="443"/>
      <c r="GP65" s="441"/>
      <c r="GQ65" s="442"/>
      <c r="GR65" s="443"/>
      <c r="GS65" s="441"/>
      <c r="GT65" s="442"/>
      <c r="GU65" s="441"/>
      <c r="GV65" s="441"/>
      <c r="GW65" s="441"/>
      <c r="GX65" s="443">
        <v>2659068</v>
      </c>
      <c r="GY65" s="441">
        <v>37192.729624542138</v>
      </c>
      <c r="GZ65" s="442">
        <v>192131.05148905385</v>
      </c>
      <c r="HA65" s="443">
        <v>2659068</v>
      </c>
      <c r="HB65" s="441">
        <v>37192.729624542138</v>
      </c>
      <c r="HC65" s="442">
        <v>192131.05148905385</v>
      </c>
      <c r="HD65" s="443"/>
      <c r="HE65" s="441"/>
      <c r="HF65" s="442"/>
      <c r="HG65" s="443">
        <v>572883.95000000158</v>
      </c>
      <c r="HH65" s="441">
        <v>8388.9183150183362</v>
      </c>
      <c r="HI65" s="442">
        <v>43335.665679582307</v>
      </c>
      <c r="HJ65" s="443">
        <v>572883.95000000158</v>
      </c>
      <c r="HK65" s="441">
        <v>8388.9183150183362</v>
      </c>
      <c r="HL65" s="442">
        <v>43335.665679582307</v>
      </c>
      <c r="HM65" s="443"/>
      <c r="HN65" s="441"/>
      <c r="HO65" s="442"/>
      <c r="HP65" s="443"/>
      <c r="HQ65" s="441"/>
      <c r="HR65" s="442"/>
      <c r="HS65" s="443">
        <v>449046.26007326005</v>
      </c>
      <c r="HT65" s="441">
        <v>10728.6780952381</v>
      </c>
      <c r="HU65" s="442">
        <v>55267.94365274311</v>
      </c>
      <c r="HV65" s="443">
        <v>449046.26007326005</v>
      </c>
      <c r="HW65" s="441">
        <v>10728.6780952381</v>
      </c>
      <c r="HX65" s="442">
        <v>55267.94365274311</v>
      </c>
      <c r="HY65" s="443"/>
      <c r="HZ65" s="441"/>
      <c r="IA65" s="442"/>
      <c r="IB65" s="443"/>
      <c r="IC65" s="441"/>
      <c r="ID65" s="442"/>
      <c r="IE65" s="443"/>
      <c r="IF65" s="441"/>
      <c r="IG65" s="442"/>
      <c r="IH65" s="443"/>
      <c r="II65" s="441"/>
      <c r="IJ65" s="442"/>
      <c r="IK65" s="443"/>
      <c r="IL65" s="441"/>
      <c r="IM65" s="442"/>
      <c r="IN65" s="443"/>
      <c r="IO65" s="441"/>
      <c r="IP65" s="442"/>
      <c r="IQ65" s="443"/>
      <c r="IR65" s="441"/>
      <c r="IS65" s="442"/>
      <c r="IT65" s="443"/>
      <c r="IU65" s="441"/>
      <c r="IV65" s="442"/>
      <c r="IW65" s="443"/>
      <c r="IX65" s="441"/>
      <c r="IY65" s="442"/>
      <c r="IZ65" s="507"/>
      <c r="JA65" s="507"/>
      <c r="JB65" s="507"/>
      <c r="JC65" s="512"/>
    </row>
    <row r="66" spans="1:263" s="613" customFormat="1" ht="20.25" customHeight="1">
      <c r="A66" s="298">
        <f t="shared" si="1"/>
        <v>48</v>
      </c>
      <c r="B66" s="428"/>
      <c r="C66" s="1338" t="str">
        <f t="shared" si="2"/>
        <v>At Allowed ROE</v>
      </c>
      <c r="D66" s="511">
        <v>2019</v>
      </c>
      <c r="E66" s="443">
        <v>14214940.281904751</v>
      </c>
      <c r="F66" s="441">
        <v>490811.94309523806</v>
      </c>
      <c r="G66" s="442">
        <v>1640158.299235329</v>
      </c>
      <c r="H66" s="443">
        <v>5875656.9099999983</v>
      </c>
      <c r="I66" s="441">
        <v>192119.57190476189</v>
      </c>
      <c r="J66" s="442">
        <v>667194.71998923516</v>
      </c>
      <c r="K66" s="443">
        <v>62943977.891488135</v>
      </c>
      <c r="L66" s="441">
        <v>2058755.2592857142</v>
      </c>
      <c r="M66" s="442">
        <v>7148078.9001762019</v>
      </c>
      <c r="N66" s="443">
        <v>15893213.456111114</v>
      </c>
      <c r="O66" s="441">
        <v>528306.26404761907</v>
      </c>
      <c r="P66" s="442">
        <v>1813349.0859574052</v>
      </c>
      <c r="Q66" s="443">
        <v>20486776.851853758</v>
      </c>
      <c r="R66" s="441">
        <v>642982.10357142857</v>
      </c>
      <c r="S66" s="442">
        <v>2299436.6406128006</v>
      </c>
      <c r="T66" s="443">
        <v>19845171.070421241</v>
      </c>
      <c r="U66" s="441">
        <v>610820.36571428576</v>
      </c>
      <c r="V66" s="442">
        <v>2215397.9864729629</v>
      </c>
      <c r="W66" s="443">
        <v>12124938.546648353</v>
      </c>
      <c r="X66" s="441">
        <v>374560.81380952382</v>
      </c>
      <c r="Y66" s="442">
        <v>1354920.4678527187</v>
      </c>
      <c r="Z66" s="443">
        <v>5278623.9343223479</v>
      </c>
      <c r="AA66" s="441">
        <v>165749.88095238095</v>
      </c>
      <c r="AB66" s="442">
        <v>592552.03868429584</v>
      </c>
      <c r="AC66" s="443">
        <v>16234731.335177049</v>
      </c>
      <c r="AD66" s="441">
        <v>500343.63753968262</v>
      </c>
      <c r="AE66" s="442">
        <v>1812999.8241261248</v>
      </c>
      <c r="AF66" s="443">
        <v>20547.657142857137</v>
      </c>
      <c r="AG66" s="441">
        <v>666.38928571428573</v>
      </c>
      <c r="AH66" s="442">
        <v>2327.7662873765294</v>
      </c>
      <c r="AI66" s="443">
        <v>7395662.3605677653</v>
      </c>
      <c r="AJ66" s="441">
        <v>218069.47404761909</v>
      </c>
      <c r="AK66" s="442">
        <v>816044.38050441863</v>
      </c>
      <c r="AL66" s="443">
        <v>16888961.250300679</v>
      </c>
      <c r="AM66" s="441">
        <v>491118.82585882989</v>
      </c>
      <c r="AN66" s="442">
        <v>1856672.6507126931</v>
      </c>
      <c r="AO66" s="443">
        <v>17597227.502676632</v>
      </c>
      <c r="AP66" s="441">
        <v>503885.05952948722</v>
      </c>
      <c r="AQ66" s="442">
        <v>1926705.6206623313</v>
      </c>
      <c r="AR66" s="443">
        <v>64724808.06027472</v>
      </c>
      <c r="AS66" s="441">
        <v>1838905.4647619051</v>
      </c>
      <c r="AT66" s="442">
        <v>7072217.7981694285</v>
      </c>
      <c r="AU66" s="443">
        <v>12136594.810347987</v>
      </c>
      <c r="AV66" s="441">
        <v>342972.41952380957</v>
      </c>
      <c r="AW66" s="442">
        <v>1324274.5386033463</v>
      </c>
      <c r="AX66" s="443">
        <v>15681409.599509785</v>
      </c>
      <c r="AY66" s="441">
        <v>444403.11105952383</v>
      </c>
      <c r="AZ66" s="442">
        <v>1712320.5714853054</v>
      </c>
      <c r="BA66" s="443">
        <v>5420608.38744717</v>
      </c>
      <c r="BB66" s="441">
        <v>152152.4606071428</v>
      </c>
      <c r="BC66" s="442">
        <v>590434.74492357054</v>
      </c>
      <c r="BD66" s="443">
        <v>39298916.609560452</v>
      </c>
      <c r="BE66" s="441">
        <v>1094891.3328571429</v>
      </c>
      <c r="BF66" s="442">
        <v>4272397.9357480025</v>
      </c>
      <c r="BG66" s="443">
        <v>13753841.268809758</v>
      </c>
      <c r="BH66" s="441">
        <v>377744.45222443796</v>
      </c>
      <c r="BI66" s="442">
        <v>1489808.7333075446</v>
      </c>
      <c r="BJ66" s="443">
        <v>18881596.395860802</v>
      </c>
      <c r="BK66" s="441">
        <v>517433.76809523802</v>
      </c>
      <c r="BL66" s="442">
        <v>2044101.737521457</v>
      </c>
      <c r="BM66" s="443">
        <v>55147554.369263545</v>
      </c>
      <c r="BN66" s="441">
        <v>1498527.1850234743</v>
      </c>
      <c r="BO66" s="442">
        <v>5957472.45017076</v>
      </c>
      <c r="BP66" s="443">
        <v>64929027.631355338</v>
      </c>
      <c r="BQ66" s="441">
        <v>1722968.1333333338</v>
      </c>
      <c r="BR66" s="442">
        <v>6972792.6022278266</v>
      </c>
      <c r="BS66" s="443">
        <v>10166926.303571427</v>
      </c>
      <c r="BT66" s="441">
        <v>268480.54500000004</v>
      </c>
      <c r="BU66" s="442">
        <v>1090525.4828200887</v>
      </c>
      <c r="BV66" s="443">
        <v>4757541.9890109906</v>
      </c>
      <c r="BW66" s="441">
        <v>139468.73809523811</v>
      </c>
      <c r="BX66" s="442">
        <v>524138.91192734108</v>
      </c>
      <c r="BY66" s="443">
        <v>35504740.778772898</v>
      </c>
      <c r="BZ66" s="441">
        <v>965196.38095238095</v>
      </c>
      <c r="CA66" s="442">
        <v>3835925.6017938987</v>
      </c>
      <c r="CB66" s="443">
        <v>642728146.74100733</v>
      </c>
      <c r="CC66" s="441">
        <v>17185753.856190477</v>
      </c>
      <c r="CD66" s="442">
        <v>69153418.777429596</v>
      </c>
      <c r="CE66" s="443">
        <v>313061874.68038785</v>
      </c>
      <c r="CF66" s="441">
        <v>8484054.532442715</v>
      </c>
      <c r="CG66" s="442">
        <v>33796614.260064408</v>
      </c>
      <c r="CH66" s="443">
        <v>399770548.38912088</v>
      </c>
      <c r="CI66" s="441">
        <v>10446690.788571429</v>
      </c>
      <c r="CJ66" s="442">
        <v>42770064.223214805</v>
      </c>
      <c r="CK66" s="443">
        <v>320836204.81355923</v>
      </c>
      <c r="CL66" s="441">
        <v>8808249.3223381452</v>
      </c>
      <c r="CM66" s="442">
        <v>34749401.068834886</v>
      </c>
      <c r="CN66" s="443">
        <v>572230625.65969753</v>
      </c>
      <c r="CO66" s="441">
        <v>14884040.74845238</v>
      </c>
      <c r="CP66" s="442">
        <v>61151641.697220467</v>
      </c>
      <c r="CQ66" s="443">
        <v>325832478.74309522</v>
      </c>
      <c r="CR66" s="441">
        <v>8355469.9798809513</v>
      </c>
      <c r="CS66" s="442">
        <v>34700594.526917696</v>
      </c>
      <c r="CT66" s="443">
        <v>168462457.05762166</v>
      </c>
      <c r="CU66" s="441">
        <v>4271089.8479491575</v>
      </c>
      <c r="CV66" s="442">
        <v>17892090.522293139</v>
      </c>
      <c r="CW66" s="443">
        <v>63619714.08359395</v>
      </c>
      <c r="CX66" s="441">
        <v>1576202.9030518183</v>
      </c>
      <c r="CY66" s="442">
        <v>6720163.0682404395</v>
      </c>
      <c r="CZ66" s="443">
        <v>47047242.159135669</v>
      </c>
      <c r="DA66" s="441">
        <v>1163501.6876875141</v>
      </c>
      <c r="DB66" s="442">
        <v>4967497.7136769658</v>
      </c>
      <c r="DC66" s="443">
        <v>155088856.148671</v>
      </c>
      <c r="DD66" s="441">
        <v>3770600.264860454</v>
      </c>
      <c r="DE66" s="442">
        <v>16310280.921790011</v>
      </c>
      <c r="DF66" s="443">
        <v>124311423.51021795</v>
      </c>
      <c r="DG66" s="441">
        <v>3008326.2653749785</v>
      </c>
      <c r="DH66" s="442">
        <v>13059503.323074982</v>
      </c>
      <c r="DI66" s="443">
        <v>64723840.461411811</v>
      </c>
      <c r="DJ66" s="441">
        <v>1564264.3179369811</v>
      </c>
      <c r="DK66" s="442">
        <v>6797498.4163181707</v>
      </c>
      <c r="DL66" s="443">
        <v>41230428.846370839</v>
      </c>
      <c r="DM66" s="441">
        <v>1008245.2488977863</v>
      </c>
      <c r="DN66" s="442">
        <v>4341923.9149273131</v>
      </c>
      <c r="DO66" s="443">
        <v>79917458.516812757</v>
      </c>
      <c r="DP66" s="441">
        <v>1942136.3900569216</v>
      </c>
      <c r="DQ66" s="442">
        <v>8403847.6541697867</v>
      </c>
      <c r="DR66" s="443">
        <v>53142651.897652037</v>
      </c>
      <c r="DS66" s="441">
        <v>1303270.7698893931</v>
      </c>
      <c r="DT66" s="442">
        <v>5600110.0180950323</v>
      </c>
      <c r="DU66" s="443">
        <v>53142651.897652037</v>
      </c>
      <c r="DV66" s="441">
        <v>1303270.7698893931</v>
      </c>
      <c r="DW66" s="442">
        <v>5600110.0180950323</v>
      </c>
      <c r="DX66" s="443">
        <v>51558311.030203067</v>
      </c>
      <c r="DY66" s="441">
        <v>1269416.2065919426</v>
      </c>
      <c r="DZ66" s="442">
        <v>5438153.8682433041</v>
      </c>
      <c r="EA66" s="443">
        <v>51558310.032034568</v>
      </c>
      <c r="EB66" s="441">
        <v>1269416.1827824186</v>
      </c>
      <c r="EC66" s="442">
        <v>5438153.7637270521</v>
      </c>
      <c r="ED66" s="443">
        <v>29437483.112796955</v>
      </c>
      <c r="EE66" s="441">
        <v>744444.96002176602</v>
      </c>
      <c r="EF66" s="442">
        <v>3124607.1892432473</v>
      </c>
      <c r="EG66" s="443">
        <v>23492879.507688105</v>
      </c>
      <c r="EH66" s="441">
        <v>595066.66205999057</v>
      </c>
      <c r="EI66" s="442">
        <v>2494579.0709704724</v>
      </c>
      <c r="EJ66" s="443">
        <v>26176376.733232304</v>
      </c>
      <c r="EK66" s="441">
        <v>664200.15409565251</v>
      </c>
      <c r="EL66" s="442">
        <v>2780686.2327314629</v>
      </c>
      <c r="EM66" s="443">
        <v>26176376.733232304</v>
      </c>
      <c r="EN66" s="441">
        <v>664200.15409565251</v>
      </c>
      <c r="EO66" s="442">
        <v>2780686.2327314629</v>
      </c>
      <c r="EP66" s="443">
        <v>8493462.4472856987</v>
      </c>
      <c r="EQ66" s="441">
        <v>216271.13116261916</v>
      </c>
      <c r="ER66" s="442">
        <v>903008.45972017921</v>
      </c>
      <c r="ES66" s="443">
        <v>8493184.1047056373</v>
      </c>
      <c r="ET66" s="441">
        <v>216271.13116261916</v>
      </c>
      <c r="EU66" s="442">
        <v>902985.95438256906</v>
      </c>
      <c r="EV66" s="443">
        <v>32978842.126104165</v>
      </c>
      <c r="EW66" s="441">
        <v>804041.02099044458</v>
      </c>
      <c r="EX66" s="442">
        <v>3470539.175443341</v>
      </c>
      <c r="EY66" s="443">
        <v>14358537.753551707</v>
      </c>
      <c r="EZ66" s="441">
        <v>347187.69572820654</v>
      </c>
      <c r="FA66" s="442">
        <v>1508144.5987658075</v>
      </c>
      <c r="FB66" s="443">
        <v>11007877.599542124</v>
      </c>
      <c r="FC66" s="441">
        <v>287800.24976190476</v>
      </c>
      <c r="FD66" s="442">
        <v>1177840.1484152509</v>
      </c>
      <c r="FE66" s="443">
        <v>17900854.653021973</v>
      </c>
      <c r="FF66" s="441">
        <v>464644.68142857129</v>
      </c>
      <c r="FG66" s="442">
        <v>1912014.9594053787</v>
      </c>
      <c r="FH66" s="443">
        <v>41752538.358827844</v>
      </c>
      <c r="FI66" s="441">
        <v>1026779.8745238095</v>
      </c>
      <c r="FJ66" s="442">
        <v>4402673.6082038442</v>
      </c>
      <c r="FK66" s="443">
        <v>29548520.330494512</v>
      </c>
      <c r="FL66" s="441">
        <v>762610.47857142868</v>
      </c>
      <c r="FM66" s="442">
        <v>3151750.6014052443</v>
      </c>
      <c r="FN66" s="443">
        <v>1028910.6952380951</v>
      </c>
      <c r="FO66" s="441">
        <v>26382.325714285711</v>
      </c>
      <c r="FP66" s="442">
        <v>109574.70886280018</v>
      </c>
      <c r="FQ66" s="443">
        <v>21673167.763113558</v>
      </c>
      <c r="FR66" s="441">
        <v>525382.88428571448</v>
      </c>
      <c r="FS66" s="442">
        <v>2277762.8380908817</v>
      </c>
      <c r="FT66" s="443">
        <v>154955597.48212454</v>
      </c>
      <c r="FU66" s="441">
        <v>3754474.7402380956</v>
      </c>
      <c r="FV66" s="442">
        <v>16283380.79243616</v>
      </c>
      <c r="FW66" s="443">
        <v>21945167.496959705</v>
      </c>
      <c r="FX66" s="441">
        <v>531119.61404761905</v>
      </c>
      <c r="FY66" s="442">
        <v>2305492.0558103407</v>
      </c>
      <c r="FZ66" s="443"/>
      <c r="GA66" s="441"/>
      <c r="GB66" s="442"/>
      <c r="GC66" s="443"/>
      <c r="GD66" s="441"/>
      <c r="GE66" s="442"/>
      <c r="GF66" s="443"/>
      <c r="GG66" s="441"/>
      <c r="GH66" s="442"/>
      <c r="GI66" s="443"/>
      <c r="GJ66" s="441"/>
      <c r="GK66" s="442"/>
      <c r="GL66" s="443"/>
      <c r="GM66" s="441"/>
      <c r="GN66" s="442"/>
      <c r="GO66" s="443"/>
      <c r="GP66" s="441"/>
      <c r="GQ66" s="442"/>
      <c r="GR66" s="443"/>
      <c r="GS66" s="441"/>
      <c r="GT66" s="442"/>
      <c r="GU66" s="441"/>
      <c r="GV66" s="441"/>
      <c r="GW66" s="441"/>
      <c r="GX66" s="443">
        <v>83079277.27037546</v>
      </c>
      <c r="GY66" s="441">
        <v>1184132.4597069595</v>
      </c>
      <c r="GZ66" s="442">
        <v>5203531.0885494882</v>
      </c>
      <c r="HA66" s="443">
        <v>52624372.27037546</v>
      </c>
      <c r="HB66" s="441">
        <v>765679.53296703286</v>
      </c>
      <c r="HC66" s="442">
        <v>3364015.9457768882</v>
      </c>
      <c r="HD66" s="443">
        <v>7960942</v>
      </c>
      <c r="HE66" s="441">
        <v>114707.66117216118</v>
      </c>
      <c r="HF66" s="442">
        <v>504243.65995584434</v>
      </c>
      <c r="HG66" s="443">
        <v>30639412.916945379</v>
      </c>
      <c r="HH66" s="441">
        <v>308758.80185700767</v>
      </c>
      <c r="HI66" s="442">
        <v>1356986.4964446053</v>
      </c>
      <c r="HJ66" s="443">
        <v>36080098.081684984</v>
      </c>
      <c r="HK66" s="441">
        <v>350313.30402930407</v>
      </c>
      <c r="HL66" s="442">
        <v>1539666.4890637561</v>
      </c>
      <c r="HM66" s="443">
        <v>25358212</v>
      </c>
      <c r="HN66" s="441">
        <v>303797.12820512825</v>
      </c>
      <c r="HO66" s="442">
        <v>1335462.4638393936</v>
      </c>
      <c r="HP66" s="443">
        <v>47846023</v>
      </c>
      <c r="HQ66" s="441">
        <v>509592.9688644688</v>
      </c>
      <c r="HR66" s="442">
        <v>2240120.8522796272</v>
      </c>
      <c r="HS66" s="443">
        <v>10016806.580943223</v>
      </c>
      <c r="HT66" s="441">
        <v>91098.932234432228</v>
      </c>
      <c r="HU66" s="442">
        <v>400083.00269155751</v>
      </c>
      <c r="HV66" s="443">
        <v>1267005.5809432236</v>
      </c>
      <c r="HW66" s="441">
        <v>24388.358974358973</v>
      </c>
      <c r="HX66" s="442">
        <v>106413.42654150323</v>
      </c>
      <c r="HY66" s="443">
        <v>1452159</v>
      </c>
      <c r="HZ66" s="441">
        <v>32210.620879120877</v>
      </c>
      <c r="IA66" s="442">
        <v>141594.73914441452</v>
      </c>
      <c r="IB66" s="443">
        <v>3578094</v>
      </c>
      <c r="IC66" s="441">
        <v>36104.274725274729</v>
      </c>
      <c r="ID66" s="442">
        <v>158710.86064774665</v>
      </c>
      <c r="IE66" s="443">
        <v>2125935</v>
      </c>
      <c r="IF66" s="441">
        <v>3893.6538461538457</v>
      </c>
      <c r="IG66" s="442">
        <v>17116.121503332139</v>
      </c>
      <c r="IH66" s="443">
        <v>9578489</v>
      </c>
      <c r="II66" s="441">
        <v>80370.265567765557</v>
      </c>
      <c r="IJ66" s="442">
        <v>353299.82712042896</v>
      </c>
      <c r="IK66" s="443">
        <v>828688</v>
      </c>
      <c r="IL66" s="441">
        <v>13659.692307692309</v>
      </c>
      <c r="IM66" s="442">
        <v>60046.671449117566</v>
      </c>
      <c r="IN66" s="443">
        <v>1452159</v>
      </c>
      <c r="IO66" s="441">
        <v>32210.620879120877</v>
      </c>
      <c r="IP66" s="442">
        <v>141594.73914441452</v>
      </c>
      <c r="IQ66" s="443">
        <v>1452159</v>
      </c>
      <c r="IR66" s="441">
        <v>32210.620879120877</v>
      </c>
      <c r="IS66" s="442">
        <v>141594.73914441452</v>
      </c>
      <c r="IT66" s="443">
        <v>2125935</v>
      </c>
      <c r="IU66" s="441">
        <v>3893.6538461538457</v>
      </c>
      <c r="IV66" s="442">
        <v>17116.121503332139</v>
      </c>
      <c r="IW66" s="443">
        <v>2125935</v>
      </c>
      <c r="IX66" s="441">
        <v>3893.6538461538457</v>
      </c>
      <c r="IY66" s="442">
        <v>17116.121503332139</v>
      </c>
      <c r="IZ66" s="507"/>
      <c r="JA66" s="507"/>
      <c r="JB66" s="507"/>
      <c r="JC66" s="512"/>
    </row>
    <row r="67" spans="1:263" s="613" customFormat="1" ht="20.25" customHeight="1">
      <c r="A67" s="298">
        <f t="shared" si="1"/>
        <v>49</v>
      </c>
      <c r="B67" s="428"/>
      <c r="C67" s="1338" t="str">
        <f t="shared" si="2"/>
        <v>With Increased ROE</v>
      </c>
      <c r="D67" s="511">
        <v>2019</v>
      </c>
      <c r="E67" s="443">
        <v>14214940.281904751</v>
      </c>
      <c r="F67" s="441">
        <v>490811.94309523806</v>
      </c>
      <c r="G67" s="442">
        <v>1640158.299235329</v>
      </c>
      <c r="H67" s="443">
        <v>5875656.9099999983</v>
      </c>
      <c r="I67" s="441">
        <v>192119.57190476189</v>
      </c>
      <c r="J67" s="442">
        <v>667194.71998923516</v>
      </c>
      <c r="K67" s="443">
        <v>62943977.891488135</v>
      </c>
      <c r="L67" s="441">
        <v>2058755.2592857142</v>
      </c>
      <c r="M67" s="442">
        <v>7148078.9001762019</v>
      </c>
      <c r="N67" s="443">
        <v>15893213.456111114</v>
      </c>
      <c r="O67" s="441">
        <v>528306.26404761907</v>
      </c>
      <c r="P67" s="442">
        <v>1813349.0859574052</v>
      </c>
      <c r="Q67" s="443">
        <v>20486776.851853758</v>
      </c>
      <c r="R67" s="441">
        <v>642982.10357142857</v>
      </c>
      <c r="S67" s="442">
        <v>2299436.6406128006</v>
      </c>
      <c r="T67" s="443">
        <v>19845171.070421241</v>
      </c>
      <c r="U67" s="441">
        <v>610820.36571428576</v>
      </c>
      <c r="V67" s="442">
        <v>2215397.9864729629</v>
      </c>
      <c r="W67" s="443">
        <v>12124938.546648353</v>
      </c>
      <c r="X67" s="441">
        <v>374560.81380952382</v>
      </c>
      <c r="Y67" s="442">
        <v>1354920.4678527187</v>
      </c>
      <c r="Z67" s="443">
        <v>5278623.9343223479</v>
      </c>
      <c r="AA67" s="441">
        <v>165749.88095238095</v>
      </c>
      <c r="AB67" s="442">
        <v>592552.03868429584</v>
      </c>
      <c r="AC67" s="443">
        <v>16234731.335177049</v>
      </c>
      <c r="AD67" s="441">
        <v>500343.63753968262</v>
      </c>
      <c r="AE67" s="442">
        <v>1812999.8241261248</v>
      </c>
      <c r="AF67" s="443">
        <v>20547.657142857137</v>
      </c>
      <c r="AG67" s="441">
        <v>666.38928571428573</v>
      </c>
      <c r="AH67" s="442">
        <v>2327.7662873765294</v>
      </c>
      <c r="AI67" s="443">
        <v>7395662.3605677653</v>
      </c>
      <c r="AJ67" s="441">
        <v>218069.47404761909</v>
      </c>
      <c r="AK67" s="442">
        <v>816044.38050441863</v>
      </c>
      <c r="AL67" s="443">
        <v>16888961.250300679</v>
      </c>
      <c r="AM67" s="441">
        <v>491118.82585882989</v>
      </c>
      <c r="AN67" s="442">
        <v>1856672.6507126931</v>
      </c>
      <c r="AO67" s="443">
        <v>17597227.502676632</v>
      </c>
      <c r="AP67" s="441">
        <v>503885.05952948722</v>
      </c>
      <c r="AQ67" s="442">
        <v>1926705.6206623313</v>
      </c>
      <c r="AR67" s="443">
        <v>64724808.06027472</v>
      </c>
      <c r="AS67" s="441">
        <v>1838905.4647619051</v>
      </c>
      <c r="AT67" s="442">
        <v>7072217.7981694285</v>
      </c>
      <c r="AU67" s="443">
        <v>12136594.810347987</v>
      </c>
      <c r="AV67" s="441">
        <v>342972.41952380957</v>
      </c>
      <c r="AW67" s="442">
        <v>1324274.5386033463</v>
      </c>
      <c r="AX67" s="443">
        <v>15681409.599509785</v>
      </c>
      <c r="AY67" s="441">
        <v>444403.11105952383</v>
      </c>
      <c r="AZ67" s="442">
        <v>1712320.5714853054</v>
      </c>
      <c r="BA67" s="443">
        <v>5420608.38744717</v>
      </c>
      <c r="BB67" s="441">
        <v>152152.4606071428</v>
      </c>
      <c r="BC67" s="442">
        <v>590434.74492357054</v>
      </c>
      <c r="BD67" s="443">
        <v>39298916.609560452</v>
      </c>
      <c r="BE67" s="441">
        <v>1094891.3328571429</v>
      </c>
      <c r="BF67" s="442">
        <v>4272397.9357480025</v>
      </c>
      <c r="BG67" s="443">
        <v>13753841.268809758</v>
      </c>
      <c r="BH67" s="441">
        <v>377744.45222443796</v>
      </c>
      <c r="BI67" s="442">
        <v>1489808.7333075446</v>
      </c>
      <c r="BJ67" s="443">
        <v>18881596.395860802</v>
      </c>
      <c r="BK67" s="441">
        <v>517433.76809523802</v>
      </c>
      <c r="BL67" s="442">
        <v>2044101.737521457</v>
      </c>
      <c r="BM67" s="443">
        <v>55147554.369263545</v>
      </c>
      <c r="BN67" s="441">
        <v>1498527.1850234743</v>
      </c>
      <c r="BO67" s="442">
        <v>5957472.45017076</v>
      </c>
      <c r="BP67" s="443">
        <v>64929027.631355338</v>
      </c>
      <c r="BQ67" s="441">
        <v>1722968.1333333338</v>
      </c>
      <c r="BR67" s="442">
        <v>6972792.6022278266</v>
      </c>
      <c r="BS67" s="443">
        <v>10166926.303571427</v>
      </c>
      <c r="BT67" s="441">
        <v>268480.54500000004</v>
      </c>
      <c r="BU67" s="442">
        <v>1090525.4828200887</v>
      </c>
      <c r="BV67" s="443">
        <v>4757541.9890109906</v>
      </c>
      <c r="BW67" s="441">
        <v>139468.73809523811</v>
      </c>
      <c r="BX67" s="442">
        <v>559490.28651177557</v>
      </c>
      <c r="BY67" s="443">
        <v>35504740.778772898</v>
      </c>
      <c r="BZ67" s="441">
        <v>965196.38095238095</v>
      </c>
      <c r="CA67" s="442">
        <v>4099747.0023601549</v>
      </c>
      <c r="CB67" s="443">
        <v>642728146.74100733</v>
      </c>
      <c r="CC67" s="441">
        <v>17185753.856190477</v>
      </c>
      <c r="CD67" s="442">
        <v>73929272.258887604</v>
      </c>
      <c r="CE67" s="443">
        <v>313061874.68038785</v>
      </c>
      <c r="CF67" s="441">
        <v>8484054.532442715</v>
      </c>
      <c r="CG67" s="442">
        <v>33796614.260064408</v>
      </c>
      <c r="CH67" s="443">
        <v>399770548.38912088</v>
      </c>
      <c r="CI67" s="441">
        <v>10446690.788571429</v>
      </c>
      <c r="CJ67" s="442">
        <v>42770064.223214805</v>
      </c>
      <c r="CK67" s="443">
        <v>320836204.81355923</v>
      </c>
      <c r="CL67" s="441">
        <v>8808249.3223381452</v>
      </c>
      <c r="CM67" s="442">
        <v>34749401.068834886</v>
      </c>
      <c r="CN67" s="443">
        <v>572230625.65969753</v>
      </c>
      <c r="CO67" s="441">
        <v>14884040.74845238</v>
      </c>
      <c r="CP67" s="442">
        <v>62002044.667624377</v>
      </c>
      <c r="CQ67" s="443">
        <v>325832478.74309522</v>
      </c>
      <c r="CR67" s="441">
        <v>8355469.9798809513</v>
      </c>
      <c r="CS67" s="442">
        <v>35184820.458477631</v>
      </c>
      <c r="CT67" s="443">
        <v>168462457.05762166</v>
      </c>
      <c r="CU67" s="441">
        <v>4271089.8479491575</v>
      </c>
      <c r="CV67" s="442">
        <v>17892090.522293139</v>
      </c>
      <c r="CW67" s="443">
        <v>63619714.08359395</v>
      </c>
      <c r="CX67" s="441">
        <v>1576202.9030518183</v>
      </c>
      <c r="CY67" s="442">
        <v>6720163.0682404395</v>
      </c>
      <c r="CZ67" s="443">
        <v>47047242.159135669</v>
      </c>
      <c r="DA67" s="441">
        <v>1163501.6876875141</v>
      </c>
      <c r="DB67" s="442">
        <v>4967497.7136769658</v>
      </c>
      <c r="DC67" s="443">
        <v>155088856.148671</v>
      </c>
      <c r="DD67" s="441">
        <v>3770600.264860454</v>
      </c>
      <c r="DE67" s="442">
        <v>16310280.921790011</v>
      </c>
      <c r="DF67" s="443">
        <v>124311423.51021795</v>
      </c>
      <c r="DG67" s="441">
        <v>3008326.2653749785</v>
      </c>
      <c r="DH67" s="442">
        <v>13059503.323074982</v>
      </c>
      <c r="DI67" s="443">
        <v>64723840.461411811</v>
      </c>
      <c r="DJ67" s="441">
        <v>1564264.3179369811</v>
      </c>
      <c r="DK67" s="442">
        <v>6797498.4163181707</v>
      </c>
      <c r="DL67" s="443">
        <v>41230428.846370839</v>
      </c>
      <c r="DM67" s="441">
        <v>1008245.2488977863</v>
      </c>
      <c r="DN67" s="442">
        <v>4341923.9149273131</v>
      </c>
      <c r="DO67" s="443">
        <v>79917458.516812757</v>
      </c>
      <c r="DP67" s="441">
        <v>1942136.3900569216</v>
      </c>
      <c r="DQ67" s="442">
        <v>8403847.6541697867</v>
      </c>
      <c r="DR67" s="443">
        <v>53142651.897652037</v>
      </c>
      <c r="DS67" s="441">
        <v>1303270.7698893931</v>
      </c>
      <c r="DT67" s="442">
        <v>5600110.0180950323</v>
      </c>
      <c r="DU67" s="443">
        <v>53142651.897652037</v>
      </c>
      <c r="DV67" s="441">
        <v>1303270.7698893931</v>
      </c>
      <c r="DW67" s="442">
        <v>5600110.0180950323</v>
      </c>
      <c r="DX67" s="443">
        <v>51558311.030203067</v>
      </c>
      <c r="DY67" s="441">
        <v>1269416.2065919426</v>
      </c>
      <c r="DZ67" s="442">
        <v>5438153.8682433041</v>
      </c>
      <c r="EA67" s="443">
        <v>51558310.032034568</v>
      </c>
      <c r="EB67" s="441">
        <v>1269416.1827824186</v>
      </c>
      <c r="EC67" s="442">
        <v>5438153.7637270521</v>
      </c>
      <c r="ED67" s="443">
        <v>29437483.112796955</v>
      </c>
      <c r="EE67" s="441">
        <v>744444.96002176602</v>
      </c>
      <c r="EF67" s="442">
        <v>3124607.1892432473</v>
      </c>
      <c r="EG67" s="443">
        <v>23492879.507688105</v>
      </c>
      <c r="EH67" s="441">
        <v>595066.66205999057</v>
      </c>
      <c r="EI67" s="442">
        <v>2494579.0709704724</v>
      </c>
      <c r="EJ67" s="443">
        <v>26176376.733232304</v>
      </c>
      <c r="EK67" s="441">
        <v>664200.15409565251</v>
      </c>
      <c r="EL67" s="442">
        <v>2780686.2327314629</v>
      </c>
      <c r="EM67" s="443">
        <v>26176376.733232304</v>
      </c>
      <c r="EN67" s="441">
        <v>664200.15409565251</v>
      </c>
      <c r="EO67" s="442">
        <v>2780686.2327314629</v>
      </c>
      <c r="EP67" s="443">
        <v>8493462.4472856987</v>
      </c>
      <c r="EQ67" s="441">
        <v>216271.13116261916</v>
      </c>
      <c r="ER67" s="442">
        <v>903008.45972017921</v>
      </c>
      <c r="ES67" s="443">
        <v>8493184.1047056373</v>
      </c>
      <c r="ET67" s="441">
        <v>216271.13116261916</v>
      </c>
      <c r="EU67" s="442">
        <v>902985.95438256906</v>
      </c>
      <c r="EV67" s="443">
        <v>32978842.126104165</v>
      </c>
      <c r="EW67" s="441">
        <v>804041.02099044458</v>
      </c>
      <c r="EX67" s="442">
        <v>3470539.175443341</v>
      </c>
      <c r="EY67" s="443">
        <v>14358537.753551707</v>
      </c>
      <c r="EZ67" s="441">
        <v>347187.69572820654</v>
      </c>
      <c r="FA67" s="442">
        <v>1508144.5987658075</v>
      </c>
      <c r="FB67" s="443">
        <v>11007877.599542124</v>
      </c>
      <c r="FC67" s="441">
        <v>287800.24976190476</v>
      </c>
      <c r="FD67" s="442">
        <v>1177840.1484152509</v>
      </c>
      <c r="FE67" s="443">
        <v>17900854.653021973</v>
      </c>
      <c r="FF67" s="441">
        <v>464644.68142857129</v>
      </c>
      <c r="FG67" s="442">
        <v>1912014.9594053787</v>
      </c>
      <c r="FH67" s="443">
        <v>41752538.358827844</v>
      </c>
      <c r="FI67" s="441">
        <v>1026779.8745238095</v>
      </c>
      <c r="FJ67" s="442">
        <v>4402673.6082038442</v>
      </c>
      <c r="FK67" s="443">
        <v>29548520.330494512</v>
      </c>
      <c r="FL67" s="441">
        <v>762610.47857142868</v>
      </c>
      <c r="FM67" s="442">
        <v>3151750.6014052443</v>
      </c>
      <c r="FN67" s="443">
        <v>1028910.6952380951</v>
      </c>
      <c r="FO67" s="441">
        <v>26382.325714285711</v>
      </c>
      <c r="FP67" s="442">
        <v>109574.70886280018</v>
      </c>
      <c r="FQ67" s="443">
        <v>21673167.763113558</v>
      </c>
      <c r="FR67" s="441">
        <v>525382.88428571448</v>
      </c>
      <c r="FS67" s="442">
        <v>2277762.8380908817</v>
      </c>
      <c r="FT67" s="443">
        <v>154955597.48212454</v>
      </c>
      <c r="FU67" s="441">
        <v>3754474.7402380956</v>
      </c>
      <c r="FV67" s="442">
        <v>16283380.79243616</v>
      </c>
      <c r="FW67" s="443">
        <v>21945167.496959705</v>
      </c>
      <c r="FX67" s="441">
        <v>531119.61404761905</v>
      </c>
      <c r="FY67" s="442">
        <v>2305492.0558103407</v>
      </c>
      <c r="FZ67" s="443"/>
      <c r="GA67" s="441"/>
      <c r="GB67" s="442"/>
      <c r="GC67" s="443"/>
      <c r="GD67" s="441"/>
      <c r="GE67" s="442"/>
      <c r="GF67" s="443"/>
      <c r="GG67" s="441"/>
      <c r="GH67" s="442"/>
      <c r="GI67" s="443"/>
      <c r="GJ67" s="441"/>
      <c r="GK67" s="442"/>
      <c r="GL67" s="443"/>
      <c r="GM67" s="441"/>
      <c r="GN67" s="442"/>
      <c r="GO67" s="443"/>
      <c r="GP67" s="441"/>
      <c r="GQ67" s="442"/>
      <c r="GR67" s="443"/>
      <c r="GS67" s="441"/>
      <c r="GT67" s="442"/>
      <c r="GU67" s="441"/>
      <c r="GV67" s="441"/>
      <c r="GW67" s="441"/>
      <c r="GX67" s="443">
        <v>83079277.27037546</v>
      </c>
      <c r="GY67" s="441">
        <v>1184132.4597069595</v>
      </c>
      <c r="GZ67" s="442">
        <v>5203531.0885494882</v>
      </c>
      <c r="HA67" s="443">
        <v>52624372.27037546</v>
      </c>
      <c r="HB67" s="441">
        <v>765679.53296703286</v>
      </c>
      <c r="HC67" s="442">
        <v>3364015.9457768882</v>
      </c>
      <c r="HD67" s="443">
        <v>7960942</v>
      </c>
      <c r="HE67" s="441">
        <v>114707.66117216118</v>
      </c>
      <c r="HF67" s="442">
        <v>504243.65995584434</v>
      </c>
      <c r="HG67" s="443">
        <v>30639412.916945379</v>
      </c>
      <c r="HH67" s="441">
        <v>308758.80185700767</v>
      </c>
      <c r="HI67" s="442">
        <v>1356986.4964446053</v>
      </c>
      <c r="HJ67" s="443">
        <v>36080098.081684984</v>
      </c>
      <c r="HK67" s="441">
        <v>350313.30402930407</v>
      </c>
      <c r="HL67" s="442">
        <v>1539666.4890637561</v>
      </c>
      <c r="HM67" s="443">
        <v>25358212</v>
      </c>
      <c r="HN67" s="441">
        <v>303797.12820512825</v>
      </c>
      <c r="HO67" s="442">
        <v>1335462.4638393936</v>
      </c>
      <c r="HP67" s="443">
        <v>47846023</v>
      </c>
      <c r="HQ67" s="441">
        <v>509592.9688644688</v>
      </c>
      <c r="HR67" s="442">
        <v>2240120.8522796272</v>
      </c>
      <c r="HS67" s="443">
        <v>10016806.580943223</v>
      </c>
      <c r="HT67" s="441">
        <v>91098.932234432228</v>
      </c>
      <c r="HU67" s="442">
        <v>400083.00269155751</v>
      </c>
      <c r="HV67" s="443">
        <v>1267005.5809432236</v>
      </c>
      <c r="HW67" s="441">
        <v>24388.358974358973</v>
      </c>
      <c r="HX67" s="442">
        <v>106413.42654150323</v>
      </c>
      <c r="HY67" s="443">
        <v>1452159</v>
      </c>
      <c r="HZ67" s="441">
        <v>32210.620879120877</v>
      </c>
      <c r="IA67" s="442">
        <v>141594.73914441452</v>
      </c>
      <c r="IB67" s="443">
        <v>3578094</v>
      </c>
      <c r="IC67" s="441">
        <v>36104.274725274729</v>
      </c>
      <c r="ID67" s="442">
        <v>158710.86064774665</v>
      </c>
      <c r="IE67" s="443">
        <v>2125935</v>
      </c>
      <c r="IF67" s="441">
        <v>3893.6538461538457</v>
      </c>
      <c r="IG67" s="442">
        <v>17116.121503332139</v>
      </c>
      <c r="IH67" s="443">
        <v>9578489</v>
      </c>
      <c r="II67" s="441">
        <v>80370.265567765557</v>
      </c>
      <c r="IJ67" s="442">
        <v>353299.82712042896</v>
      </c>
      <c r="IK67" s="443">
        <v>828688</v>
      </c>
      <c r="IL67" s="441">
        <v>13659.692307692309</v>
      </c>
      <c r="IM67" s="442">
        <v>60046.671449117566</v>
      </c>
      <c r="IN67" s="443">
        <v>1452159</v>
      </c>
      <c r="IO67" s="441">
        <v>32210.620879120877</v>
      </c>
      <c r="IP67" s="442">
        <v>141594.73914441452</v>
      </c>
      <c r="IQ67" s="443">
        <v>1452159</v>
      </c>
      <c r="IR67" s="441">
        <v>32210.620879120877</v>
      </c>
      <c r="IS67" s="442">
        <v>141594.73914441452</v>
      </c>
      <c r="IT67" s="443">
        <v>2125935</v>
      </c>
      <c r="IU67" s="441">
        <v>3893.6538461538457</v>
      </c>
      <c r="IV67" s="442">
        <v>17116.121503332139</v>
      </c>
      <c r="IW67" s="443">
        <v>2125935</v>
      </c>
      <c r="IX67" s="441">
        <v>3893.6538461538457</v>
      </c>
      <c r="IY67" s="442">
        <v>17116.121503332139</v>
      </c>
      <c r="IZ67" s="507"/>
      <c r="JA67" s="507"/>
      <c r="JB67" s="507"/>
      <c r="JC67" s="512"/>
    </row>
    <row r="68" spans="1:263" s="613" customFormat="1" ht="20.25" customHeight="1">
      <c r="A68" s="298">
        <f t="shared" si="1"/>
        <v>50</v>
      </c>
      <c r="B68" s="428"/>
      <c r="C68" s="1338" t="str">
        <f t="shared" si="2"/>
        <v>At Allowed ROE</v>
      </c>
      <c r="D68" s="511">
        <v>2020</v>
      </c>
      <c r="E68" s="443">
        <v>13724128.338809513</v>
      </c>
      <c r="F68" s="441">
        <v>490811.94309523806</v>
      </c>
      <c r="G68" s="442">
        <v>1843081.9637638866</v>
      </c>
      <c r="H68" s="443">
        <v>5683537.3380952366</v>
      </c>
      <c r="I68" s="441">
        <v>192119.57190476189</v>
      </c>
      <c r="J68" s="442">
        <v>752131.61521415645</v>
      </c>
      <c r="K68" s="443">
        <v>60885222.632202424</v>
      </c>
      <c r="L68" s="441">
        <v>2058755.2592857142</v>
      </c>
      <c r="M68" s="442">
        <v>8057916.6803020947</v>
      </c>
      <c r="N68" s="443">
        <v>15364907.192063496</v>
      </c>
      <c r="O68" s="441">
        <v>528306.26404761907</v>
      </c>
      <c r="P68" s="442">
        <v>2042246.0096727242</v>
      </c>
      <c r="Q68" s="443">
        <v>19843794.748282328</v>
      </c>
      <c r="R68" s="441">
        <v>642982.10357142857</v>
      </c>
      <c r="S68" s="442">
        <v>2598236.9709076425</v>
      </c>
      <c r="T68" s="443">
        <v>19234350.704706956</v>
      </c>
      <c r="U68" s="441">
        <v>610820.36571428576</v>
      </c>
      <c r="V68" s="442">
        <v>2506025.3057213053</v>
      </c>
      <c r="W68" s="443">
        <v>11750377.73283883</v>
      </c>
      <c r="X68" s="441">
        <v>374560.81380952382</v>
      </c>
      <c r="Y68" s="442">
        <v>1532352.6347091475</v>
      </c>
      <c r="Z68" s="443">
        <v>5112874.0533699673</v>
      </c>
      <c r="AA68" s="441">
        <v>165749.88095238095</v>
      </c>
      <c r="AB68" s="442">
        <v>669533.15455200337</v>
      </c>
      <c r="AC68" s="443">
        <v>15734387.690970698</v>
      </c>
      <c r="AD68" s="441">
        <v>500343.63738095236</v>
      </c>
      <c r="AE68" s="442">
        <v>2050689.1487901779</v>
      </c>
      <c r="AF68" s="443">
        <v>19881.267857142851</v>
      </c>
      <c r="AG68" s="441">
        <v>666.38928571428573</v>
      </c>
      <c r="AH68" s="442">
        <v>2625.3364649002833</v>
      </c>
      <c r="AI68" s="443">
        <v>7177592.8865201464</v>
      </c>
      <c r="AJ68" s="441">
        <v>218069.47404761909</v>
      </c>
      <c r="AK68" s="442">
        <v>925294.2566634079</v>
      </c>
      <c r="AL68" s="443">
        <v>16397842.418370994</v>
      </c>
      <c r="AM68" s="441">
        <v>491118.82571428566</v>
      </c>
      <c r="AN68" s="442">
        <v>2106836.0617085448</v>
      </c>
      <c r="AO68" s="443">
        <v>17093342.442908686</v>
      </c>
      <c r="AP68" s="441">
        <v>503885.05952380947</v>
      </c>
      <c r="AQ68" s="442">
        <v>2188131.5171442642</v>
      </c>
      <c r="AR68" s="443">
        <v>62885902.595512815</v>
      </c>
      <c r="AS68" s="441">
        <v>1838905.4647619051</v>
      </c>
      <c r="AT68" s="442">
        <v>8035198.4972400144</v>
      </c>
      <c r="AU68" s="443">
        <v>11793622.390824178</v>
      </c>
      <c r="AV68" s="441">
        <v>342972.41952380957</v>
      </c>
      <c r="AW68" s="442">
        <v>1505025.2363208767</v>
      </c>
      <c r="AX68" s="443">
        <v>15237006.483950263</v>
      </c>
      <c r="AY68" s="441">
        <v>444403.11095238093</v>
      </c>
      <c r="AZ68" s="442">
        <v>1945740.5047971751</v>
      </c>
      <c r="BA68" s="443">
        <v>5268455.9213400288</v>
      </c>
      <c r="BB68" s="441">
        <v>152152.46047619046</v>
      </c>
      <c r="BC68" s="442">
        <v>671265.57438491262</v>
      </c>
      <c r="BD68" s="443">
        <v>38204025.276703313</v>
      </c>
      <c r="BE68" s="441">
        <v>1094891.3328571429</v>
      </c>
      <c r="BF68" s="442">
        <v>4859222.0630253628</v>
      </c>
      <c r="BG68" s="443">
        <v>13376096.813158926</v>
      </c>
      <c r="BH68" s="441">
        <v>377744.45214285713</v>
      </c>
      <c r="BI68" s="442">
        <v>1695722.123835579</v>
      </c>
      <c r="BJ68" s="443">
        <v>18364162.627765566</v>
      </c>
      <c r="BK68" s="441">
        <v>517433.76809523802</v>
      </c>
      <c r="BL68" s="442">
        <v>2326897.0697452654</v>
      </c>
      <c r="BM68" s="443">
        <v>53649027.183254153</v>
      </c>
      <c r="BN68" s="441">
        <v>1498527.1850000001</v>
      </c>
      <c r="BO68" s="442">
        <v>6784689.5777545609</v>
      </c>
      <c r="BP68" s="443">
        <v>63206059.498022005</v>
      </c>
      <c r="BQ68" s="441">
        <v>1722968.1333333338</v>
      </c>
      <c r="BR68" s="442">
        <v>7950806.9638749184</v>
      </c>
      <c r="BS68" s="443">
        <v>9898445.7585714273</v>
      </c>
      <c r="BT68" s="441">
        <v>268480.54500000004</v>
      </c>
      <c r="BU68" s="442">
        <v>1243797.2368935985</v>
      </c>
      <c r="BV68" s="443">
        <v>4618073.2509157527</v>
      </c>
      <c r="BW68" s="441">
        <v>139468.73809523811</v>
      </c>
      <c r="BX68" s="442">
        <v>594498.14734418166</v>
      </c>
      <c r="BY68" s="443">
        <v>34539544.397820517</v>
      </c>
      <c r="BZ68" s="441">
        <v>965196.38095238095</v>
      </c>
      <c r="CA68" s="442">
        <v>4368457.357800547</v>
      </c>
      <c r="CB68" s="443">
        <v>625725457.92481685</v>
      </c>
      <c r="CC68" s="441">
        <v>17190112.547619049</v>
      </c>
      <c r="CD68" s="442">
        <v>78844285.186629087</v>
      </c>
      <c r="CE68" s="443">
        <v>304822417.87535113</v>
      </c>
      <c r="CF68" s="441">
        <v>8489878.2878571413</v>
      </c>
      <c r="CG68" s="442">
        <v>38524734.210541159</v>
      </c>
      <c r="CH68" s="443">
        <v>389093431.30054945</v>
      </c>
      <c r="CI68" s="441">
        <v>10441204.448095238</v>
      </c>
      <c r="CJ68" s="442">
        <v>48779477.69922331</v>
      </c>
      <c r="CK68" s="443">
        <v>312027955.48301893</v>
      </c>
      <c r="CL68" s="441">
        <v>8808249.3221428562</v>
      </c>
      <c r="CM68" s="442">
        <v>39553083.485273361</v>
      </c>
      <c r="CN68" s="443">
        <v>557347385.18624508</v>
      </c>
      <c r="CO68" s="441">
        <v>14884059.802619046</v>
      </c>
      <c r="CP68" s="442">
        <v>69800783.2169673</v>
      </c>
      <c r="CQ68" s="443">
        <v>317477809.03821427</v>
      </c>
      <c r="CR68" s="441">
        <v>8355489.0340476166</v>
      </c>
      <c r="CS68" s="442">
        <v>39637309.838354081</v>
      </c>
      <c r="CT68" s="443">
        <v>164315735.45580792</v>
      </c>
      <c r="CU68" s="441">
        <v>4274050.9966666671</v>
      </c>
      <c r="CV68" s="442">
        <v>20464459.414275799</v>
      </c>
      <c r="CW68" s="443">
        <v>62104051.782365769</v>
      </c>
      <c r="CX68" s="441">
        <v>1577644.3459523809</v>
      </c>
      <c r="CY68" s="442">
        <v>7696899.8144298401</v>
      </c>
      <c r="CZ68" s="443">
        <v>45941256.618572563</v>
      </c>
      <c r="DA68" s="441">
        <v>1164871.1197619047</v>
      </c>
      <c r="DB68" s="442">
        <v>5691569.1003878852</v>
      </c>
      <c r="DC68" s="443">
        <v>151354005.9896715</v>
      </c>
      <c r="DD68" s="441">
        <v>3771451.4578571427</v>
      </c>
      <c r="DE68" s="442">
        <v>18684710.774236422</v>
      </c>
      <c r="DF68" s="443">
        <v>121286845.88909389</v>
      </c>
      <c r="DG68" s="441">
        <v>3007939.3283333336</v>
      </c>
      <c r="DH68" s="442">
        <v>14958612.008468537</v>
      </c>
      <c r="DI68" s="443">
        <v>62716473.500121631</v>
      </c>
      <c r="DJ68" s="441">
        <v>1553714.2550000001</v>
      </c>
      <c r="DK68" s="442">
        <v>7733313.0479118256</v>
      </c>
      <c r="DL68" s="443">
        <v>40431304.013766028</v>
      </c>
      <c r="DM68" s="441">
        <v>1013224.3064285713</v>
      </c>
      <c r="DN68" s="442">
        <v>4997013.9478986878</v>
      </c>
      <c r="DO68" s="443">
        <v>78037935.714365125</v>
      </c>
      <c r="DP68" s="441">
        <v>1943627.189761905</v>
      </c>
      <c r="DQ68" s="442">
        <v>9632884.9944260344</v>
      </c>
      <c r="DR68" s="443">
        <v>51834847.662408128</v>
      </c>
      <c r="DS68" s="441">
        <v>1303162.8302380953</v>
      </c>
      <c r="DT68" s="442">
        <v>6410569.9303003205</v>
      </c>
      <c r="DU68" s="443">
        <v>51834847.662408128</v>
      </c>
      <c r="DV68" s="441">
        <v>1303162.8302380953</v>
      </c>
      <c r="DW68" s="442">
        <v>6410569.9303003205</v>
      </c>
      <c r="DX68" s="443">
        <v>50271070.666749544</v>
      </c>
      <c r="DY68" s="441">
        <v>1268991.8219047619</v>
      </c>
      <c r="DZ68" s="442">
        <v>6222316.3676483622</v>
      </c>
      <c r="EA68" s="443">
        <v>50271069.692390569</v>
      </c>
      <c r="EB68" s="441">
        <v>1268991.7980952382</v>
      </c>
      <c r="EC68" s="442">
        <v>6222316.2478330014</v>
      </c>
      <c r="ED68" s="443">
        <v>28703861.291861016</v>
      </c>
      <c r="EE68" s="441">
        <v>744702.65380952379</v>
      </c>
      <c r="EF68" s="442">
        <v>3572960.3139081704</v>
      </c>
      <c r="EG68" s="443">
        <v>22908635.98910851</v>
      </c>
      <c r="EH68" s="441">
        <v>595324.35595238092</v>
      </c>
      <c r="EI68" s="442">
        <v>2852565.0999696096</v>
      </c>
      <c r="EJ68" s="443">
        <v>25486106.151119243</v>
      </c>
      <c r="EK68" s="441">
        <v>663579.42961904756</v>
      </c>
      <c r="EL68" s="442">
        <v>3174784.2537738001</v>
      </c>
      <c r="EM68" s="443">
        <v>25486106.151119243</v>
      </c>
      <c r="EN68" s="441">
        <v>663579.42961904756</v>
      </c>
      <c r="EO68" s="442">
        <v>3174784.2537738001</v>
      </c>
      <c r="EP68" s="443">
        <v>8311818.0372930765</v>
      </c>
      <c r="EQ68" s="441">
        <v>217095.57690476193</v>
      </c>
      <c r="ER68" s="442">
        <v>1036078.1797779835</v>
      </c>
      <c r="ES68" s="443">
        <v>8311539.6947130151</v>
      </c>
      <c r="ET68" s="441">
        <v>217095.57690476193</v>
      </c>
      <c r="EU68" s="442">
        <v>1036050.7540415577</v>
      </c>
      <c r="EV68" s="443">
        <v>32122254.653515045</v>
      </c>
      <c r="EW68" s="441">
        <v>802789.91500000004</v>
      </c>
      <c r="EX68" s="442">
        <v>3967869.7577319555</v>
      </c>
      <c r="EY68" s="443">
        <v>14025456.267238826</v>
      </c>
      <c r="EZ68" s="441">
        <v>347523.55785714288</v>
      </c>
      <c r="FA68" s="442">
        <v>1729484.1143431277</v>
      </c>
      <c r="FB68" s="443">
        <v>10720077.349780219</v>
      </c>
      <c r="FC68" s="441">
        <v>287800.24976190476</v>
      </c>
      <c r="FD68" s="442">
        <v>1344074.1974750962</v>
      </c>
      <c r="FE68" s="443">
        <v>17436209.971593402</v>
      </c>
      <c r="FF68" s="441">
        <v>464644.68142857129</v>
      </c>
      <c r="FG68" s="442">
        <v>2182674.6674928665</v>
      </c>
      <c r="FH68" s="443">
        <v>40871365.684304036</v>
      </c>
      <c r="FI68" s="441">
        <v>1030246.712619048</v>
      </c>
      <c r="FJ68" s="442">
        <v>5057396.6455133641</v>
      </c>
      <c r="FK68" s="443">
        <v>28785909.851923082</v>
      </c>
      <c r="FL68" s="441">
        <v>762610.47857142868</v>
      </c>
      <c r="FM68" s="442">
        <v>3598952.5725424411</v>
      </c>
      <c r="FN68" s="443">
        <v>1002528.3695238094</v>
      </c>
      <c r="FO68" s="441">
        <v>26382.325714285711</v>
      </c>
      <c r="FP68" s="442">
        <v>125163.75834947967</v>
      </c>
      <c r="FQ68" s="443">
        <v>21145591.108827844</v>
      </c>
      <c r="FR68" s="441">
        <v>525330.65166666685</v>
      </c>
      <c r="FS68" s="442">
        <v>2608854.5170712825</v>
      </c>
      <c r="FT68" s="443">
        <v>151266152.80188644</v>
      </c>
      <c r="FU68" s="441">
        <v>3756023.0750000007</v>
      </c>
      <c r="FV68" s="442">
        <v>18660626.014148679</v>
      </c>
      <c r="FW68" s="443">
        <v>21414047.882912084</v>
      </c>
      <c r="FX68" s="441">
        <v>531119.61404761905</v>
      </c>
      <c r="FY68" s="442">
        <v>2641095.1446128525</v>
      </c>
      <c r="FZ68" s="443">
        <v>14919902</v>
      </c>
      <c r="GA68" s="441">
        <v>54651.655677655675</v>
      </c>
      <c r="GB68" s="442">
        <v>280819.71069650148</v>
      </c>
      <c r="GC68" s="443">
        <v>59030884</v>
      </c>
      <c r="GD68" s="441">
        <v>216230.34432234432</v>
      </c>
      <c r="GE68" s="442">
        <v>1111068.6763920258</v>
      </c>
      <c r="GF68" s="443">
        <v>95124872</v>
      </c>
      <c r="GG68" s="441">
        <v>1165310.6263736263</v>
      </c>
      <c r="GH68" s="442">
        <v>5987781.8688591653</v>
      </c>
      <c r="GI68" s="443"/>
      <c r="GJ68" s="441"/>
      <c r="GK68" s="442"/>
      <c r="GL68" s="443"/>
      <c r="GM68" s="441"/>
      <c r="GN68" s="442"/>
      <c r="GO68" s="443"/>
      <c r="GP68" s="441"/>
      <c r="GQ68" s="442"/>
      <c r="GR68" s="443"/>
      <c r="GS68" s="441"/>
      <c r="GT68" s="442"/>
      <c r="GU68" s="441"/>
      <c r="GV68" s="441"/>
      <c r="GW68" s="441"/>
      <c r="GX68" s="443">
        <v>87553144.810668498</v>
      </c>
      <c r="GY68" s="441">
        <v>2073751.7985347984</v>
      </c>
      <c r="GZ68" s="442">
        <v>10537609.971100803</v>
      </c>
      <c r="HA68" s="443">
        <v>55498991.737408429</v>
      </c>
      <c r="HB68" s="441">
        <v>1313998.9963369963</v>
      </c>
      <c r="HC68" s="442">
        <v>6674252.0528976331</v>
      </c>
      <c r="HD68" s="443">
        <v>8531939.3388278391</v>
      </c>
      <c r="HE68" s="441">
        <v>200591.1501831502</v>
      </c>
      <c r="HF68" s="442">
        <v>1019696.4541418318</v>
      </c>
      <c r="HG68" s="443">
        <v>65400707.18076922</v>
      </c>
      <c r="HH68" s="441">
        <v>1286040.521876988</v>
      </c>
      <c r="HI68" s="442">
        <v>6582451.2671064492</v>
      </c>
      <c r="HJ68" s="443">
        <v>76817177.777655676</v>
      </c>
      <c r="HK68" s="441">
        <v>1511704.7582417584</v>
      </c>
      <c r="HL68" s="442">
        <v>7738601.6851609917</v>
      </c>
      <c r="HM68" s="443">
        <v>50224206.871794872</v>
      </c>
      <c r="HN68" s="441">
        <v>1002263.3443223444</v>
      </c>
      <c r="HO68" s="442">
        <v>5125048.7640604386</v>
      </c>
      <c r="HP68" s="443">
        <v>96213403.031135529</v>
      </c>
      <c r="HQ68" s="441">
        <v>1913963.5091575093</v>
      </c>
      <c r="HR68" s="442">
        <v>9792896.8937542383</v>
      </c>
      <c r="HS68" s="443">
        <v>21896625.648708794</v>
      </c>
      <c r="HT68" s="441">
        <v>370616.1483516483</v>
      </c>
      <c r="HU68" s="442">
        <v>1897150.4719550386</v>
      </c>
      <c r="HV68" s="443">
        <v>6155181.2219688641</v>
      </c>
      <c r="HW68" s="441">
        <v>84454.333333333343</v>
      </c>
      <c r="HX68" s="442">
        <v>431886.37954971753</v>
      </c>
      <c r="HY68" s="443">
        <v>3094964.3791208793</v>
      </c>
      <c r="HZ68" s="441">
        <v>39267.745421245425</v>
      </c>
      <c r="IA68" s="442">
        <v>200097.86170552907</v>
      </c>
      <c r="IB68" s="443">
        <v>10180686.725274725</v>
      </c>
      <c r="IC68" s="441">
        <v>100564.44505494504</v>
      </c>
      <c r="ID68" s="442">
        <v>515265.33330972563</v>
      </c>
      <c r="IE68" s="443">
        <v>9166227.346153846</v>
      </c>
      <c r="IF68" s="441">
        <v>65519.637362637353</v>
      </c>
      <c r="IG68" s="442">
        <v>336548.15091236914</v>
      </c>
      <c r="IH68" s="443">
        <v>21788146.734432235</v>
      </c>
      <c r="II68" s="441">
        <v>363262.76007326011</v>
      </c>
      <c r="IJ68" s="442">
        <v>1861048.7948113938</v>
      </c>
      <c r="IK68" s="443">
        <v>5795427.307692308</v>
      </c>
      <c r="IL68" s="441">
        <v>73679.595238095251</v>
      </c>
      <c r="IM68" s="442">
        <v>377875.0728345525</v>
      </c>
      <c r="IN68" s="443">
        <v>3094964.3791208793</v>
      </c>
      <c r="IO68" s="441">
        <v>39267.747252747249</v>
      </c>
      <c r="IP68" s="442">
        <v>200097.87103836943</v>
      </c>
      <c r="IQ68" s="443">
        <v>1944987.3791208791</v>
      </c>
      <c r="IR68" s="441">
        <v>37013.355311355299</v>
      </c>
      <c r="IS68" s="442">
        <v>187692.4565568621</v>
      </c>
      <c r="IT68" s="443">
        <v>8236556.346153846</v>
      </c>
      <c r="IU68" s="441">
        <v>63552.646520146518</v>
      </c>
      <c r="IV68" s="442">
        <v>326431.90770444908</v>
      </c>
      <c r="IW68" s="443">
        <v>9166227.346153846</v>
      </c>
      <c r="IX68" s="441">
        <v>65519.637362637353</v>
      </c>
      <c r="IY68" s="442">
        <v>336548.15091236914</v>
      </c>
      <c r="IZ68" s="507"/>
      <c r="JA68" s="507"/>
      <c r="JB68" s="507"/>
      <c r="JC68" s="512"/>
    </row>
    <row r="69" spans="1:263" s="613" customFormat="1" ht="20.25" customHeight="1">
      <c r="A69" s="298">
        <f t="shared" si="1"/>
        <v>51</v>
      </c>
      <c r="B69" s="428"/>
      <c r="C69" s="1338" t="str">
        <f t="shared" si="2"/>
        <v>With Increased ROE</v>
      </c>
      <c r="D69" s="511">
        <v>2020</v>
      </c>
      <c r="E69" s="443">
        <v>13724128.338809513</v>
      </c>
      <c r="F69" s="441">
        <v>490811.94309523806</v>
      </c>
      <c r="G69" s="442">
        <v>1843081.9637638866</v>
      </c>
      <c r="H69" s="443">
        <v>5683537.3380952366</v>
      </c>
      <c r="I69" s="441">
        <v>192119.57190476189</v>
      </c>
      <c r="J69" s="442">
        <v>752131.61521415645</v>
      </c>
      <c r="K69" s="443">
        <v>60885222.632202424</v>
      </c>
      <c r="L69" s="441">
        <v>2058755.2592857142</v>
      </c>
      <c r="M69" s="442">
        <v>8057916.6803020947</v>
      </c>
      <c r="N69" s="443">
        <v>15364907.192063496</v>
      </c>
      <c r="O69" s="441">
        <v>528306.26404761907</v>
      </c>
      <c r="P69" s="442">
        <v>2042246.0096727242</v>
      </c>
      <c r="Q69" s="443">
        <v>19843794.748282328</v>
      </c>
      <c r="R69" s="441">
        <v>642982.10357142857</v>
      </c>
      <c r="S69" s="442">
        <v>2598236.9709076425</v>
      </c>
      <c r="T69" s="443">
        <v>19234350.704706956</v>
      </c>
      <c r="U69" s="441">
        <v>610820.36571428576</v>
      </c>
      <c r="V69" s="442">
        <v>2506025.3057213053</v>
      </c>
      <c r="W69" s="443">
        <v>11750377.73283883</v>
      </c>
      <c r="X69" s="441">
        <v>374560.81380952382</v>
      </c>
      <c r="Y69" s="442">
        <v>1532352.6347091475</v>
      </c>
      <c r="Z69" s="443">
        <v>5112874.0533699673</v>
      </c>
      <c r="AA69" s="441">
        <v>165749.88095238095</v>
      </c>
      <c r="AB69" s="442">
        <v>669533.15455200337</v>
      </c>
      <c r="AC69" s="443">
        <v>15734387.690970698</v>
      </c>
      <c r="AD69" s="441">
        <v>500343.63738095236</v>
      </c>
      <c r="AE69" s="442">
        <v>2050689.1487901779</v>
      </c>
      <c r="AF69" s="443">
        <v>19881.267857142851</v>
      </c>
      <c r="AG69" s="441">
        <v>666.38928571428573</v>
      </c>
      <c r="AH69" s="442">
        <v>2625.3364649002833</v>
      </c>
      <c r="AI69" s="443">
        <v>7177592.8865201464</v>
      </c>
      <c r="AJ69" s="441">
        <v>218069.47404761909</v>
      </c>
      <c r="AK69" s="442">
        <v>925294.2566634079</v>
      </c>
      <c r="AL69" s="443">
        <v>16397842.418370994</v>
      </c>
      <c r="AM69" s="441">
        <v>491118.82571428566</v>
      </c>
      <c r="AN69" s="442">
        <v>2106836.0617085448</v>
      </c>
      <c r="AO69" s="443">
        <v>17093342.442908686</v>
      </c>
      <c r="AP69" s="441">
        <v>503885.05952380947</v>
      </c>
      <c r="AQ69" s="442">
        <v>2188131.5171442642</v>
      </c>
      <c r="AR69" s="443">
        <v>62885902.595512815</v>
      </c>
      <c r="AS69" s="441">
        <v>1838905.4647619051</v>
      </c>
      <c r="AT69" s="442">
        <v>8035198.4972400144</v>
      </c>
      <c r="AU69" s="443">
        <v>11793622.390824178</v>
      </c>
      <c r="AV69" s="441">
        <v>342972.41952380957</v>
      </c>
      <c r="AW69" s="442">
        <v>1505025.2363208767</v>
      </c>
      <c r="AX69" s="443">
        <v>15237006.483950263</v>
      </c>
      <c r="AY69" s="441">
        <v>444403.11095238093</v>
      </c>
      <c r="AZ69" s="442">
        <v>1945740.5047971751</v>
      </c>
      <c r="BA69" s="443">
        <v>5268455.9213400288</v>
      </c>
      <c r="BB69" s="441">
        <v>152152.46047619046</v>
      </c>
      <c r="BC69" s="442">
        <v>671265.57438491262</v>
      </c>
      <c r="BD69" s="443">
        <v>38204025.276703313</v>
      </c>
      <c r="BE69" s="441">
        <v>1094891.3328571429</v>
      </c>
      <c r="BF69" s="442">
        <v>4859222.0630253628</v>
      </c>
      <c r="BG69" s="443">
        <v>13376096.813158926</v>
      </c>
      <c r="BH69" s="441">
        <v>377744.45214285713</v>
      </c>
      <c r="BI69" s="442">
        <v>1695722.123835579</v>
      </c>
      <c r="BJ69" s="443">
        <v>18364162.627765566</v>
      </c>
      <c r="BK69" s="441">
        <v>517433.76809523802</v>
      </c>
      <c r="BL69" s="442">
        <v>2326897.0697452654</v>
      </c>
      <c r="BM69" s="443">
        <v>53649027.183254153</v>
      </c>
      <c r="BN69" s="441">
        <v>1498527.1850000001</v>
      </c>
      <c r="BO69" s="442">
        <v>6784689.5777545609</v>
      </c>
      <c r="BP69" s="443">
        <v>63206059.498022005</v>
      </c>
      <c r="BQ69" s="441">
        <v>1722968.1333333338</v>
      </c>
      <c r="BR69" s="442">
        <v>7950806.9638749184</v>
      </c>
      <c r="BS69" s="443">
        <v>9898445.7585714273</v>
      </c>
      <c r="BT69" s="441">
        <v>268480.54500000004</v>
      </c>
      <c r="BU69" s="442">
        <v>1243797.2368935985</v>
      </c>
      <c r="BV69" s="443">
        <v>4618073.2509157527</v>
      </c>
      <c r="BW69" s="441">
        <v>139468.73809523811</v>
      </c>
      <c r="BX69" s="442">
        <v>629505.91497136955</v>
      </c>
      <c r="BY69" s="443">
        <v>34539544.397820517</v>
      </c>
      <c r="BZ69" s="441">
        <v>965196.38095238095</v>
      </c>
      <c r="CA69" s="442">
        <v>4630287.8395903418</v>
      </c>
      <c r="CB69" s="443">
        <v>625725457.92481685</v>
      </c>
      <c r="CC69" s="441">
        <v>17190112.547619049</v>
      </c>
      <c r="CD69" s="442">
        <v>83587659.80181171</v>
      </c>
      <c r="CE69" s="443">
        <v>304822417.87535113</v>
      </c>
      <c r="CF69" s="441">
        <v>8489878.2878571413</v>
      </c>
      <c r="CG69" s="442">
        <v>38524734.210541159</v>
      </c>
      <c r="CH69" s="443">
        <v>389093431.30054945</v>
      </c>
      <c r="CI69" s="441">
        <v>10441204.448095238</v>
      </c>
      <c r="CJ69" s="442">
        <v>48779477.69922331</v>
      </c>
      <c r="CK69" s="443">
        <v>312027955.48301893</v>
      </c>
      <c r="CL69" s="441">
        <v>8808249.3221428562</v>
      </c>
      <c r="CM69" s="442">
        <v>39553083.485273361</v>
      </c>
      <c r="CN69" s="443">
        <v>557347385.18624508</v>
      </c>
      <c r="CO69" s="441">
        <v>14884059.802619046</v>
      </c>
      <c r="CP69" s="442">
        <v>70645788.771799147</v>
      </c>
      <c r="CQ69" s="443">
        <v>317477809.03821427</v>
      </c>
      <c r="CR69" s="441">
        <v>8355489.0340476166</v>
      </c>
      <c r="CS69" s="442">
        <v>40118644.315384932</v>
      </c>
      <c r="CT69" s="443">
        <v>164315735.45580792</v>
      </c>
      <c r="CU69" s="441">
        <v>4274050.9966666671</v>
      </c>
      <c r="CV69" s="442">
        <v>20464459.414275799</v>
      </c>
      <c r="CW69" s="443">
        <v>62104051.782365769</v>
      </c>
      <c r="CX69" s="441">
        <v>1577644.3459523809</v>
      </c>
      <c r="CY69" s="442">
        <v>7696899.8144298401</v>
      </c>
      <c r="CZ69" s="443">
        <v>45941256.618572563</v>
      </c>
      <c r="DA69" s="441">
        <v>1164871.1197619047</v>
      </c>
      <c r="DB69" s="442">
        <v>5691569.1003878852</v>
      </c>
      <c r="DC69" s="443">
        <v>151354005.9896715</v>
      </c>
      <c r="DD69" s="441">
        <v>3771451.4578571427</v>
      </c>
      <c r="DE69" s="442">
        <v>18684710.774236422</v>
      </c>
      <c r="DF69" s="443">
        <v>121286845.88909389</v>
      </c>
      <c r="DG69" s="441">
        <v>3007939.3283333336</v>
      </c>
      <c r="DH69" s="442">
        <v>14958612.008468537</v>
      </c>
      <c r="DI69" s="443">
        <v>62716473.500121631</v>
      </c>
      <c r="DJ69" s="441">
        <v>1553714.2550000001</v>
      </c>
      <c r="DK69" s="442">
        <v>7733313.0479118256</v>
      </c>
      <c r="DL69" s="443">
        <v>40431304.013766028</v>
      </c>
      <c r="DM69" s="441">
        <v>1013224.3064285713</v>
      </c>
      <c r="DN69" s="442">
        <v>4997013.9478986878</v>
      </c>
      <c r="DO69" s="443">
        <v>78037935.714365125</v>
      </c>
      <c r="DP69" s="441">
        <v>1943627.189761905</v>
      </c>
      <c r="DQ69" s="442">
        <v>9632884.9944260344</v>
      </c>
      <c r="DR69" s="443">
        <v>51834847.662408128</v>
      </c>
      <c r="DS69" s="441">
        <v>1303162.8302380953</v>
      </c>
      <c r="DT69" s="442">
        <v>6410569.9303003205</v>
      </c>
      <c r="DU69" s="443">
        <v>51834847.662408128</v>
      </c>
      <c r="DV69" s="441">
        <v>1303162.8302380953</v>
      </c>
      <c r="DW69" s="442">
        <v>6410569.9303003205</v>
      </c>
      <c r="DX69" s="443">
        <v>50271070.666749544</v>
      </c>
      <c r="DY69" s="441">
        <v>1268991.8219047619</v>
      </c>
      <c r="DZ69" s="442">
        <v>6222316.3676483622</v>
      </c>
      <c r="EA69" s="443">
        <v>50271069.692390569</v>
      </c>
      <c r="EB69" s="441">
        <v>1268991.7980952382</v>
      </c>
      <c r="EC69" s="442">
        <v>6222316.2478330014</v>
      </c>
      <c r="ED69" s="443">
        <v>28703861.291861016</v>
      </c>
      <c r="EE69" s="441">
        <v>744702.65380952379</v>
      </c>
      <c r="EF69" s="442">
        <v>3572960.3139081704</v>
      </c>
      <c r="EG69" s="443">
        <v>22908635.98910851</v>
      </c>
      <c r="EH69" s="441">
        <v>595324.35595238092</v>
      </c>
      <c r="EI69" s="442">
        <v>2852565.0999696096</v>
      </c>
      <c r="EJ69" s="443">
        <v>25486106.151119243</v>
      </c>
      <c r="EK69" s="441">
        <v>663579.42961904756</v>
      </c>
      <c r="EL69" s="442">
        <v>3174784.2537738001</v>
      </c>
      <c r="EM69" s="443">
        <v>25486106.151119243</v>
      </c>
      <c r="EN69" s="441">
        <v>663579.42961904756</v>
      </c>
      <c r="EO69" s="442">
        <v>3174784.2537738001</v>
      </c>
      <c r="EP69" s="443">
        <v>8311818.0372930765</v>
      </c>
      <c r="EQ69" s="441">
        <v>217095.57690476193</v>
      </c>
      <c r="ER69" s="442">
        <v>1036078.1797779835</v>
      </c>
      <c r="ES69" s="443">
        <v>8311539.6947130151</v>
      </c>
      <c r="ET69" s="441">
        <v>217095.57690476193</v>
      </c>
      <c r="EU69" s="442">
        <v>1036050.7540415577</v>
      </c>
      <c r="EV69" s="443">
        <v>32122254.653515045</v>
      </c>
      <c r="EW69" s="441">
        <v>802789.91500000004</v>
      </c>
      <c r="EX69" s="442">
        <v>3967869.7577319555</v>
      </c>
      <c r="EY69" s="443">
        <v>14025456.267238826</v>
      </c>
      <c r="EZ69" s="441">
        <v>347523.55785714288</v>
      </c>
      <c r="FA69" s="442">
        <v>1729484.1143431277</v>
      </c>
      <c r="FB69" s="443">
        <v>10720077.349780219</v>
      </c>
      <c r="FC69" s="441">
        <v>287800.24976190476</v>
      </c>
      <c r="FD69" s="442">
        <v>1344074.1974750962</v>
      </c>
      <c r="FE69" s="443">
        <v>17436209.971593402</v>
      </c>
      <c r="FF69" s="441">
        <v>464644.68142857129</v>
      </c>
      <c r="FG69" s="442">
        <v>2182674.6674928665</v>
      </c>
      <c r="FH69" s="443">
        <v>40871365.684304036</v>
      </c>
      <c r="FI69" s="441">
        <v>1030246.712619048</v>
      </c>
      <c r="FJ69" s="442">
        <v>5057396.6455133641</v>
      </c>
      <c r="FK69" s="443">
        <v>28785909.851923082</v>
      </c>
      <c r="FL69" s="441">
        <v>762610.47857142868</v>
      </c>
      <c r="FM69" s="442">
        <v>3598952.5725424411</v>
      </c>
      <c r="FN69" s="443">
        <v>1002528.3695238094</v>
      </c>
      <c r="FO69" s="441">
        <v>26382.325714285711</v>
      </c>
      <c r="FP69" s="442">
        <v>125163.75834947967</v>
      </c>
      <c r="FQ69" s="443">
        <v>21145591.108827844</v>
      </c>
      <c r="FR69" s="441">
        <v>525330.65166666685</v>
      </c>
      <c r="FS69" s="442">
        <v>2608854.5170712825</v>
      </c>
      <c r="FT69" s="443">
        <v>151266152.80188644</v>
      </c>
      <c r="FU69" s="441">
        <v>3756023.0750000007</v>
      </c>
      <c r="FV69" s="442">
        <v>18660626.014148679</v>
      </c>
      <c r="FW69" s="443">
        <v>21414047.882912084</v>
      </c>
      <c r="FX69" s="441">
        <v>531119.61404761905</v>
      </c>
      <c r="FY69" s="442">
        <v>2641095.1446128525</v>
      </c>
      <c r="FZ69" s="443">
        <v>14919902</v>
      </c>
      <c r="GA69" s="441">
        <v>54651.655677655675</v>
      </c>
      <c r="GB69" s="442">
        <v>280819.71069650148</v>
      </c>
      <c r="GC69" s="443">
        <v>59030884</v>
      </c>
      <c r="GD69" s="441">
        <v>216230.34432234432</v>
      </c>
      <c r="GE69" s="442">
        <v>1111068.6763920258</v>
      </c>
      <c r="GF69" s="443">
        <v>95124872</v>
      </c>
      <c r="GG69" s="441">
        <v>1165310.6263736263</v>
      </c>
      <c r="GH69" s="442">
        <v>5987781.8688591653</v>
      </c>
      <c r="GI69" s="443"/>
      <c r="GJ69" s="441"/>
      <c r="GK69" s="442"/>
      <c r="GL69" s="443"/>
      <c r="GM69" s="441"/>
      <c r="GN69" s="442"/>
      <c r="GO69" s="443"/>
      <c r="GP69" s="441"/>
      <c r="GQ69" s="442"/>
      <c r="GR69" s="443"/>
      <c r="GS69" s="441"/>
      <c r="GT69" s="442"/>
      <c r="GU69" s="441"/>
      <c r="GV69" s="441"/>
      <c r="GW69" s="441"/>
      <c r="GX69" s="443">
        <v>87553144.810668498</v>
      </c>
      <c r="GY69" s="441">
        <v>2073751.7985347984</v>
      </c>
      <c r="GZ69" s="442">
        <v>10537609.971100803</v>
      </c>
      <c r="HA69" s="443">
        <v>55498991.737408429</v>
      </c>
      <c r="HB69" s="441">
        <v>1313998.9963369963</v>
      </c>
      <c r="HC69" s="442">
        <v>6674252.0528976331</v>
      </c>
      <c r="HD69" s="443">
        <v>8531939.3388278391</v>
      </c>
      <c r="HE69" s="441">
        <v>200591.1501831502</v>
      </c>
      <c r="HF69" s="442">
        <v>1019696.4541418318</v>
      </c>
      <c r="HG69" s="443">
        <v>65400707.18076922</v>
      </c>
      <c r="HH69" s="441">
        <v>1286040.521876988</v>
      </c>
      <c r="HI69" s="442">
        <v>6582451.2671064492</v>
      </c>
      <c r="HJ69" s="443">
        <v>76817177.777655676</v>
      </c>
      <c r="HK69" s="441">
        <v>1511704.7582417584</v>
      </c>
      <c r="HL69" s="442">
        <v>7738601.6851609917</v>
      </c>
      <c r="HM69" s="443">
        <v>50224206.871794872</v>
      </c>
      <c r="HN69" s="441">
        <v>1002263.3443223444</v>
      </c>
      <c r="HO69" s="442">
        <v>5125048.7640604386</v>
      </c>
      <c r="HP69" s="443">
        <v>96213403.031135529</v>
      </c>
      <c r="HQ69" s="441">
        <v>1913963.5091575093</v>
      </c>
      <c r="HR69" s="442">
        <v>9792896.8937542383</v>
      </c>
      <c r="HS69" s="443">
        <v>21896625.648708794</v>
      </c>
      <c r="HT69" s="441">
        <v>370616.1483516483</v>
      </c>
      <c r="HU69" s="442">
        <v>1897150.4719550386</v>
      </c>
      <c r="HV69" s="443">
        <v>6155181.2219688641</v>
      </c>
      <c r="HW69" s="441">
        <v>84454.333333333343</v>
      </c>
      <c r="HX69" s="442">
        <v>431886.37954971753</v>
      </c>
      <c r="HY69" s="443">
        <v>3094964.3791208793</v>
      </c>
      <c r="HZ69" s="441">
        <v>39267.745421245425</v>
      </c>
      <c r="IA69" s="442">
        <v>200097.86170552907</v>
      </c>
      <c r="IB69" s="443">
        <v>10180686.725274725</v>
      </c>
      <c r="IC69" s="441">
        <v>100564.44505494504</v>
      </c>
      <c r="ID69" s="442">
        <v>515265.33330972563</v>
      </c>
      <c r="IE69" s="443">
        <v>9166227.346153846</v>
      </c>
      <c r="IF69" s="441">
        <v>65519.637362637353</v>
      </c>
      <c r="IG69" s="442">
        <v>336548.15091236914</v>
      </c>
      <c r="IH69" s="443">
        <v>21788146.734432235</v>
      </c>
      <c r="II69" s="441">
        <v>363262.76007326011</v>
      </c>
      <c r="IJ69" s="442">
        <v>1861048.7948113938</v>
      </c>
      <c r="IK69" s="443">
        <v>5795427.307692308</v>
      </c>
      <c r="IL69" s="441">
        <v>73679.595238095251</v>
      </c>
      <c r="IM69" s="442">
        <v>377875.0728345525</v>
      </c>
      <c r="IN69" s="443">
        <v>3094964.3791208793</v>
      </c>
      <c r="IO69" s="441">
        <v>39267.747252747249</v>
      </c>
      <c r="IP69" s="442">
        <v>200097.87103836943</v>
      </c>
      <c r="IQ69" s="443">
        <v>1944987.3791208791</v>
      </c>
      <c r="IR69" s="441">
        <v>37013.355311355299</v>
      </c>
      <c r="IS69" s="442">
        <v>187692.4565568621</v>
      </c>
      <c r="IT69" s="443">
        <v>8236556.346153846</v>
      </c>
      <c r="IU69" s="441">
        <v>63552.646520146518</v>
      </c>
      <c r="IV69" s="442">
        <v>326431.90770444908</v>
      </c>
      <c r="IW69" s="443">
        <v>9166227.346153846</v>
      </c>
      <c r="IX69" s="441">
        <v>65519.637362637353</v>
      </c>
      <c r="IY69" s="442">
        <v>336548.15091236914</v>
      </c>
      <c r="IZ69" s="507"/>
      <c r="JA69" s="507"/>
      <c r="JB69" s="507"/>
      <c r="JC69" s="512"/>
    </row>
    <row r="70" spans="1:263" s="613" customFormat="1" ht="20.25" customHeight="1">
      <c r="A70" s="308">
        <v>52</v>
      </c>
      <c r="B70" s="428"/>
      <c r="C70" s="1338" t="s">
        <v>774</v>
      </c>
      <c r="D70" s="511">
        <v>2021</v>
      </c>
      <c r="E70" s="443">
        <v>13233316.785714276</v>
      </c>
      <c r="F70" s="441">
        <v>469056.10342789599</v>
      </c>
      <c r="G70" s="441">
        <v>1727635.9816081212</v>
      </c>
      <c r="H70" s="443">
        <v>5491417.7461904753</v>
      </c>
      <c r="I70" s="441">
        <v>183603.63297872338</v>
      </c>
      <c r="J70" s="441">
        <v>705875.41033828631</v>
      </c>
      <c r="K70" s="443">
        <v>58826467.482916713</v>
      </c>
      <c r="L70" s="441">
        <v>1967498.3797281326</v>
      </c>
      <c r="M70" s="441">
        <v>7562301.9710959513</v>
      </c>
      <c r="N70" s="443">
        <v>14836600.838015877</v>
      </c>
      <c r="O70" s="441">
        <v>504888.43114657211</v>
      </c>
      <c r="P70" s="441">
        <v>1915951.7025613929</v>
      </c>
      <c r="Q70" s="443">
        <v>19200812.294710901</v>
      </c>
      <c r="R70" s="441">
        <v>614481.11583924363</v>
      </c>
      <c r="S70" s="441">
        <v>2440611.0566660361</v>
      </c>
      <c r="T70" s="443">
        <v>18623529.978992671</v>
      </c>
      <c r="U70" s="441">
        <v>583744.98670212773</v>
      </c>
      <c r="V70" s="441">
        <v>2354971.389862794</v>
      </c>
      <c r="W70" s="443">
        <v>11375816.739029307</v>
      </c>
      <c r="X70" s="441">
        <v>357957.9367612293</v>
      </c>
      <c r="Y70" s="441">
        <v>1439876.7238232954</v>
      </c>
      <c r="Z70" s="443">
        <v>4947124.1724175867</v>
      </c>
      <c r="AA70" s="441">
        <v>158402.81176122933</v>
      </c>
      <c r="AB70" s="441">
        <v>628908.50878990511</v>
      </c>
      <c r="AC70" s="443">
        <v>15234044.283589747</v>
      </c>
      <c r="AD70" s="441">
        <v>478165.28989361704</v>
      </c>
      <c r="AE70" s="441">
        <v>1927028.1796062393</v>
      </c>
      <c r="AF70" s="443">
        <v>19214.528571428567</v>
      </c>
      <c r="AG70" s="441">
        <v>636.84278959810877</v>
      </c>
      <c r="AH70" s="441">
        <v>2464.2772431302151</v>
      </c>
      <c r="AI70" s="443">
        <v>6959523.5024725292</v>
      </c>
      <c r="AJ70" s="441">
        <v>208403.27600472816</v>
      </c>
      <c r="AK70" s="441">
        <v>870302.05646693171</v>
      </c>
      <c r="AL70" s="443">
        <v>15906723.912656708</v>
      </c>
      <c r="AM70" s="441">
        <v>469349.38150118204</v>
      </c>
      <c r="AN70" s="441">
        <v>1982188.7526443223</v>
      </c>
      <c r="AO70" s="443">
        <v>16589457.883384876</v>
      </c>
      <c r="AP70" s="441">
        <v>481549.74024822703</v>
      </c>
      <c r="AQ70" s="441">
        <v>2059321.8301966912</v>
      </c>
      <c r="AR70" s="443">
        <v>61046997.610750899</v>
      </c>
      <c r="AS70" s="441">
        <v>1757393.7086288417</v>
      </c>
      <c r="AT70" s="441">
        <v>7563385.0606344212</v>
      </c>
      <c r="AU70" s="443">
        <v>11450650.351300368</v>
      </c>
      <c r="AV70" s="441">
        <v>327769.75</v>
      </c>
      <c r="AW70" s="441">
        <v>1416805.7307438173</v>
      </c>
      <c r="AX70" s="443">
        <v>14792603.71299788</v>
      </c>
      <c r="AY70" s="441">
        <v>424704.39923167852</v>
      </c>
      <c r="AZ70" s="441">
        <v>1831583.2400051041</v>
      </c>
      <c r="BA70" s="443">
        <v>5116303.1208638381</v>
      </c>
      <c r="BB70" s="441">
        <v>145408.10608747046</v>
      </c>
      <c r="BC70" s="441">
        <v>632003.89026315697</v>
      </c>
      <c r="BD70" s="443">
        <v>37109133.963846169</v>
      </c>
      <c r="BE70" s="441">
        <v>1046358.9160756501</v>
      </c>
      <c r="BF70" s="441">
        <v>4575694.0071852552</v>
      </c>
      <c r="BG70" s="443">
        <v>12998352.371016068</v>
      </c>
      <c r="BH70" s="441">
        <v>361000.46069739957</v>
      </c>
      <c r="BI70" s="441">
        <v>1597233.5992645598</v>
      </c>
      <c r="BJ70" s="443">
        <v>17846728.599670332</v>
      </c>
      <c r="BK70" s="441">
        <v>494497.86820330971</v>
      </c>
      <c r="BL70" s="441">
        <v>2191845.0919270292</v>
      </c>
      <c r="BM70" s="443">
        <v>52150500.228254147</v>
      </c>
      <c r="BN70" s="441">
        <v>1432103.1128841611</v>
      </c>
      <c r="BO70" s="441">
        <v>6391976.0825367328</v>
      </c>
      <c r="BP70" s="443">
        <v>61483091.764688663</v>
      </c>
      <c r="BQ70" s="441">
        <v>1646595.4414893619</v>
      </c>
      <c r="BR70" s="441">
        <v>7494062.3612626977</v>
      </c>
      <c r="BS70" s="443">
        <v>9629965.3235714268</v>
      </c>
      <c r="BT70" s="441">
        <v>256579.81412529555</v>
      </c>
      <c r="BU70" s="441">
        <v>1172456.0664722712</v>
      </c>
      <c r="BV70" s="443">
        <v>4478604.5128205149</v>
      </c>
      <c r="BW70" s="441">
        <v>133286.61317966905</v>
      </c>
      <c r="BX70" s="441">
        <v>559232.85276852257</v>
      </c>
      <c r="BY70" s="443">
        <v>33574348.016868137</v>
      </c>
      <c r="BZ70" s="441">
        <v>922412.85342789604</v>
      </c>
      <c r="CA70" s="441">
        <v>4115565.3730340824</v>
      </c>
      <c r="CB70" s="443">
        <v>611837810.37719774</v>
      </c>
      <c r="CC70" s="441">
        <v>16503284.215130027</v>
      </c>
      <c r="CD70" s="441">
        <v>74693288.226964414</v>
      </c>
      <c r="CE70" s="443">
        <v>296332539.49749404</v>
      </c>
      <c r="CF70" s="441">
        <v>8113553.8936170209</v>
      </c>
      <c r="CG70" s="441">
        <v>36296826.273540035</v>
      </c>
      <c r="CH70" s="443">
        <v>378725295.03245419</v>
      </c>
      <c r="CI70" s="441">
        <v>9980047.7053782512</v>
      </c>
      <c r="CJ70" s="441">
        <v>45999440.530635715</v>
      </c>
      <c r="CK70" s="443">
        <v>303219706.63087612</v>
      </c>
      <c r="CL70" s="441">
        <v>8417812.7494089846</v>
      </c>
      <c r="CM70" s="441">
        <v>37256102.319058485</v>
      </c>
      <c r="CN70" s="443">
        <v>542313424.67362607</v>
      </c>
      <c r="CO70" s="441">
        <v>14220894.517434988</v>
      </c>
      <c r="CP70" s="441">
        <v>65798648.984709471</v>
      </c>
      <c r="CQ70" s="443">
        <v>308972419.57416672</v>
      </c>
      <c r="CR70" s="441">
        <v>7981710.757387707</v>
      </c>
      <c r="CS70" s="441">
        <v>37367123.083381139</v>
      </c>
      <c r="CT70" s="443">
        <v>160055076.59914124</v>
      </c>
      <c r="CU70" s="441">
        <v>4084903.1081560287</v>
      </c>
      <c r="CV70" s="441">
        <v>19307246.98990576</v>
      </c>
      <c r="CW70" s="443">
        <v>60528241.906413384</v>
      </c>
      <c r="CX70" s="441">
        <v>1507755.0440307329</v>
      </c>
      <c r="CY70" s="441">
        <v>7264409.1435740087</v>
      </c>
      <c r="CZ70" s="443">
        <v>44776767.468810655</v>
      </c>
      <c r="DA70" s="441">
        <v>1113245.4530141845</v>
      </c>
      <c r="DB70" s="441">
        <v>5371825.4793789182</v>
      </c>
      <c r="DC70" s="443">
        <v>147579457.30181438</v>
      </c>
      <c r="DD70" s="441">
        <v>3604206.7163120573</v>
      </c>
      <c r="DE70" s="441">
        <v>17640032.987268794</v>
      </c>
      <c r="DF70" s="443">
        <v>118284215.77076055</v>
      </c>
      <c r="DG70" s="441">
        <v>2874729.4908392434</v>
      </c>
      <c r="DH70" s="441">
        <v>14124375.840733672</v>
      </c>
      <c r="DI70" s="443">
        <v>61173985.535121627</v>
      </c>
      <c r="DJ70" s="441">
        <v>1485099.386820331</v>
      </c>
      <c r="DK70" s="441">
        <v>7303168.1680126274</v>
      </c>
      <c r="DL70" s="443">
        <v>40041437.837337457</v>
      </c>
      <c r="DM70" s="441">
        <v>982495.85786052013</v>
      </c>
      <c r="DN70" s="441">
        <v>4790713.3116949489</v>
      </c>
      <c r="DO70" s="443">
        <v>76097269.554603219</v>
      </c>
      <c r="DP70" s="441">
        <v>1857540.8779550828</v>
      </c>
      <c r="DQ70" s="441">
        <v>9094917.1001635194</v>
      </c>
      <c r="DR70" s="443">
        <v>50567675.962170035</v>
      </c>
      <c r="DS70" s="441">
        <v>1246217.4674940899</v>
      </c>
      <c r="DT70" s="441">
        <v>6055552.9109733766</v>
      </c>
      <c r="DU70" s="443">
        <v>50567675.962170035</v>
      </c>
      <c r="DV70" s="441">
        <v>1246217.4674940899</v>
      </c>
      <c r="DW70" s="441">
        <v>6055552.9109733766</v>
      </c>
      <c r="DX70" s="443">
        <v>49037569.324844778</v>
      </c>
      <c r="DY70" s="441">
        <v>1213549.7396572104</v>
      </c>
      <c r="DZ70" s="441">
        <v>5877361.4677753951</v>
      </c>
      <c r="EA70" s="443">
        <v>49037568.374295324</v>
      </c>
      <c r="EB70" s="441">
        <v>1213549.7169030732</v>
      </c>
      <c r="EC70" s="441">
        <v>5877361.3546174355</v>
      </c>
      <c r="ED70" s="443">
        <v>27962638.17805149</v>
      </c>
      <c r="EE70" s="441">
        <v>711771.95833333337</v>
      </c>
      <c r="EF70" s="441">
        <v>3371212.0912652211</v>
      </c>
      <c r="EG70" s="443">
        <v>22316790.683156129</v>
      </c>
      <c r="EH70" s="441">
        <v>569015.02777777787</v>
      </c>
      <c r="EI70" s="441">
        <v>2691496.0470262095</v>
      </c>
      <c r="EJ70" s="443">
        <v>24825542.677500196</v>
      </c>
      <c r="EK70" s="441">
        <v>634234.07328605209</v>
      </c>
      <c r="EL70" s="441">
        <v>2995314.7445003856</v>
      </c>
      <c r="EM70" s="443">
        <v>24825542.677500196</v>
      </c>
      <c r="EN70" s="441">
        <v>634234.07328605209</v>
      </c>
      <c r="EO70" s="441">
        <v>2995314.7445003856</v>
      </c>
      <c r="EP70" s="443">
        <v>8094722.2303883145</v>
      </c>
      <c r="EQ70" s="441">
        <v>207472.54078014183</v>
      </c>
      <c r="ER70" s="441">
        <v>977336.56531728199</v>
      </c>
      <c r="ES70" s="443">
        <v>8094443.8878082531</v>
      </c>
      <c r="ET70" s="441">
        <v>207472.54078014183</v>
      </c>
      <c r="EU70" s="441">
        <v>977310.09301436809</v>
      </c>
      <c r="EV70" s="443">
        <v>31354952.308515046</v>
      </c>
      <c r="EW70" s="441">
        <v>768012.74468085112</v>
      </c>
      <c r="EX70" s="441">
        <v>3750085.3947815951</v>
      </c>
      <c r="EY70" s="443">
        <v>13674834.279381683</v>
      </c>
      <c r="EZ70" s="441">
        <v>332048.64273049647</v>
      </c>
      <c r="FA70" s="441">
        <v>1632619.8857659963</v>
      </c>
      <c r="FB70" s="443">
        <v>10432276.610018313</v>
      </c>
      <c r="FC70" s="441">
        <v>275043.13534278964</v>
      </c>
      <c r="FD70" s="441">
        <v>1267224.735586297</v>
      </c>
      <c r="FE70" s="443">
        <v>16971565.670164838</v>
      </c>
      <c r="FF70" s="441">
        <v>444048.73788416077</v>
      </c>
      <c r="FG70" s="441">
        <v>2058161.918998553</v>
      </c>
      <c r="FH70" s="443">
        <v>39830667.041684978</v>
      </c>
      <c r="FI70" s="441">
        <v>984341.92375886545</v>
      </c>
      <c r="FJ70" s="441">
        <v>4772513.6183470096</v>
      </c>
      <c r="FK70" s="443">
        <v>28023299.273351647</v>
      </c>
      <c r="FL70" s="441">
        <v>728806.82033096929</v>
      </c>
      <c r="FM70" s="441">
        <v>3394016.2426382583</v>
      </c>
      <c r="FN70" s="443">
        <v>976146.36380952375</v>
      </c>
      <c r="FO70" s="441">
        <v>25212.903664302601</v>
      </c>
      <c r="FP70" s="441">
        <v>118051.16874503592</v>
      </c>
      <c r="FQ70" s="443">
        <v>20621220.087161168</v>
      </c>
      <c r="FR70" s="441">
        <v>502066.55407801422</v>
      </c>
      <c r="FS70" s="441">
        <v>2463287.0920193689</v>
      </c>
      <c r="FT70" s="443">
        <v>147510461.57688645</v>
      </c>
      <c r="FU70" s="441">
        <v>3589540.2414302602</v>
      </c>
      <c r="FV70" s="441">
        <v>17618804.542135634</v>
      </c>
      <c r="FW70" s="443">
        <v>20882928.478864465</v>
      </c>
      <c r="FX70" s="441">
        <v>507577.08274231682</v>
      </c>
      <c r="FY70" s="441">
        <v>2493687.8973302832</v>
      </c>
      <c r="FZ70" s="443">
        <v>51786199.344322346</v>
      </c>
      <c r="GA70" s="441">
        <v>845457.7630932898</v>
      </c>
      <c r="GB70" s="441">
        <v>4375545.8061917862</v>
      </c>
      <c r="GC70" s="443">
        <v>69365166.655677661</v>
      </c>
      <c r="GD70" s="441">
        <v>1473997.0709674489</v>
      </c>
      <c r="GE70" s="441">
        <v>7615810.4333035294</v>
      </c>
      <c r="GF70" s="443">
        <v>96420741.373626381</v>
      </c>
      <c r="GG70" s="441">
        <v>2210281.2910756506</v>
      </c>
      <c r="GH70" s="441">
        <v>11338414.517936412</v>
      </c>
      <c r="GI70" s="443">
        <v>465727</v>
      </c>
      <c r="GJ70" s="441">
        <v>5706.1932396799421</v>
      </c>
      <c r="GK70" s="441">
        <v>29556.731200433896</v>
      </c>
      <c r="GL70" s="443">
        <v>53508267</v>
      </c>
      <c r="GM70" s="441">
        <v>621066.45717403165</v>
      </c>
      <c r="GN70" s="441">
        <v>3216977.3369484181</v>
      </c>
      <c r="GO70" s="443"/>
      <c r="GP70" s="441"/>
      <c r="GQ70" s="442"/>
      <c r="GR70" s="443"/>
      <c r="GS70" s="441"/>
      <c r="GT70" s="442"/>
      <c r="GU70" s="441"/>
      <c r="GV70" s="441"/>
      <c r="GW70" s="441"/>
      <c r="GX70" s="443">
        <v>84210753.012133703</v>
      </c>
      <c r="GY70" s="441">
        <v>2006527.4099154393</v>
      </c>
      <c r="GZ70" s="441">
        <v>10077527.708788358</v>
      </c>
      <c r="HA70" s="443">
        <v>53955735.741071433</v>
      </c>
      <c r="HB70" s="441">
        <v>1285654.8224222586</v>
      </c>
      <c r="HC70" s="441">
        <v>6456516.9488687571</v>
      </c>
      <c r="HD70" s="443">
        <v>8834550.1886446886</v>
      </c>
      <c r="HE70" s="441">
        <v>209176.23579287139</v>
      </c>
      <c r="HF70" s="441">
        <v>1053355.2721989951</v>
      </c>
      <c r="HG70" s="443">
        <v>64905504.757950984</v>
      </c>
      <c r="HH70" s="441">
        <v>1501874.5155937443</v>
      </c>
      <c r="HI70" s="441">
        <v>7628036.4257527413</v>
      </c>
      <c r="HJ70" s="443">
        <v>76420905.019413918</v>
      </c>
      <c r="HK70" s="441">
        <v>1768569.564102564</v>
      </c>
      <c r="HL70" s="441">
        <v>8984169.6767460331</v>
      </c>
      <c r="HM70" s="443">
        <v>49816344.527472526</v>
      </c>
      <c r="HN70" s="441">
        <v>1155980.0731951264</v>
      </c>
      <c r="HO70" s="441">
        <v>5864263.8621913772</v>
      </c>
      <c r="HP70" s="443">
        <v>95746186.521978021</v>
      </c>
      <c r="HQ70" s="441">
        <v>2218331.9778368794</v>
      </c>
      <c r="HR70" s="441">
        <v>11261530.720058534</v>
      </c>
      <c r="HS70" s="443">
        <v>36084864.500357151</v>
      </c>
      <c r="HT70" s="441">
        <v>725765.18555646483</v>
      </c>
      <c r="HU70" s="441">
        <v>3719960.9977016468</v>
      </c>
      <c r="HV70" s="443">
        <v>12815341.888635531</v>
      </c>
      <c r="HW70" s="441">
        <v>235952.5237088562</v>
      </c>
      <c r="HX70" s="441">
        <v>1212943.8513618775</v>
      </c>
      <c r="HY70" s="443">
        <v>9560194.6336996332</v>
      </c>
      <c r="HZ70" s="441">
        <v>165943.15473267867</v>
      </c>
      <c r="IA70" s="441">
        <v>854398.93542661751</v>
      </c>
      <c r="IB70" s="443">
        <v>34897406.280219778</v>
      </c>
      <c r="IC70" s="441">
        <v>624002.09617657773</v>
      </c>
      <c r="ID70" s="441">
        <v>3222008.6788231153</v>
      </c>
      <c r="IE70" s="443">
        <v>36801628.708791211</v>
      </c>
      <c r="IF70" s="441">
        <v>643813.54925895622</v>
      </c>
      <c r="IG70" s="441">
        <v>3329735.848210209</v>
      </c>
      <c r="IH70" s="443">
        <v>36434342.974358976</v>
      </c>
      <c r="II70" s="441">
        <v>733026.2582515002</v>
      </c>
      <c r="IJ70" s="441">
        <v>3760044.9400073411</v>
      </c>
      <c r="IK70" s="443">
        <v>12916966.712454213</v>
      </c>
      <c r="IL70" s="441">
        <v>237496.06460265501</v>
      </c>
      <c r="IM70" s="441">
        <v>1223506.4337154306</v>
      </c>
      <c r="IN70" s="443">
        <v>9560194.6318681315</v>
      </c>
      <c r="IO70" s="441">
        <v>165943.15473267867</v>
      </c>
      <c r="IP70" s="441">
        <v>854398.93529472617</v>
      </c>
      <c r="IQ70" s="443">
        <v>3181773.0238095243</v>
      </c>
      <c r="IR70" s="441">
        <v>64862.49868157848</v>
      </c>
      <c r="IS70" s="441">
        <v>330199.61557713134</v>
      </c>
      <c r="IT70" s="443">
        <v>31716488.699633703</v>
      </c>
      <c r="IU70" s="441">
        <v>559159.13979814516</v>
      </c>
      <c r="IV70" s="441">
        <v>2891352.5802671369</v>
      </c>
      <c r="IW70" s="443">
        <v>36801627.708791211</v>
      </c>
      <c r="IX70" s="441">
        <v>643813.56151118386</v>
      </c>
      <c r="IY70" s="441">
        <v>3329735.91144004</v>
      </c>
      <c r="IZ70" s="507"/>
      <c r="JA70" s="507"/>
      <c r="JB70" s="507"/>
      <c r="JC70" s="507"/>
    </row>
    <row r="71" spans="1:263" s="613" customFormat="1" ht="20.25" customHeight="1">
      <c r="A71" s="308">
        <v>53</v>
      </c>
      <c r="B71" s="428"/>
      <c r="C71" s="1338" t="s">
        <v>775</v>
      </c>
      <c r="D71" s="511">
        <v>2021</v>
      </c>
      <c r="E71" s="443">
        <v>13233316.785714276</v>
      </c>
      <c r="F71" s="441">
        <v>469056.10342789599</v>
      </c>
      <c r="G71" s="442">
        <v>1727635.9816081212</v>
      </c>
      <c r="H71" s="443">
        <v>5491417.7461904753</v>
      </c>
      <c r="I71" s="441">
        <v>183603.63297872338</v>
      </c>
      <c r="J71" s="442">
        <v>705875.41033828631</v>
      </c>
      <c r="K71" s="443">
        <v>58826467.482916713</v>
      </c>
      <c r="L71" s="441">
        <v>1967498.3797281326</v>
      </c>
      <c r="M71" s="442">
        <v>7562301.9710959513</v>
      </c>
      <c r="N71" s="443">
        <v>14836600.838015877</v>
      </c>
      <c r="O71" s="441">
        <v>504888.43114657211</v>
      </c>
      <c r="P71" s="442">
        <v>1915951.7025613929</v>
      </c>
      <c r="Q71" s="443">
        <v>19200812.294710901</v>
      </c>
      <c r="R71" s="441">
        <v>614481.11583924363</v>
      </c>
      <c r="S71" s="442">
        <v>2440611.0566660361</v>
      </c>
      <c r="T71" s="443">
        <v>18623529.978992671</v>
      </c>
      <c r="U71" s="441">
        <v>583744.98670212773</v>
      </c>
      <c r="V71" s="442">
        <v>2354971.389862794</v>
      </c>
      <c r="W71" s="443">
        <v>11375816.739029307</v>
      </c>
      <c r="X71" s="441">
        <v>357957.9367612293</v>
      </c>
      <c r="Y71" s="442">
        <v>1439876.7238232954</v>
      </c>
      <c r="Z71" s="443">
        <v>4947124.1724175867</v>
      </c>
      <c r="AA71" s="441">
        <v>158402.81176122933</v>
      </c>
      <c r="AB71" s="442">
        <v>628908.50878990511</v>
      </c>
      <c r="AC71" s="443">
        <v>15234044.283589747</v>
      </c>
      <c r="AD71" s="441">
        <v>478165.28989361704</v>
      </c>
      <c r="AE71" s="442">
        <v>1927028.1796062393</v>
      </c>
      <c r="AF71" s="443">
        <v>19214.528571428567</v>
      </c>
      <c r="AG71" s="441">
        <v>636.84278959810877</v>
      </c>
      <c r="AH71" s="442">
        <v>2464.2772431302151</v>
      </c>
      <c r="AI71" s="443">
        <v>6959523.5024725292</v>
      </c>
      <c r="AJ71" s="441">
        <v>208403.27600472816</v>
      </c>
      <c r="AK71" s="442">
        <v>870302.05646693171</v>
      </c>
      <c r="AL71" s="443">
        <v>15906723.912656708</v>
      </c>
      <c r="AM71" s="441">
        <v>469349.38150118204</v>
      </c>
      <c r="AN71" s="442">
        <v>1982188.7526443223</v>
      </c>
      <c r="AO71" s="443">
        <v>16589457.883384876</v>
      </c>
      <c r="AP71" s="441">
        <v>481549.74024822703</v>
      </c>
      <c r="AQ71" s="442">
        <v>2059321.8301966912</v>
      </c>
      <c r="AR71" s="443">
        <v>61046997.610750899</v>
      </c>
      <c r="AS71" s="441">
        <v>1757393.7086288417</v>
      </c>
      <c r="AT71" s="442">
        <v>7563385.0606344212</v>
      </c>
      <c r="AU71" s="443">
        <v>11450650.351300368</v>
      </c>
      <c r="AV71" s="441">
        <v>327769.75</v>
      </c>
      <c r="AW71" s="442">
        <v>1416805.7307438173</v>
      </c>
      <c r="AX71" s="443">
        <v>14792603.71299788</v>
      </c>
      <c r="AY71" s="441">
        <v>424704.39923167852</v>
      </c>
      <c r="AZ71" s="442">
        <v>1831583.2400051041</v>
      </c>
      <c r="BA71" s="443">
        <v>5116303.1208638381</v>
      </c>
      <c r="BB71" s="441">
        <v>145408.10608747046</v>
      </c>
      <c r="BC71" s="442">
        <v>632003.89026315697</v>
      </c>
      <c r="BD71" s="443">
        <v>37109133.963846169</v>
      </c>
      <c r="BE71" s="441">
        <v>1046358.9160756501</v>
      </c>
      <c r="BF71" s="442">
        <v>4575694.0071852552</v>
      </c>
      <c r="BG71" s="443">
        <v>12998352.371016068</v>
      </c>
      <c r="BH71" s="441">
        <v>361000.46069739957</v>
      </c>
      <c r="BI71" s="442">
        <v>1597233.5992645598</v>
      </c>
      <c r="BJ71" s="443">
        <v>17846728.599670332</v>
      </c>
      <c r="BK71" s="441">
        <v>494497.86820330971</v>
      </c>
      <c r="BL71" s="442">
        <v>2191845.0919270292</v>
      </c>
      <c r="BM71" s="443">
        <v>52150500.228254147</v>
      </c>
      <c r="BN71" s="441">
        <v>1432103.1128841611</v>
      </c>
      <c r="BO71" s="442">
        <v>6391976.0825367328</v>
      </c>
      <c r="BP71" s="443">
        <v>61483091.764688663</v>
      </c>
      <c r="BQ71" s="441">
        <v>1646595.4414893619</v>
      </c>
      <c r="BR71" s="442">
        <v>7494062.3612626977</v>
      </c>
      <c r="BS71" s="443">
        <v>9629965.3235714268</v>
      </c>
      <c r="BT71" s="441">
        <v>256579.81412529555</v>
      </c>
      <c r="BU71" s="442">
        <v>1172456.0664722712</v>
      </c>
      <c r="BV71" s="443">
        <v>4478604.5128205149</v>
      </c>
      <c r="BW71" s="441">
        <v>133286.61317966905</v>
      </c>
      <c r="BX71" s="441">
        <v>593821.53639217431</v>
      </c>
      <c r="BY71" s="443">
        <v>33574348.016868137</v>
      </c>
      <c r="BZ71" s="441">
        <v>922412.85342789604</v>
      </c>
      <c r="CA71" s="441">
        <v>4374863.2186244894</v>
      </c>
      <c r="CB71" s="443">
        <v>611837810.37719774</v>
      </c>
      <c r="CC71" s="441">
        <v>16503284.215130027</v>
      </c>
      <c r="CD71" s="441">
        <v>79418569.146845669</v>
      </c>
      <c r="CE71" s="443">
        <v>296332539.49749404</v>
      </c>
      <c r="CF71" s="441">
        <v>8113553.8936170209</v>
      </c>
      <c r="CG71" s="442">
        <v>36296826.273540035</v>
      </c>
      <c r="CH71" s="443">
        <v>378725295.03245419</v>
      </c>
      <c r="CI71" s="441">
        <v>9980047.7053782512</v>
      </c>
      <c r="CJ71" s="442">
        <v>45999440.530635715</v>
      </c>
      <c r="CK71" s="443">
        <v>303219706.63087612</v>
      </c>
      <c r="CL71" s="441">
        <v>8417812.7494089846</v>
      </c>
      <c r="CM71" s="442">
        <v>37256102.319058485</v>
      </c>
      <c r="CN71" s="443">
        <v>542313424.67362607</v>
      </c>
      <c r="CO71" s="441">
        <v>14220894.517434988</v>
      </c>
      <c r="CP71" s="441">
        <v>66636316.495524429</v>
      </c>
      <c r="CQ71" s="443">
        <v>308972419.57416672</v>
      </c>
      <c r="CR71" s="441">
        <v>7981710.757387707</v>
      </c>
      <c r="CS71" s="441">
        <v>37844367.691092871</v>
      </c>
      <c r="CT71" s="443">
        <v>160055076.59914124</v>
      </c>
      <c r="CU71" s="441">
        <v>4084903.1081560287</v>
      </c>
      <c r="CV71" s="442">
        <v>19307246.98990576</v>
      </c>
      <c r="CW71" s="443">
        <v>60528241.906413384</v>
      </c>
      <c r="CX71" s="441">
        <v>1507755.0440307329</v>
      </c>
      <c r="CY71" s="442">
        <v>7264409.1435740087</v>
      </c>
      <c r="CZ71" s="443">
        <v>44776767.468810655</v>
      </c>
      <c r="DA71" s="441">
        <v>1113245.4530141845</v>
      </c>
      <c r="DB71" s="442">
        <v>5371825.4793789182</v>
      </c>
      <c r="DC71" s="443">
        <v>147579457.30181438</v>
      </c>
      <c r="DD71" s="441">
        <v>3604206.7163120573</v>
      </c>
      <c r="DE71" s="442">
        <v>17640032.987268794</v>
      </c>
      <c r="DF71" s="443">
        <v>118284215.77076055</v>
      </c>
      <c r="DG71" s="441">
        <v>2874729.4908392434</v>
      </c>
      <c r="DH71" s="442">
        <v>14124375.840733672</v>
      </c>
      <c r="DI71" s="443">
        <v>61173985.535121627</v>
      </c>
      <c r="DJ71" s="441">
        <v>1485099.386820331</v>
      </c>
      <c r="DK71" s="442">
        <v>7303168.1680126274</v>
      </c>
      <c r="DL71" s="443">
        <v>40041437.837337457</v>
      </c>
      <c r="DM71" s="441">
        <v>982495.85786052013</v>
      </c>
      <c r="DN71" s="442">
        <v>4790713.3116949489</v>
      </c>
      <c r="DO71" s="443">
        <v>76097269.554603219</v>
      </c>
      <c r="DP71" s="441">
        <v>1857540.8779550828</v>
      </c>
      <c r="DQ71" s="442">
        <v>9094917.1001635194</v>
      </c>
      <c r="DR71" s="443">
        <v>50567675.962170035</v>
      </c>
      <c r="DS71" s="441">
        <v>1246217.4674940899</v>
      </c>
      <c r="DT71" s="442">
        <v>6055552.9109733766</v>
      </c>
      <c r="DU71" s="443">
        <v>50567675.962170035</v>
      </c>
      <c r="DV71" s="441">
        <v>1246217.4674940899</v>
      </c>
      <c r="DW71" s="442">
        <v>6055552.9109733766</v>
      </c>
      <c r="DX71" s="443">
        <v>49037569.324844778</v>
      </c>
      <c r="DY71" s="441">
        <v>1213549.7396572104</v>
      </c>
      <c r="DZ71" s="442">
        <v>5877361.4677753951</v>
      </c>
      <c r="EA71" s="443">
        <v>49037568.374295324</v>
      </c>
      <c r="EB71" s="441">
        <v>1213549.7169030732</v>
      </c>
      <c r="EC71" s="442">
        <v>5877361.3546174355</v>
      </c>
      <c r="ED71" s="443">
        <v>27962638.17805149</v>
      </c>
      <c r="EE71" s="441">
        <v>711771.95833333337</v>
      </c>
      <c r="EF71" s="442">
        <v>3371212.0912652211</v>
      </c>
      <c r="EG71" s="443">
        <v>22316790.683156129</v>
      </c>
      <c r="EH71" s="441">
        <v>569015.02777777787</v>
      </c>
      <c r="EI71" s="442">
        <v>2691496.0470262095</v>
      </c>
      <c r="EJ71" s="443">
        <v>24825542.677500196</v>
      </c>
      <c r="EK71" s="441">
        <v>634234.07328605209</v>
      </c>
      <c r="EL71" s="442">
        <v>2995314.7445003856</v>
      </c>
      <c r="EM71" s="443">
        <v>24825542.677500196</v>
      </c>
      <c r="EN71" s="441">
        <v>634234.07328605209</v>
      </c>
      <c r="EO71" s="442">
        <v>2995314.7445003856</v>
      </c>
      <c r="EP71" s="443">
        <v>8094722.2303883145</v>
      </c>
      <c r="EQ71" s="441">
        <v>207472.54078014183</v>
      </c>
      <c r="ER71" s="442">
        <v>977336.56531728199</v>
      </c>
      <c r="ES71" s="443">
        <v>8094443.8878082531</v>
      </c>
      <c r="ET71" s="441">
        <v>207472.54078014183</v>
      </c>
      <c r="EU71" s="442">
        <v>977310.09301436809</v>
      </c>
      <c r="EV71" s="443">
        <v>31354952.308515046</v>
      </c>
      <c r="EW71" s="441">
        <v>768012.74468085112</v>
      </c>
      <c r="EX71" s="442">
        <v>3750085.3947815951</v>
      </c>
      <c r="EY71" s="443">
        <v>13674834.279381683</v>
      </c>
      <c r="EZ71" s="441">
        <v>332048.64273049647</v>
      </c>
      <c r="FA71" s="442">
        <v>1632619.8857659963</v>
      </c>
      <c r="FB71" s="443">
        <v>10432276.610018313</v>
      </c>
      <c r="FC71" s="441">
        <v>275043.13534278964</v>
      </c>
      <c r="FD71" s="442">
        <v>1267224.735586297</v>
      </c>
      <c r="FE71" s="443">
        <v>16971565.670164838</v>
      </c>
      <c r="FF71" s="441">
        <v>444048.73788416077</v>
      </c>
      <c r="FG71" s="442">
        <v>2058161.918998553</v>
      </c>
      <c r="FH71" s="443">
        <v>39830667.041684978</v>
      </c>
      <c r="FI71" s="441">
        <v>984341.92375886545</v>
      </c>
      <c r="FJ71" s="442">
        <v>4772513.6183470096</v>
      </c>
      <c r="FK71" s="443">
        <v>28023299.273351647</v>
      </c>
      <c r="FL71" s="441">
        <v>728806.82033096929</v>
      </c>
      <c r="FM71" s="442">
        <v>3394016.2426382583</v>
      </c>
      <c r="FN71" s="443">
        <v>976146.36380952375</v>
      </c>
      <c r="FO71" s="441">
        <v>25212.903664302601</v>
      </c>
      <c r="FP71" s="442">
        <v>118051.16874503592</v>
      </c>
      <c r="FQ71" s="443">
        <v>20621220.087161168</v>
      </c>
      <c r="FR71" s="441">
        <v>502066.55407801422</v>
      </c>
      <c r="FS71" s="442">
        <v>2463287.0920193689</v>
      </c>
      <c r="FT71" s="443">
        <v>147510461.57688645</v>
      </c>
      <c r="FU71" s="441">
        <v>3589540.2414302602</v>
      </c>
      <c r="FV71" s="442">
        <v>17618804.542135634</v>
      </c>
      <c r="FW71" s="443">
        <v>20882928.478864465</v>
      </c>
      <c r="FX71" s="441">
        <v>507577.08274231682</v>
      </c>
      <c r="FY71" s="442">
        <v>2493687.8973302832</v>
      </c>
      <c r="FZ71" s="443">
        <v>51786199.344322346</v>
      </c>
      <c r="GA71" s="441">
        <v>845457.7630932898</v>
      </c>
      <c r="GB71" s="442">
        <v>4375545.8061917862</v>
      </c>
      <c r="GC71" s="443">
        <v>69365166.655677661</v>
      </c>
      <c r="GD71" s="441">
        <v>1473997.0709674489</v>
      </c>
      <c r="GE71" s="442">
        <v>7615810.4333035294</v>
      </c>
      <c r="GF71" s="443">
        <v>96420741.373626381</v>
      </c>
      <c r="GG71" s="441">
        <v>2210281.2910756506</v>
      </c>
      <c r="GH71" s="442">
        <v>11338414.517936412</v>
      </c>
      <c r="GI71" s="443">
        <v>465727</v>
      </c>
      <c r="GJ71" s="441">
        <v>5706.1932396799421</v>
      </c>
      <c r="GK71" s="442">
        <v>29556.731200433896</v>
      </c>
      <c r="GL71" s="443">
        <v>53508267</v>
      </c>
      <c r="GM71" s="441">
        <v>621066.45717403165</v>
      </c>
      <c r="GN71" s="442">
        <v>3216977.3369484181</v>
      </c>
      <c r="GO71" s="443"/>
      <c r="GP71" s="441"/>
      <c r="GQ71" s="442"/>
      <c r="GR71" s="443"/>
      <c r="GS71" s="441"/>
      <c r="GT71" s="442"/>
      <c r="GU71" s="441"/>
      <c r="GV71" s="441"/>
      <c r="GW71" s="441"/>
      <c r="GX71" s="443">
        <v>84210753.012133703</v>
      </c>
      <c r="GY71" s="441">
        <v>2006527.4099154393</v>
      </c>
      <c r="GZ71" s="442">
        <v>10077527.708788358</v>
      </c>
      <c r="HA71" s="443">
        <v>53955735.741071433</v>
      </c>
      <c r="HB71" s="441">
        <v>1285654.8224222586</v>
      </c>
      <c r="HC71" s="442">
        <v>6456516.9488687571</v>
      </c>
      <c r="HD71" s="443">
        <v>8834550.1886446886</v>
      </c>
      <c r="HE71" s="441">
        <v>209176.23579287139</v>
      </c>
      <c r="HF71" s="442">
        <v>1053355.2721989951</v>
      </c>
      <c r="HG71" s="443">
        <v>64905504.757950984</v>
      </c>
      <c r="HH71" s="441">
        <v>1501874.5155937443</v>
      </c>
      <c r="HI71" s="442">
        <v>7628036.4257527413</v>
      </c>
      <c r="HJ71" s="443">
        <v>76420905.019413918</v>
      </c>
      <c r="HK71" s="441">
        <v>1768569.564102564</v>
      </c>
      <c r="HL71" s="442">
        <v>8984169.6767460331</v>
      </c>
      <c r="HM71" s="443">
        <v>49816344.527472526</v>
      </c>
      <c r="HN71" s="441">
        <v>1155980.0731951264</v>
      </c>
      <c r="HO71" s="442">
        <v>5864263.8621913772</v>
      </c>
      <c r="HP71" s="443">
        <v>95746186.521978021</v>
      </c>
      <c r="HQ71" s="441">
        <v>2218331.9778368794</v>
      </c>
      <c r="HR71" s="442">
        <v>11261530.720058534</v>
      </c>
      <c r="HS71" s="443">
        <v>36084864.500357151</v>
      </c>
      <c r="HT71" s="441">
        <v>725765.18555646483</v>
      </c>
      <c r="HU71" s="442">
        <v>3719960.9977016468</v>
      </c>
      <c r="HV71" s="443">
        <v>12815341.888635531</v>
      </c>
      <c r="HW71" s="441">
        <v>235952.5237088562</v>
      </c>
      <c r="HX71" s="442">
        <v>1212943.8513618775</v>
      </c>
      <c r="HY71" s="443">
        <v>9560194.6336996332</v>
      </c>
      <c r="HZ71" s="441">
        <v>165943.15473267867</v>
      </c>
      <c r="IA71" s="442">
        <v>854398.93542661751</v>
      </c>
      <c r="IB71" s="443">
        <v>34897406.280219778</v>
      </c>
      <c r="IC71" s="441">
        <v>624002.09617657773</v>
      </c>
      <c r="ID71" s="442">
        <v>3222008.6788231153</v>
      </c>
      <c r="IE71" s="443">
        <v>36801628.708791211</v>
      </c>
      <c r="IF71" s="441">
        <v>643813.54925895622</v>
      </c>
      <c r="IG71" s="442">
        <v>3329735.848210209</v>
      </c>
      <c r="IH71" s="443">
        <v>36434342.974358976</v>
      </c>
      <c r="II71" s="441">
        <v>733026.2582515002</v>
      </c>
      <c r="IJ71" s="442">
        <v>3760044.9400073411</v>
      </c>
      <c r="IK71" s="443">
        <v>12916966.712454213</v>
      </c>
      <c r="IL71" s="441">
        <v>237496.06460265501</v>
      </c>
      <c r="IM71" s="442">
        <v>1223506.4337154306</v>
      </c>
      <c r="IN71" s="443">
        <v>9560194.6318681315</v>
      </c>
      <c r="IO71" s="441">
        <v>165943.15473267867</v>
      </c>
      <c r="IP71" s="442">
        <v>854398.93529472617</v>
      </c>
      <c r="IQ71" s="443">
        <v>3181773.0238095243</v>
      </c>
      <c r="IR71" s="441">
        <v>64862.49868157848</v>
      </c>
      <c r="IS71" s="442">
        <v>330199.61557713134</v>
      </c>
      <c r="IT71" s="443">
        <v>31716488.699633703</v>
      </c>
      <c r="IU71" s="441">
        <v>559159.13979814516</v>
      </c>
      <c r="IV71" s="442">
        <v>2891352.5802671369</v>
      </c>
      <c r="IW71" s="443">
        <v>36801627.708791211</v>
      </c>
      <c r="IX71" s="441">
        <v>643813.56151118386</v>
      </c>
      <c r="IY71" s="442">
        <v>3329735.91144004</v>
      </c>
      <c r="IZ71" s="507"/>
      <c r="JA71" s="507"/>
      <c r="JB71" s="507"/>
      <c r="JC71" s="507"/>
    </row>
    <row r="72" spans="1:263" s="613" customFormat="1" ht="20.25" customHeight="1">
      <c r="A72" s="298">
        <f t="shared" si="1"/>
        <v>54</v>
      </c>
      <c r="B72" s="428"/>
      <c r="C72" s="1338" t="str">
        <f>+C66</f>
        <v>At Allowed ROE</v>
      </c>
      <c r="D72" s="511">
        <v>2022</v>
      </c>
      <c r="E72" s="443">
        <v>12742504.452619037</v>
      </c>
      <c r="F72" s="441">
        <v>438597.9065957446</v>
      </c>
      <c r="G72" s="442">
        <v>1591096.5674919838</v>
      </c>
      <c r="H72" s="443">
        <v>5299298.1942857131</v>
      </c>
      <c r="I72" s="441">
        <v>171681.31957446807</v>
      </c>
      <c r="J72" s="442">
        <v>650977.52820548392</v>
      </c>
      <c r="K72" s="443">
        <v>56767712.113631003</v>
      </c>
      <c r="L72" s="441">
        <v>1839738.7423404255</v>
      </c>
      <c r="M72" s="442">
        <v>6974107.1419257876</v>
      </c>
      <c r="N72" s="443">
        <v>14308294.663968258</v>
      </c>
      <c r="O72" s="441">
        <v>472103.47</v>
      </c>
      <c r="P72" s="442">
        <v>1766220.3762368176</v>
      </c>
      <c r="Q72" s="443">
        <v>18557830.541139469</v>
      </c>
      <c r="R72" s="441">
        <v>574579.75212765951</v>
      </c>
      <c r="S72" s="442">
        <v>2253046.8797892551</v>
      </c>
      <c r="T72" s="443">
        <v>18012709.973278385</v>
      </c>
      <c r="U72" s="441">
        <v>545839.47574468085</v>
      </c>
      <c r="V72" s="442">
        <v>2175003.051908771</v>
      </c>
      <c r="W72" s="443">
        <v>11001256.105219783</v>
      </c>
      <c r="X72" s="441">
        <v>334713.91872340423</v>
      </c>
      <c r="Y72" s="442">
        <v>1329724.9839803919</v>
      </c>
      <c r="Z72" s="443">
        <v>4781374.2914652061</v>
      </c>
      <c r="AA72" s="441">
        <v>148116.91489361701</v>
      </c>
      <c r="AB72" s="442">
        <v>580569.38047033059</v>
      </c>
      <c r="AC72" s="443">
        <v>14733700.422637366</v>
      </c>
      <c r="AD72" s="441">
        <v>447115.59099290782</v>
      </c>
      <c r="AE72" s="442">
        <v>1779708.4160749353</v>
      </c>
      <c r="AF72" s="443">
        <v>18548.48928571428</v>
      </c>
      <c r="AG72" s="441">
        <v>595.49680851063829</v>
      </c>
      <c r="AH72" s="442">
        <v>2273.1190642391966</v>
      </c>
      <c r="AI72" s="443">
        <v>6741453.9384249104</v>
      </c>
      <c r="AJ72" s="441">
        <v>194870.59382978725</v>
      </c>
      <c r="AK72" s="442">
        <v>804602.90080429846</v>
      </c>
      <c r="AL72" s="443">
        <v>15415604.772868734</v>
      </c>
      <c r="AM72" s="441">
        <v>438872.14225682669</v>
      </c>
      <c r="AN72" s="442">
        <v>1833139.9585796413</v>
      </c>
      <c r="AO72" s="443">
        <v>16085572.324093848</v>
      </c>
      <c r="AP72" s="441">
        <v>450280.26596252044</v>
      </c>
      <c r="AQ72" s="442">
        <v>1905143.4470742543</v>
      </c>
      <c r="AR72" s="443">
        <v>59208091.665989004</v>
      </c>
      <c r="AS72" s="441">
        <v>1643277.2238297875</v>
      </c>
      <c r="AT72" s="442">
        <v>6998366.2970181378</v>
      </c>
      <c r="AU72" s="443">
        <v>11107677.55177656</v>
      </c>
      <c r="AV72" s="441">
        <v>306485.99191489362</v>
      </c>
      <c r="AW72" s="442">
        <v>1311122.3686719385</v>
      </c>
      <c r="AX72" s="443">
        <v>14348200.266438354</v>
      </c>
      <c r="AY72" s="441">
        <v>397126.1843510638</v>
      </c>
      <c r="AZ72" s="442">
        <v>1694852.3617150804</v>
      </c>
      <c r="BA72" s="443">
        <v>4964151.005756693</v>
      </c>
      <c r="BB72" s="441">
        <v>135966.02862765954</v>
      </c>
      <c r="BC72" s="442">
        <v>584949.77494649263</v>
      </c>
      <c r="BD72" s="443">
        <v>36014242.610989034</v>
      </c>
      <c r="BE72" s="441">
        <v>978413.53148936166</v>
      </c>
      <c r="BF72" s="442">
        <v>4235729.7472059755</v>
      </c>
      <c r="BG72" s="443">
        <v>12620607.912218027</v>
      </c>
      <c r="BH72" s="441">
        <v>337558.87220056163</v>
      </c>
      <c r="BI72" s="442">
        <v>1479032.573278076</v>
      </c>
      <c r="BJ72" s="443">
        <v>17329295.091575094</v>
      </c>
      <c r="BK72" s="441">
        <v>462387.62255319138</v>
      </c>
      <c r="BL72" s="442">
        <v>2029739.5871201816</v>
      </c>
      <c r="BM72" s="443">
        <v>50651972.814216599</v>
      </c>
      <c r="BN72" s="441">
        <v>1339109.3993826793</v>
      </c>
      <c r="BO72" s="442">
        <v>5920338.3922545575</v>
      </c>
      <c r="BP72" s="443">
        <v>59760123.231355339</v>
      </c>
      <c r="BQ72" s="441">
        <v>1539673.6510638299</v>
      </c>
      <c r="BR72" s="442">
        <v>6944691.3424624242</v>
      </c>
      <c r="BS72" s="443">
        <v>9361484.6685714275</v>
      </c>
      <c r="BT72" s="441">
        <v>239918.78489361703</v>
      </c>
      <c r="BU72" s="442">
        <v>1086620.3563662251</v>
      </c>
      <c r="BV72" s="443">
        <v>4339135.774725277</v>
      </c>
      <c r="BW72" s="441">
        <v>124631.63829787236</v>
      </c>
      <c r="BX72" s="442">
        <v>517085.7424665388</v>
      </c>
      <c r="BY72" s="443">
        <v>32609151.635915756</v>
      </c>
      <c r="BZ72" s="441">
        <v>862515.91489361692</v>
      </c>
      <c r="CA72" s="442">
        <v>3811857.9169386607</v>
      </c>
      <c r="CB72" s="443">
        <v>591413692.66981685</v>
      </c>
      <c r="CC72" s="441">
        <v>15362796.316170214</v>
      </c>
      <c r="CD72" s="442">
        <v>68853339.825265884</v>
      </c>
      <c r="CE72" s="443">
        <v>287842661.30216914</v>
      </c>
      <c r="CF72" s="441">
        <v>7586699.746650937</v>
      </c>
      <c r="CG72" s="442">
        <v>33620693.529668666</v>
      </c>
      <c r="CH72" s="443">
        <v>368202687.87816846</v>
      </c>
      <c r="CI72" s="441">
        <v>9330218.4440425541</v>
      </c>
      <c r="CJ72" s="442">
        <v>42632392.776872821</v>
      </c>
      <c r="CK72" s="443">
        <v>294411456.84674007</v>
      </c>
      <c r="CL72" s="441">
        <v>7871201.5220894068</v>
      </c>
      <c r="CM72" s="442">
        <v>34499311.485091135</v>
      </c>
      <c r="CN72" s="443">
        <v>527579116.70255458</v>
      </c>
      <c r="CO72" s="441">
        <v>13300645.888936169</v>
      </c>
      <c r="CP72" s="442">
        <v>61017656.919019997</v>
      </c>
      <c r="CQ72" s="443">
        <v>300766682.0916667</v>
      </c>
      <c r="CR72" s="441">
        <v>7466603.9255319145</v>
      </c>
      <c r="CS72" s="442">
        <v>34669513.655071408</v>
      </c>
      <c r="CT72" s="443">
        <v>155812779.63770077</v>
      </c>
      <c r="CU72" s="441">
        <v>3820322.7941168575</v>
      </c>
      <c r="CV72" s="442">
        <v>17912844.444840088</v>
      </c>
      <c r="CW72" s="443">
        <v>58946392.581504337</v>
      </c>
      <c r="CX72" s="441">
        <v>1409738.9240407941</v>
      </c>
      <c r="CY72" s="442">
        <v>6741158.5650898172</v>
      </c>
      <c r="CZ72" s="443">
        <v>43613470.673754901</v>
      </c>
      <c r="DA72" s="441">
        <v>1040968.8301274872</v>
      </c>
      <c r="DB72" s="442">
        <v>4985598.9250542969</v>
      </c>
      <c r="DC72" s="443">
        <v>143801167.73146608</v>
      </c>
      <c r="DD72" s="441">
        <v>3370004.4899499384</v>
      </c>
      <c r="DE72" s="442">
        <v>16376133.219358904</v>
      </c>
      <c r="DF72" s="443">
        <v>115289764.63590848</v>
      </c>
      <c r="DG72" s="441">
        <v>2688326.3631869224</v>
      </c>
      <c r="DH72" s="442">
        <v>13115734.872400144</v>
      </c>
      <c r="DI72" s="443">
        <v>59645871.838456497</v>
      </c>
      <c r="DJ72" s="441">
        <v>1389196.8564429672</v>
      </c>
      <c r="DK72" s="442">
        <v>6783881.0550959986</v>
      </c>
      <c r="DL72" s="443">
        <v>38548166.120252758</v>
      </c>
      <c r="DM72" s="441">
        <v>908810.5004477601</v>
      </c>
      <c r="DN72" s="442">
        <v>4395307.9938401058</v>
      </c>
      <c r="DO72" s="443">
        <v>74159250.54230839</v>
      </c>
      <c r="DP72" s="441">
        <v>1737030.492249643</v>
      </c>
      <c r="DQ72" s="442">
        <v>8444380.4689265061</v>
      </c>
      <c r="DR72" s="443">
        <v>49349447.744963661</v>
      </c>
      <c r="DS72" s="441">
        <v>1167103.3167267437</v>
      </c>
      <c r="DT72" s="442">
        <v>5630525.1388277896</v>
      </c>
      <c r="DU72" s="443">
        <v>49349447.744963661</v>
      </c>
      <c r="DV72" s="441">
        <v>1167103.3167267437</v>
      </c>
      <c r="DW72" s="442">
        <v>5630525.1388277896</v>
      </c>
      <c r="DX72" s="443">
        <v>47852327.078037634</v>
      </c>
      <c r="DY72" s="441">
        <v>1136531.65634814</v>
      </c>
      <c r="DZ72" s="442">
        <v>5464546.0653893696</v>
      </c>
      <c r="EA72" s="443">
        <v>47852326.151297703</v>
      </c>
      <c r="EB72" s="441">
        <v>1136531.6350715442</v>
      </c>
      <c r="EC72" s="442">
        <v>5464545.9602935733</v>
      </c>
      <c r="ED72" s="443">
        <v>27226254.345935713</v>
      </c>
      <c r="EE72" s="441">
        <v>665727.86512939539</v>
      </c>
      <c r="EF72" s="442">
        <v>3128212.5196638484</v>
      </c>
      <c r="EG72" s="443">
        <v>21729785.634607561</v>
      </c>
      <c r="EH72" s="441">
        <v>532240.87546142587</v>
      </c>
      <c r="EI72" s="442">
        <v>2497596.1899184836</v>
      </c>
      <c r="EJ72" s="443">
        <v>24169102.454166505</v>
      </c>
      <c r="EK72" s="441">
        <v>593201.64009441948</v>
      </c>
      <c r="EL72" s="442">
        <v>2779181.5090491246</v>
      </c>
      <c r="EM72" s="443">
        <v>24169102.454166505</v>
      </c>
      <c r="EN72" s="441">
        <v>593201.64009441948</v>
      </c>
      <c r="EO72" s="442">
        <v>2779181.5090491246</v>
      </c>
      <c r="EP72" s="443">
        <v>7877533.6025395552</v>
      </c>
      <c r="EQ72" s="441">
        <v>194000.30291837594</v>
      </c>
      <c r="ER72" s="442">
        <v>906485.58882509882</v>
      </c>
      <c r="ES72" s="443">
        <v>7877255.2599594938</v>
      </c>
      <c r="ET72" s="441">
        <v>194000.30291837594</v>
      </c>
      <c r="EU72" s="442">
        <v>906460.41406828514</v>
      </c>
      <c r="EV72" s="443">
        <v>30636005.671531193</v>
      </c>
      <c r="EW72" s="441">
        <v>719925.64389833191</v>
      </c>
      <c r="EX72" s="442">
        <v>3490806.0185480933</v>
      </c>
      <c r="EY72" s="443">
        <v>13320567.095150596</v>
      </c>
      <c r="EZ72" s="441">
        <v>310324.2388464433</v>
      </c>
      <c r="FA72" s="442">
        <v>1515105.9045404429</v>
      </c>
      <c r="FB72" s="443">
        <v>10144476.850256408</v>
      </c>
      <c r="FC72" s="441">
        <v>257183.20191489361</v>
      </c>
      <c r="FD72" s="442">
        <v>1174702.6761192279</v>
      </c>
      <c r="FE72" s="443">
        <v>16506920.60873626</v>
      </c>
      <c r="FF72" s="441">
        <v>415214.39617021265</v>
      </c>
      <c r="FG72" s="442">
        <v>1908186.5169826895</v>
      </c>
      <c r="FH72" s="443">
        <v>38778788.085494511</v>
      </c>
      <c r="FI72" s="441">
        <v>919954.44510638318</v>
      </c>
      <c r="FJ72" s="442">
        <v>4427310.5936479336</v>
      </c>
      <c r="FK72" s="443">
        <v>27260688.894780222</v>
      </c>
      <c r="FL72" s="441">
        <v>681481.70425531932</v>
      </c>
      <c r="FM72" s="442">
        <v>3147080.7992499997</v>
      </c>
      <c r="FN72" s="443">
        <v>949763.71809523797</v>
      </c>
      <c r="FO72" s="441">
        <v>23575.695319148934</v>
      </c>
      <c r="FP72" s="442">
        <v>109477.28690522176</v>
      </c>
      <c r="FQ72" s="443">
        <v>20094934.075970702</v>
      </c>
      <c r="FR72" s="441">
        <v>469444.41212765983</v>
      </c>
      <c r="FS72" s="442">
        <v>2286935.2122658039</v>
      </c>
      <c r="FT72" s="443">
        <v>143754495.72569597</v>
      </c>
      <c r="FU72" s="441">
        <v>3356453.215957447</v>
      </c>
      <c r="FV72" s="442">
        <v>16358360.685381662</v>
      </c>
      <c r="FW72" s="443">
        <v>20351808.654816844</v>
      </c>
      <c r="FX72" s="441">
        <v>474617.52744680847</v>
      </c>
      <c r="FY72" s="442">
        <v>2315341.4062343868</v>
      </c>
      <c r="FZ72" s="443">
        <v>51470992.03479854</v>
      </c>
      <c r="GA72" s="441">
        <v>1110839.3927986906</v>
      </c>
      <c r="GB72" s="442">
        <v>5757296.8618849237</v>
      </c>
      <c r="GC72" s="443">
        <v>68317115.168498173</v>
      </c>
      <c r="GD72" s="441">
        <v>1485148.1783960725</v>
      </c>
      <c r="GE72" s="442">
        <v>7655316.8621579818</v>
      </c>
      <c r="GF72" s="443">
        <v>94113882.951282039</v>
      </c>
      <c r="GG72" s="441">
        <v>2076509.774468085</v>
      </c>
      <c r="GH72" s="442">
        <v>10588660.935679121</v>
      </c>
      <c r="GI72" s="443">
        <v>459450.97765567765</v>
      </c>
      <c r="GJ72" s="441">
        <v>9909.0914893617028</v>
      </c>
      <c r="GK72" s="442">
        <v>51464.237768851672</v>
      </c>
      <c r="GL72" s="443">
        <v>56430168.851648353</v>
      </c>
      <c r="GM72" s="441">
        <v>1197249.9770867431</v>
      </c>
      <c r="GN72" s="442">
        <v>6230191.5803649789</v>
      </c>
      <c r="GO72" s="443">
        <v>49161550</v>
      </c>
      <c r="GP72" s="441">
        <v>618460.21767594106</v>
      </c>
      <c r="GQ72" s="442">
        <v>3247488.5253335503</v>
      </c>
      <c r="GR72" s="443"/>
      <c r="GS72" s="441"/>
      <c r="GT72" s="442"/>
      <c r="GU72" s="441"/>
      <c r="GV72" s="441"/>
      <c r="GW72" s="441"/>
      <c r="GX72" s="443">
        <v>80324021.455357149</v>
      </c>
      <c r="GY72" s="441">
        <v>1843178.4549918168</v>
      </c>
      <c r="GZ72" s="442">
        <v>9184988.6997827739</v>
      </c>
      <c r="HA72" s="443">
        <v>50908475.220924914</v>
      </c>
      <c r="HB72" s="441">
        <v>1168880.4288052372</v>
      </c>
      <c r="HC72" s="442">
        <v>5822330.8945062719</v>
      </c>
      <c r="HD72" s="443">
        <v>7930833.2197802197</v>
      </c>
      <c r="HE72" s="441">
        <v>181223.03273322419</v>
      </c>
      <c r="HF72" s="442">
        <v>904134.29682399309</v>
      </c>
      <c r="HG72" s="443">
        <v>63428481.113997258</v>
      </c>
      <c r="HH72" s="441">
        <v>1415563.8101472997</v>
      </c>
      <c r="HI72" s="442">
        <v>7145997.4723784672</v>
      </c>
      <c r="HJ72" s="443">
        <v>74682024.596336991</v>
      </c>
      <c r="HK72" s="441">
        <v>1666449.1145662849</v>
      </c>
      <c r="HL72" s="442">
        <v>8414442.9738497436</v>
      </c>
      <c r="HM72" s="443">
        <v>48625957.267399266</v>
      </c>
      <c r="HN72" s="441">
        <v>1086931.2258592471</v>
      </c>
      <c r="HO72" s="442">
        <v>5480350.1125064455</v>
      </c>
      <c r="HP72" s="443">
        <v>93433411.910256416</v>
      </c>
      <c r="HQ72" s="441">
        <v>2086626.1342062191</v>
      </c>
      <c r="HR72" s="442">
        <v>10528804.287115863</v>
      </c>
      <c r="HS72" s="443">
        <v>36226873.033324182</v>
      </c>
      <c r="HT72" s="441">
        <v>794382.23895253683</v>
      </c>
      <c r="HU72" s="442">
        <v>4061818.4022845468</v>
      </c>
      <c r="HV72" s="443">
        <v>13164311.141382784</v>
      </c>
      <c r="HW72" s="441">
        <v>287476.49427168572</v>
      </c>
      <c r="HX72" s="442">
        <v>1475764.4599564034</v>
      </c>
      <c r="HY72" s="443">
        <v>9522905.7948717941</v>
      </c>
      <c r="HZ72" s="441">
        <v>207376.78232405891</v>
      </c>
      <c r="IA72" s="442">
        <v>1066753.5954000987</v>
      </c>
      <c r="IB72" s="443">
        <v>34946941.774725273</v>
      </c>
      <c r="IC72" s="441">
        <v>756102.87725040922</v>
      </c>
      <c r="ID72" s="442">
        <v>3903287.7468688181</v>
      </c>
      <c r="IE72" s="443">
        <v>36935778.399267405</v>
      </c>
      <c r="IF72" s="441">
        <v>797028.0049099836</v>
      </c>
      <c r="IG72" s="442">
        <v>4122759.3139141621</v>
      </c>
      <c r="IH72" s="443">
        <v>36128878.318681322</v>
      </c>
      <c r="II72" s="441">
        <v>791584.49427168572</v>
      </c>
      <c r="IJ72" s="442">
        <v>4050150.1240643528</v>
      </c>
      <c r="IK72" s="443">
        <v>12824445.534798535</v>
      </c>
      <c r="IL72" s="441">
        <v>279332.47299508995</v>
      </c>
      <c r="IM72" s="442">
        <v>1436875.2504878389</v>
      </c>
      <c r="IN72" s="443">
        <v>9522905.7930402923</v>
      </c>
      <c r="IO72" s="441">
        <v>207376.78232405891</v>
      </c>
      <c r="IP72" s="442">
        <v>1066753.5952348181</v>
      </c>
      <c r="IQ72" s="443">
        <v>3151711.8571428577</v>
      </c>
      <c r="IR72" s="441">
        <v>69715.505728314238</v>
      </c>
      <c r="IS72" s="442">
        <v>354015.30175895663</v>
      </c>
      <c r="IT72" s="443">
        <v>31797644.972527474</v>
      </c>
      <c r="IU72" s="441">
        <v>686405.61702127662</v>
      </c>
      <c r="IV72" s="442">
        <v>3549497.845488878</v>
      </c>
      <c r="IW72" s="443">
        <v>36916699.152014658</v>
      </c>
      <c r="IX72" s="441">
        <v>797028.0049099836</v>
      </c>
      <c r="IY72" s="442">
        <v>4121041.4010207392</v>
      </c>
      <c r="IZ72" s="507"/>
      <c r="JA72" s="507"/>
      <c r="JB72" s="507"/>
      <c r="JC72" s="512"/>
    </row>
    <row r="73" spans="1:263" s="613" customFormat="1" ht="20.25" customHeight="1">
      <c r="A73" s="298">
        <f t="shared" si="1"/>
        <v>55</v>
      </c>
      <c r="B73" s="428"/>
      <c r="C73" s="1338" t="str">
        <f>+C67</f>
        <v>With Increased ROE</v>
      </c>
      <c r="D73" s="511">
        <v>2022</v>
      </c>
      <c r="E73" s="443">
        <v>12742504.452619037</v>
      </c>
      <c r="F73" s="441">
        <v>438597.9065957446</v>
      </c>
      <c r="G73" s="442">
        <v>1591096.5674919838</v>
      </c>
      <c r="H73" s="443">
        <v>5299298.1942857131</v>
      </c>
      <c r="I73" s="441">
        <v>171681.31957446807</v>
      </c>
      <c r="J73" s="442">
        <v>650977.52820548392</v>
      </c>
      <c r="K73" s="443">
        <v>56767712.113631003</v>
      </c>
      <c r="L73" s="441">
        <v>1839738.7423404255</v>
      </c>
      <c r="M73" s="442">
        <v>6974107.1419257876</v>
      </c>
      <c r="N73" s="443">
        <v>14308294.663968258</v>
      </c>
      <c r="O73" s="441">
        <v>472103.47</v>
      </c>
      <c r="P73" s="442">
        <v>1766220.3762368176</v>
      </c>
      <c r="Q73" s="443">
        <v>18557830.541139469</v>
      </c>
      <c r="R73" s="441">
        <v>574579.75212765951</v>
      </c>
      <c r="S73" s="442">
        <v>2253046.8797892551</v>
      </c>
      <c r="T73" s="443">
        <v>18012709.973278385</v>
      </c>
      <c r="U73" s="441">
        <v>545839.47574468085</v>
      </c>
      <c r="V73" s="442">
        <v>2175003.051908771</v>
      </c>
      <c r="W73" s="443">
        <v>11001256.105219783</v>
      </c>
      <c r="X73" s="441">
        <v>334713.91872340423</v>
      </c>
      <c r="Y73" s="442">
        <v>1329724.9839803919</v>
      </c>
      <c r="Z73" s="443">
        <v>4781374.2914652061</v>
      </c>
      <c r="AA73" s="441">
        <v>148116.91489361701</v>
      </c>
      <c r="AB73" s="442">
        <v>580569.38047033059</v>
      </c>
      <c r="AC73" s="443">
        <v>14733700.422637366</v>
      </c>
      <c r="AD73" s="441">
        <v>447115.59099290782</v>
      </c>
      <c r="AE73" s="442">
        <v>1779708.4160749353</v>
      </c>
      <c r="AF73" s="443">
        <v>18548.48928571428</v>
      </c>
      <c r="AG73" s="441">
        <v>595.49680851063829</v>
      </c>
      <c r="AH73" s="442">
        <v>2273.1190642391966</v>
      </c>
      <c r="AI73" s="443">
        <v>6741453.9384249104</v>
      </c>
      <c r="AJ73" s="441">
        <v>194870.59382978725</v>
      </c>
      <c r="AK73" s="442">
        <v>804602.90080429846</v>
      </c>
      <c r="AL73" s="443">
        <v>15415604.772868734</v>
      </c>
      <c r="AM73" s="441">
        <v>438872.14225682669</v>
      </c>
      <c r="AN73" s="442">
        <v>1833139.9585796413</v>
      </c>
      <c r="AO73" s="443">
        <v>16085572.324093848</v>
      </c>
      <c r="AP73" s="441">
        <v>450280.26596252044</v>
      </c>
      <c r="AQ73" s="442">
        <v>1905143.4470742543</v>
      </c>
      <c r="AR73" s="443">
        <v>59208091.665989004</v>
      </c>
      <c r="AS73" s="441">
        <v>1643277.2238297875</v>
      </c>
      <c r="AT73" s="442">
        <v>6998366.2970181378</v>
      </c>
      <c r="AU73" s="443">
        <v>11107677.55177656</v>
      </c>
      <c r="AV73" s="441">
        <v>306485.99191489362</v>
      </c>
      <c r="AW73" s="442">
        <v>1311122.3686719385</v>
      </c>
      <c r="AX73" s="443">
        <v>14348200.266438354</v>
      </c>
      <c r="AY73" s="441">
        <v>397126.1843510638</v>
      </c>
      <c r="AZ73" s="442">
        <v>1694852.3617150804</v>
      </c>
      <c r="BA73" s="443">
        <v>4964151.005756693</v>
      </c>
      <c r="BB73" s="441">
        <v>135966.02862765954</v>
      </c>
      <c r="BC73" s="442">
        <v>584949.77494649263</v>
      </c>
      <c r="BD73" s="443">
        <v>36014242.610989034</v>
      </c>
      <c r="BE73" s="441">
        <v>978413.53148936166</v>
      </c>
      <c r="BF73" s="442">
        <v>4235729.7472059755</v>
      </c>
      <c r="BG73" s="443">
        <v>12620607.912218027</v>
      </c>
      <c r="BH73" s="441">
        <v>337558.87220056163</v>
      </c>
      <c r="BI73" s="442">
        <v>1479032.573278076</v>
      </c>
      <c r="BJ73" s="443">
        <v>17329295.091575094</v>
      </c>
      <c r="BK73" s="441">
        <v>462387.62255319138</v>
      </c>
      <c r="BL73" s="442">
        <v>2029739.5871201816</v>
      </c>
      <c r="BM73" s="443">
        <v>50651972.814216599</v>
      </c>
      <c r="BN73" s="441">
        <v>1339109.3993826793</v>
      </c>
      <c r="BO73" s="442">
        <v>5920338.3922545575</v>
      </c>
      <c r="BP73" s="443">
        <v>59760123.231355339</v>
      </c>
      <c r="BQ73" s="441">
        <v>1539673.6510638299</v>
      </c>
      <c r="BR73" s="442">
        <v>6944691.3424624242</v>
      </c>
      <c r="BS73" s="443">
        <v>9361484.6685714275</v>
      </c>
      <c r="BT73" s="441">
        <v>239918.78489361703</v>
      </c>
      <c r="BU73" s="442">
        <v>1086620.3563662251</v>
      </c>
      <c r="BV73" s="443">
        <v>4339135.774725277</v>
      </c>
      <c r="BW73" s="441">
        <v>124631.63829787236</v>
      </c>
      <c r="BX73" s="442">
        <v>550634.74295807385</v>
      </c>
      <c r="BY73" s="443">
        <v>32609151.635915756</v>
      </c>
      <c r="BZ73" s="441">
        <v>862515.91489361692</v>
      </c>
      <c r="CA73" s="442">
        <v>4063982.8793872353</v>
      </c>
      <c r="CB73" s="443">
        <v>591413692.66981685</v>
      </c>
      <c r="CC73" s="441">
        <v>15362796.316170214</v>
      </c>
      <c r="CD73" s="442">
        <v>73425987.30535917</v>
      </c>
      <c r="CE73" s="443">
        <v>287842661.30216914</v>
      </c>
      <c r="CF73" s="441">
        <v>7586699.746650937</v>
      </c>
      <c r="CG73" s="442">
        <v>33620693.529668666</v>
      </c>
      <c r="CH73" s="443">
        <v>368202687.87816846</v>
      </c>
      <c r="CI73" s="441">
        <v>9330218.4440425541</v>
      </c>
      <c r="CJ73" s="442">
        <v>42632392.776872821</v>
      </c>
      <c r="CK73" s="443">
        <v>294411456.84674007</v>
      </c>
      <c r="CL73" s="441">
        <v>7871201.5220894068</v>
      </c>
      <c r="CM73" s="442">
        <v>34499311.485091135</v>
      </c>
      <c r="CN73" s="443">
        <v>527579116.70255458</v>
      </c>
      <c r="CO73" s="441">
        <v>13300645.888936169</v>
      </c>
      <c r="CP73" s="442">
        <v>61833476.149599306</v>
      </c>
      <c r="CQ73" s="443">
        <v>300766682.0916667</v>
      </c>
      <c r="CR73" s="441">
        <v>7466603.9255319145</v>
      </c>
      <c r="CS73" s="442">
        <v>35134602.653858021</v>
      </c>
      <c r="CT73" s="443">
        <v>155812779.63770077</v>
      </c>
      <c r="CU73" s="441">
        <v>3820322.7941168575</v>
      </c>
      <c r="CV73" s="442">
        <v>17912844.444840088</v>
      </c>
      <c r="CW73" s="443">
        <v>58946392.581504337</v>
      </c>
      <c r="CX73" s="441">
        <v>1409738.9240407941</v>
      </c>
      <c r="CY73" s="442">
        <v>6741158.5650898172</v>
      </c>
      <c r="CZ73" s="443">
        <v>43613470.673754901</v>
      </c>
      <c r="DA73" s="441">
        <v>1040968.8301274872</v>
      </c>
      <c r="DB73" s="442">
        <v>4985598.9250542969</v>
      </c>
      <c r="DC73" s="443">
        <v>143801167.73146608</v>
      </c>
      <c r="DD73" s="441">
        <v>3370004.4899499384</v>
      </c>
      <c r="DE73" s="442">
        <v>16376133.219358904</v>
      </c>
      <c r="DF73" s="443">
        <v>115289764.63590848</v>
      </c>
      <c r="DG73" s="441">
        <v>2688326.3631869224</v>
      </c>
      <c r="DH73" s="442">
        <v>13115734.872400144</v>
      </c>
      <c r="DI73" s="443">
        <v>59645871.838456497</v>
      </c>
      <c r="DJ73" s="441">
        <v>1389196.8564429672</v>
      </c>
      <c r="DK73" s="442">
        <v>6783881.0550959986</v>
      </c>
      <c r="DL73" s="443">
        <v>38548166.120252758</v>
      </c>
      <c r="DM73" s="441">
        <v>908810.5004477601</v>
      </c>
      <c r="DN73" s="442">
        <v>4395307.9938401058</v>
      </c>
      <c r="DO73" s="443">
        <v>74159250.54230839</v>
      </c>
      <c r="DP73" s="441">
        <v>1737030.492249643</v>
      </c>
      <c r="DQ73" s="442">
        <v>8444380.4689265061</v>
      </c>
      <c r="DR73" s="443">
        <v>49349447.744963661</v>
      </c>
      <c r="DS73" s="441">
        <v>1167103.3167267437</v>
      </c>
      <c r="DT73" s="442">
        <v>5630525.1388277896</v>
      </c>
      <c r="DU73" s="443">
        <v>49349447.744963661</v>
      </c>
      <c r="DV73" s="441">
        <v>1167103.3167267437</v>
      </c>
      <c r="DW73" s="442">
        <v>5630525.1388277896</v>
      </c>
      <c r="DX73" s="443">
        <v>47852327.078037634</v>
      </c>
      <c r="DY73" s="441">
        <v>1136531.65634814</v>
      </c>
      <c r="DZ73" s="442">
        <v>5464546.0653893696</v>
      </c>
      <c r="EA73" s="443">
        <v>47852326.151297703</v>
      </c>
      <c r="EB73" s="441">
        <v>1136531.6350715442</v>
      </c>
      <c r="EC73" s="442">
        <v>5464545.9602935733</v>
      </c>
      <c r="ED73" s="443">
        <v>27226254.345935713</v>
      </c>
      <c r="EE73" s="441">
        <v>665727.86512939539</v>
      </c>
      <c r="EF73" s="442">
        <v>3128212.5196638484</v>
      </c>
      <c r="EG73" s="443">
        <v>21729785.634607561</v>
      </c>
      <c r="EH73" s="441">
        <v>532240.87546142587</v>
      </c>
      <c r="EI73" s="442">
        <v>2497596.1899184836</v>
      </c>
      <c r="EJ73" s="443">
        <v>24169102.454166505</v>
      </c>
      <c r="EK73" s="441">
        <v>593201.64009441948</v>
      </c>
      <c r="EL73" s="442">
        <v>2779181.5090491246</v>
      </c>
      <c r="EM73" s="443">
        <v>24169102.454166505</v>
      </c>
      <c r="EN73" s="441">
        <v>593201.64009441948</v>
      </c>
      <c r="EO73" s="442">
        <v>2779181.5090491246</v>
      </c>
      <c r="EP73" s="443">
        <v>7877533.6025395552</v>
      </c>
      <c r="EQ73" s="441">
        <v>194000.30291837594</v>
      </c>
      <c r="ER73" s="442">
        <v>906485.58882509882</v>
      </c>
      <c r="ES73" s="443">
        <v>7877255.2599594938</v>
      </c>
      <c r="ET73" s="441">
        <v>194000.30291837594</v>
      </c>
      <c r="EU73" s="442">
        <v>906460.41406828514</v>
      </c>
      <c r="EV73" s="443">
        <v>30636005.671531193</v>
      </c>
      <c r="EW73" s="441">
        <v>719925.64389833191</v>
      </c>
      <c r="EX73" s="442">
        <v>3490806.0185480933</v>
      </c>
      <c r="EY73" s="443">
        <v>13320567.095150596</v>
      </c>
      <c r="EZ73" s="441">
        <v>310324.2388464433</v>
      </c>
      <c r="FA73" s="442">
        <v>1515105.9045404429</v>
      </c>
      <c r="FB73" s="443">
        <v>10144476.850256408</v>
      </c>
      <c r="FC73" s="441">
        <v>257183.20191489361</v>
      </c>
      <c r="FD73" s="442">
        <v>1174702.6761192279</v>
      </c>
      <c r="FE73" s="443">
        <v>16506920.60873626</v>
      </c>
      <c r="FF73" s="441">
        <v>415214.39617021265</v>
      </c>
      <c r="FG73" s="442">
        <v>1908186.5169826895</v>
      </c>
      <c r="FH73" s="443">
        <v>38778788.085494511</v>
      </c>
      <c r="FI73" s="441">
        <v>919954.44510638318</v>
      </c>
      <c r="FJ73" s="442">
        <v>4427310.5936479336</v>
      </c>
      <c r="FK73" s="443">
        <v>27260688.894780222</v>
      </c>
      <c r="FL73" s="441">
        <v>681481.70425531932</v>
      </c>
      <c r="FM73" s="442">
        <v>3147080.7992499997</v>
      </c>
      <c r="FN73" s="443">
        <v>949763.71809523797</v>
      </c>
      <c r="FO73" s="441">
        <v>23575.695319148934</v>
      </c>
      <c r="FP73" s="442">
        <v>109477.28690522176</v>
      </c>
      <c r="FQ73" s="443">
        <v>20094934.075970702</v>
      </c>
      <c r="FR73" s="441">
        <v>469444.41212765983</v>
      </c>
      <c r="FS73" s="442">
        <v>2286935.2122658039</v>
      </c>
      <c r="FT73" s="443">
        <v>143754495.72569597</v>
      </c>
      <c r="FU73" s="441">
        <v>3356453.215957447</v>
      </c>
      <c r="FV73" s="442">
        <v>16358360.685381662</v>
      </c>
      <c r="FW73" s="443">
        <v>20351808.654816844</v>
      </c>
      <c r="FX73" s="441">
        <v>474617.52744680847</v>
      </c>
      <c r="FY73" s="442">
        <v>2315341.4062343868</v>
      </c>
      <c r="FZ73" s="443">
        <v>51470992.03479854</v>
      </c>
      <c r="GA73" s="441">
        <v>1110839.3927986906</v>
      </c>
      <c r="GB73" s="442">
        <v>5757296.8618849237</v>
      </c>
      <c r="GC73" s="443">
        <v>68317115.168498173</v>
      </c>
      <c r="GD73" s="441">
        <v>1485148.1783960725</v>
      </c>
      <c r="GE73" s="442">
        <v>7655316.8621579818</v>
      </c>
      <c r="GF73" s="443">
        <v>94113882.951282039</v>
      </c>
      <c r="GG73" s="441">
        <v>2076509.774468085</v>
      </c>
      <c r="GH73" s="442">
        <v>10588660.935679121</v>
      </c>
      <c r="GI73" s="443">
        <v>459450.97765567765</v>
      </c>
      <c r="GJ73" s="441">
        <v>9909.0914893617028</v>
      </c>
      <c r="GK73" s="442">
        <v>51464.237768851672</v>
      </c>
      <c r="GL73" s="443">
        <v>56430168.851648353</v>
      </c>
      <c r="GM73" s="441">
        <v>1197249.9770867431</v>
      </c>
      <c r="GN73" s="442">
        <v>6230191.5803649789</v>
      </c>
      <c r="GO73" s="443">
        <v>49161550</v>
      </c>
      <c r="GP73" s="441">
        <v>618460.21767594106</v>
      </c>
      <c r="GQ73" s="442">
        <v>3247488.5253335503</v>
      </c>
      <c r="GR73" s="443"/>
      <c r="GS73" s="441"/>
      <c r="GT73" s="442"/>
      <c r="GU73" s="441"/>
      <c r="GV73" s="441"/>
      <c r="GW73" s="441"/>
      <c r="GX73" s="443">
        <v>80324021.455357149</v>
      </c>
      <c r="GY73" s="441">
        <v>1843178.4549918168</v>
      </c>
      <c r="GZ73" s="442">
        <v>9184988.6997827739</v>
      </c>
      <c r="HA73" s="443">
        <v>50908475.220924914</v>
      </c>
      <c r="HB73" s="441">
        <v>1168880.4288052372</v>
      </c>
      <c r="HC73" s="442">
        <v>5822330.8945062719</v>
      </c>
      <c r="HD73" s="443">
        <v>7930833.2197802197</v>
      </c>
      <c r="HE73" s="441">
        <v>181223.03273322419</v>
      </c>
      <c r="HF73" s="442">
        <v>904134.29682399309</v>
      </c>
      <c r="HG73" s="443">
        <v>63428481.113997258</v>
      </c>
      <c r="HH73" s="441">
        <v>1415563.8101472997</v>
      </c>
      <c r="HI73" s="442">
        <v>7145997.4723784672</v>
      </c>
      <c r="HJ73" s="443">
        <v>74682024.596336991</v>
      </c>
      <c r="HK73" s="441">
        <v>1666449.1145662849</v>
      </c>
      <c r="HL73" s="442">
        <v>8414442.9738497436</v>
      </c>
      <c r="HM73" s="443">
        <v>48625957.267399266</v>
      </c>
      <c r="HN73" s="441">
        <v>1086931.2258592471</v>
      </c>
      <c r="HO73" s="442">
        <v>5480350.1125064455</v>
      </c>
      <c r="HP73" s="443">
        <v>93433411.910256416</v>
      </c>
      <c r="HQ73" s="441">
        <v>2086626.1342062191</v>
      </c>
      <c r="HR73" s="442">
        <v>10528804.287115863</v>
      </c>
      <c r="HS73" s="443">
        <v>36226873.033324182</v>
      </c>
      <c r="HT73" s="441">
        <v>794382.23895253683</v>
      </c>
      <c r="HU73" s="442">
        <v>4061818.4022845468</v>
      </c>
      <c r="HV73" s="443">
        <v>13164311.141382784</v>
      </c>
      <c r="HW73" s="441">
        <v>287476.49427168572</v>
      </c>
      <c r="HX73" s="442">
        <v>1475764.4599564034</v>
      </c>
      <c r="HY73" s="443">
        <v>9522905.7948717941</v>
      </c>
      <c r="HZ73" s="441">
        <v>207376.78232405891</v>
      </c>
      <c r="IA73" s="442">
        <v>1066753.5954000987</v>
      </c>
      <c r="IB73" s="443">
        <v>34946941.774725273</v>
      </c>
      <c r="IC73" s="441">
        <v>756102.87725040922</v>
      </c>
      <c r="ID73" s="442">
        <v>3903287.7468688181</v>
      </c>
      <c r="IE73" s="443">
        <v>36935778.399267405</v>
      </c>
      <c r="IF73" s="441">
        <v>797028.0049099836</v>
      </c>
      <c r="IG73" s="442">
        <v>4122759.3139141621</v>
      </c>
      <c r="IH73" s="443">
        <v>36128878.318681322</v>
      </c>
      <c r="II73" s="441">
        <v>791584.49427168572</v>
      </c>
      <c r="IJ73" s="442">
        <v>4050150.1240643528</v>
      </c>
      <c r="IK73" s="443">
        <v>12824445.534798535</v>
      </c>
      <c r="IL73" s="441">
        <v>279332.47299508995</v>
      </c>
      <c r="IM73" s="442">
        <v>1436875.2504878389</v>
      </c>
      <c r="IN73" s="443">
        <v>9522905.7930402923</v>
      </c>
      <c r="IO73" s="441">
        <v>207376.78232405891</v>
      </c>
      <c r="IP73" s="442">
        <v>1066753.5952348181</v>
      </c>
      <c r="IQ73" s="443">
        <v>3151711.8571428577</v>
      </c>
      <c r="IR73" s="441">
        <v>69715.505728314238</v>
      </c>
      <c r="IS73" s="442">
        <v>354015.30175895663</v>
      </c>
      <c r="IT73" s="443">
        <v>31797644.972527474</v>
      </c>
      <c r="IU73" s="441">
        <v>686405.61702127662</v>
      </c>
      <c r="IV73" s="442">
        <v>3549497.845488878</v>
      </c>
      <c r="IW73" s="443">
        <v>36916699.152014658</v>
      </c>
      <c r="IX73" s="441">
        <v>797028.0049099836</v>
      </c>
      <c r="IY73" s="442">
        <v>4121041.4010207392</v>
      </c>
      <c r="IZ73" s="507"/>
      <c r="JA73" s="507"/>
      <c r="JB73" s="507"/>
      <c r="JC73" s="512"/>
    </row>
    <row r="74" spans="1:263" s="613" customFormat="1" ht="20.25" customHeight="1">
      <c r="A74" s="298">
        <f t="shared" si="1"/>
        <v>56</v>
      </c>
      <c r="B74" s="428"/>
      <c r="C74" s="1338" t="str">
        <f>+C68</f>
        <v>At Allowed ROE</v>
      </c>
      <c r="D74" s="511">
        <v>2023</v>
      </c>
      <c r="E74" s="443">
        <f>E35-F40-F42-F44-F46-F48-F50-F52-F54-F56-F58-F60-F62-F64-F66-F68-F70-F72</f>
        <v>12325662.385690635</v>
      </c>
      <c r="F74" s="441">
        <f>+E36/13*(E37)</f>
        <v>438597.9065957446</v>
      </c>
      <c r="G74" s="442">
        <f>+E74*E33*E37/13+F74</f>
        <v>1570964.6959566157</v>
      </c>
      <c r="H74" s="443">
        <f>H35-I42-I44-I46-I48-I50-I52-I54-I56-I58-I60-I62-I64-I66-I68-I70-I72</f>
        <v>5136132.8136372836</v>
      </c>
      <c r="I74" s="441">
        <f>+H36/13*(H37)</f>
        <v>171681.31957446807</v>
      </c>
      <c r="J74" s="442">
        <f>+H74*H33*H37/13+I74</f>
        <v>643541.25228376279</v>
      </c>
      <c r="K74" s="443">
        <f>K35-L42-L44-L46-L48-L50-L52-L54-L56-L58-L60-L62-L64-L66-L68-L70-L72</f>
        <v>55019230.250848159</v>
      </c>
      <c r="L74" s="441">
        <f>+K36/13*(K37)</f>
        <v>1839738.7423404255</v>
      </c>
      <c r="M74" s="442">
        <f>+K74*K33*K37/13+L74</f>
        <v>6894391.9660558756</v>
      </c>
      <c r="N74" s="443">
        <f>N35-O42-O44-O46-O48-O50-O52-O54-O56-O58-O60-O62-O64-O66-O68-O70-O72</f>
        <v>13859609.026869304</v>
      </c>
      <c r="O74" s="441">
        <f>+N36/13*(N37)</f>
        <v>472103.47</v>
      </c>
      <c r="P74" s="442">
        <f>+N74*N33*N37/13+O74</f>
        <v>1745394.9560440225</v>
      </c>
      <c r="Q74" s="443">
        <f>Q35-R44-R46-R48-R50-R52-R54-R56-R58-R60-R62-R64-R66-R68-R70-R72</f>
        <v>18011751.776743997</v>
      </c>
      <c r="R74" s="441">
        <f>+Q36/13*(Q37)</f>
        <v>574579.75212765951</v>
      </c>
      <c r="S74" s="442">
        <f>+Q74*Q33*Q37/13+R74</f>
        <v>2229331.3502141861</v>
      </c>
      <c r="T74" s="443">
        <f>T35-U46-U48-U50-U52-U54-U56-U58-U60-U62-U64-U66-U68-U70-U72</f>
        <v>17493945.876545861</v>
      </c>
      <c r="U74" s="441">
        <f>+T36/13*(T37)</f>
        <v>545839.47574468085</v>
      </c>
      <c r="V74" s="442">
        <f>+T74*T33*T37/13+U74</f>
        <v>2153019.9018834671</v>
      </c>
      <c r="W74" s="443">
        <f>W35-X46-X48-X50-X52-X54-X56-X58-X60-X62-X64-X66-X68-X70-X72</f>
        <v>10683145.063544672</v>
      </c>
      <c r="X74" s="441">
        <f>+W36/13*(W37)</f>
        <v>334713.91872340423</v>
      </c>
      <c r="Y74" s="442">
        <f>+W74*W33*W37/13+X74</f>
        <v>1316181.5508343321</v>
      </c>
      <c r="Z74" s="443">
        <f>Z35-AA44-AA46-AA48-AA50-AA52-AA54-AA56-AA58-AA60-AA62-AA64-AA66-AA68-AA70-AA72</f>
        <v>4640604.4457627404</v>
      </c>
      <c r="AA74" s="441">
        <f>+Z36/13*(Z37)</f>
        <v>148116.91489361701</v>
      </c>
      <c r="AB74" s="442">
        <f>+Z74*Z33*Z37/13+AA74</f>
        <v>574452.32734518056</v>
      </c>
      <c r="AC74" s="443">
        <f>AC35-AD46-AD48-AD50-AD52-AD54-AD56-AD58-AD60-AD62-AD64-AD66-AD68-AD70-AD72</f>
        <v>14308763.179369889</v>
      </c>
      <c r="AD74" s="441">
        <f>+AC36/13*(AC37)</f>
        <v>447115.59099290782</v>
      </c>
      <c r="AE74" s="442">
        <f>+AC74*AC33*AC37/13+AD74</f>
        <v>1761671.1673292017</v>
      </c>
      <c r="AF74" s="443">
        <f>AF35-AG44-AG46-AG48-AG50-AG52-AG54-AG56-AG58-AG60-AG62-AG64-AG66-AG68-AG70-AG72</f>
        <v>17982.538973319821</v>
      </c>
      <c r="AG74" s="441">
        <f>+AF36/13*(AF37)</f>
        <v>595.49680851063829</v>
      </c>
      <c r="AH74" s="442">
        <f>+AF74*AF33*AF37/13+AG74</f>
        <v>2247.5646069451418</v>
      </c>
      <c r="AI74" s="443">
        <f>AI35-AJ48-AJ50-AJ52-AJ54-AJ56-AJ58-AJ60-AJ62-AJ64-AJ66-AJ68-AJ70-AJ72</f>
        <v>6556249.5426380141</v>
      </c>
      <c r="AJ74" s="441">
        <f>+AI36/13*(AI37)</f>
        <v>194870.59382978725</v>
      </c>
      <c r="AK74" s="442">
        <f>+AI74*AI33*AI37/13+AJ74</f>
        <v>797197.59359124466</v>
      </c>
      <c r="AL74" s="443">
        <f>AL35-AM50-AM52-AM54-AM56-AM58-AM60-AM62-AM64-AM66-AM68-AM70-AM72</f>
        <v>14998502.074969554</v>
      </c>
      <c r="AM74" s="441">
        <f>+AL36/13*(AL37)</f>
        <v>438872.14225682669</v>
      </c>
      <c r="AN74" s="442">
        <f>+AL74*AL33*AL37/13+AM74</f>
        <v>1816794.4890162861</v>
      </c>
      <c r="AO74" s="443">
        <f>AO35-AP50-AP52-AP54-AP56-AP58-AP60-AP62-AP64-AP66-AP68-AP70-AP72</f>
        <v>15657627.377412587</v>
      </c>
      <c r="AP74" s="441">
        <f>+AO36/13*(AO37)</f>
        <v>450280.26596252044</v>
      </c>
      <c r="AQ74" s="442">
        <f>+AO74*AO33*AO37/13+AP74</f>
        <v>1888756.892010079</v>
      </c>
      <c r="AR74" s="443">
        <f>AR35-AS52-AS54-AS56-AS58-AS60-AS62-AS64-AS66-AS68-AS70-AS72</f>
        <v>57646326.198292278</v>
      </c>
      <c r="AS74" s="441">
        <f>+AR36/13*(AR37)</f>
        <v>1643277.2238297875</v>
      </c>
      <c r="AT74" s="442">
        <f>+AR74*AR33*AR37/13+AS74</f>
        <v>6939283.4970011329</v>
      </c>
      <c r="AU74" s="443">
        <f>AU35-AV52-AV54-AV56-AV58-AV60-AV62-AV64-AV66-AV68-AV70-AV72</f>
        <v>10816394.229385475</v>
      </c>
      <c r="AV74" s="441">
        <f>+AU36/13*(AU37)</f>
        <v>306485.99191489362</v>
      </c>
      <c r="AW74" s="442">
        <f>+AU74*AU33*AU37/13+AV74</f>
        <v>1300195.3133879555</v>
      </c>
      <c r="AX74" s="443">
        <f>AX35-AY52-AY54-AY56-AY58-AY60-AY62-AY64-AY66-AY68-AY70-AY72</f>
        <v>13970772.793915136</v>
      </c>
      <c r="AY74" s="441">
        <f>+AX36/13*(AX37)</f>
        <v>397126.1843510638</v>
      </c>
      <c r="AZ74" s="442">
        <f>+AX74*AX33*AX37/13+AY74</f>
        <v>1680630.3595020901</v>
      </c>
      <c r="BA74" s="443">
        <f>BA35-BB52-BB54-BB56-BB58-BB60-BB62-BB64-BB66-BB68-BB70-BB72</f>
        <v>4834929.3316487065</v>
      </c>
      <c r="BB74" s="441">
        <f>+BA36/13*(BA37)</f>
        <v>135966.02862765954</v>
      </c>
      <c r="BC74" s="442">
        <f>+BA74*BA33*BA37/13+BB74</f>
        <v>580154.19740484422</v>
      </c>
      <c r="BD74" s="443">
        <f>BD35-BE52-BE54-BE56-BE58-BE60-BE62-BE64-BE66-BE68-BE70-BE72</f>
        <v>35084361.496281162</v>
      </c>
      <c r="BE74" s="441">
        <f>+BD36/13*(BD37)</f>
        <v>978413.53148936166</v>
      </c>
      <c r="BF74" s="442">
        <f>+BD74*BD33*BD37/13+BE74</f>
        <v>4201637.1231433367</v>
      </c>
      <c r="BG74" s="443">
        <f>BG35-BH50-BH52-BH54-BH56-BH58-BH60-BH62-BH64-BH66-BH68-BH70-BH72</f>
        <v>12299793.031544503</v>
      </c>
      <c r="BH74" s="441">
        <f>+BG36/13*(BG37)</f>
        <v>337558.87220056163</v>
      </c>
      <c r="BI74" s="442">
        <f>+BG74*BG33*BG37/13+BH74</f>
        <v>1467549.0268151085</v>
      </c>
      <c r="BJ74" s="443">
        <f>BJ35-BK54-BK56-BK58-BK60-BK62-BK64-BK66-BK68-BK70-BK72</f>
        <v>16889843.368913829</v>
      </c>
      <c r="BK74" s="441">
        <f>+BJ36/13*(BJ37)</f>
        <v>462387.62255319138</v>
      </c>
      <c r="BL74" s="442">
        <f>+BJ74*BJ33*BJ37/13+BK74</f>
        <v>2014068.7501061026</v>
      </c>
      <c r="BM74" s="443">
        <f>BM35-BN54-BN56-BN58-BN60-BN62-BN64-BN66-BN68-BN70-BN72</f>
        <v>49379287.486973226</v>
      </c>
      <c r="BN74" s="441">
        <f>+BM36/13*(BM37)</f>
        <v>1339109.3993826793</v>
      </c>
      <c r="BO74" s="442">
        <f>+BM74*BM33*BM37/13+BN74</f>
        <v>5875617.3356592599</v>
      </c>
      <c r="BP74" s="443">
        <f>BP35-BQ56-BQ58-BQ60-BQ62-BQ64-BQ66-BQ68-BQ70-BQ72</f>
        <v>58296822.272135481</v>
      </c>
      <c r="BQ74" s="441">
        <f>+BP36/13*(BP37)</f>
        <v>1539673.6510638299</v>
      </c>
      <c r="BR74" s="442">
        <f>+BP74*BP33*BP37/13+BQ74</f>
        <v>6895441.430560777</v>
      </c>
      <c r="BS74" s="443">
        <f>BS35-BT56-BT58-BT60-BT62-BT64-BT66-BT68-BT70-BT72</f>
        <v>9133466.6145525146</v>
      </c>
      <c r="BT74" s="441">
        <f>+BS36/13*(BS37)</f>
        <v>239918.78489361703</v>
      </c>
      <c r="BU74" s="442">
        <f>+BS74*BS33*BS37/13+BT74</f>
        <v>1079016.4286894174</v>
      </c>
      <c r="BV74" s="443">
        <f>BV35-BW48-BW50-BW52-BW54-BW56-BW58-BW60-BW62-BW64-BW66-BW68-BW70-BW72</f>
        <v>4220686.2613429734</v>
      </c>
      <c r="BW74" s="441">
        <f>+BV36/13*(BV37)</f>
        <v>124631.63829787236</v>
      </c>
      <c r="BX74" s="442">
        <f>+BV74*BV33*BV37/13+BW74</f>
        <v>512388.88826157746</v>
      </c>
      <c r="BY74" s="443">
        <f>BY35-BZ50-BZ52-BZ54-BZ56-BZ58-BZ60-BZ62-BZ64-BZ66-BZ68-BZ70-BZ72</f>
        <v>31789419.248546626</v>
      </c>
      <c r="BZ74" s="441">
        <f>+BY36/13*(BY37)</f>
        <v>862515.91489361692</v>
      </c>
      <c r="CA74" s="442">
        <f>+BY74*BY33*BY37/13+BZ74</f>
        <v>3783030.9739393792</v>
      </c>
      <c r="CB74" s="443">
        <f>CB35-CC52-CC54-CC56-CC58-CC60-CC62-CC64-CC66-CC68-CC70-CC72</f>
        <v>576757798.63589752</v>
      </c>
      <c r="CC74" s="441">
        <f>+CB36/13*(CB37)</f>
        <v>15363260.867872341</v>
      </c>
      <c r="CD74" s="442">
        <f>+CB74*CB33*CB37/13+CC74</f>
        <v>68350382.877508685</v>
      </c>
      <c r="CE74" s="443">
        <f>CE35-CF50-CF52-CF54-CF56-CF58-CF60-CF62-CF64-CF66-CF68-CF70-CF72</f>
        <v>280632285.9498201</v>
      </c>
      <c r="CF74" s="441">
        <f>+CE36/13*(CE37)</f>
        <v>7586699.746650937</v>
      </c>
      <c r="CG74" s="442">
        <f>+CE74*CE33*CE37/13+CF74</f>
        <v>33368574.236489471</v>
      </c>
      <c r="CH74" s="443">
        <f>CH35-CI54-CI56-CI58-CI60-CI62-CI64-CI66-CI68-CI70-CI72</f>
        <v>359415528.55303341</v>
      </c>
      <c r="CI74" s="441">
        <f>+CH36/13*(CH37)</f>
        <v>9332003.290851064</v>
      </c>
      <c r="CJ74" s="442">
        <f>+CH74*CH33*CH37/13+CI74</f>
        <v>42351746.601890519</v>
      </c>
      <c r="CK74" s="443">
        <f>CK35-CL52-CL54-CL56-CL58-CL60-CL62-CL64-CL66-CL68-CL70-CL72</f>
        <v>286930691.89757985</v>
      </c>
      <c r="CL74" s="441">
        <f>+CK36/13*(CK37)</f>
        <v>7871201.5220894068</v>
      </c>
      <c r="CM74" s="442">
        <f>+CK74*CK33*CK37/13+CL74</f>
        <v>34231714.749383219</v>
      </c>
      <c r="CN74" s="443">
        <f>CN35-CO54-CO56-CO58-CO60-CO62-CO64-CO66-CO68-CO70-CO72</f>
        <v>514791884.21225482</v>
      </c>
      <c r="CO74" s="441">
        <f>+CN36/13*(CN37)</f>
        <v>13297459.807340425</v>
      </c>
      <c r="CP74" s="442">
        <f>+CN74*CN33*CN37/13+CO74</f>
        <v>60591732.104723424</v>
      </c>
      <c r="CQ74" s="443">
        <f>CQ35-CR60-CR62-CR64-CR66-CR68-CR70-CR72</f>
        <v>293524104.55624706</v>
      </c>
      <c r="CR74" s="441">
        <f>+CQ36/13*(CQ37)</f>
        <v>7463417.8439361686</v>
      </c>
      <c r="CS74" s="442">
        <f>+CQ74*CQ33*CQ37/13+CR74</f>
        <v>34429672.271142617</v>
      </c>
      <c r="CT74" s="443">
        <f>CT35-CU60-CU62-CU64-CU66-CU68-CU70-CU72</f>
        <v>152156190.01471415</v>
      </c>
      <c r="CU74" s="441">
        <f>+CT36/13*(CT37)</f>
        <v>3819784.5386775699</v>
      </c>
      <c r="CV74" s="442">
        <f>+CT74*CT33*CT37/13+CU74</f>
        <v>17798474.768613666</v>
      </c>
      <c r="CW74" s="443">
        <f>CW35-CX60-CX62-CX64-CX66-CX68-CX70-CX72</f>
        <v>57663651.456410028</v>
      </c>
      <c r="CX74" s="441">
        <f>+CW36/13*(CW37)</f>
        <v>1410974.4791078335</v>
      </c>
      <c r="CY74" s="442">
        <f>+CW74*CW33*CW37/13+CX74</f>
        <v>6708572.4352488844</v>
      </c>
      <c r="CZ74" s="443">
        <f>CZ35-DA60-DA62-DA64-DA66-DA68-DA70-DA72</f>
        <v>42624395.565462127</v>
      </c>
      <c r="DA74" s="441">
        <f>+CZ36/13*(CZ37)</f>
        <v>1040995.9868041094</v>
      </c>
      <c r="DB74" s="442">
        <f>+CZ74*CZ33*CZ37/13+DA74</f>
        <v>4956927.5160454577</v>
      </c>
      <c r="DC74" s="443">
        <f>DC35-DD58-DD60-DD62-DD64-DD66-DD68-DD70-DD72</f>
        <v>140606457.26329082</v>
      </c>
      <c r="DD74" s="441">
        <f>+DC36/13*(DC37)</f>
        <v>3370193.0886752857</v>
      </c>
      <c r="DE74" s="442">
        <f>+DC74*DC33*DC37/13+DD74</f>
        <v>16287801.700077944</v>
      </c>
      <c r="DF74" s="443">
        <f>DF35-DG64-DG66-DG68-DG70-DG72</f>
        <v>112722527.52340138</v>
      </c>
      <c r="DG74" s="441">
        <f>+DF36/13*(DF37)</f>
        <v>2688087.8426950425</v>
      </c>
      <c r="DH74" s="442">
        <f>+DF74*DF33*DF37/13+DG74</f>
        <v>13043981.310011063</v>
      </c>
      <c r="DI74" s="443">
        <f>DI35-DJ64-DJ66-DJ68-DJ70-DJ72</f>
        <v>58299845.459541783</v>
      </c>
      <c r="DJ74" s="441">
        <f>+DI36/13*(DI37)</f>
        <v>1388667.6844187968</v>
      </c>
      <c r="DK74" s="442">
        <f>+DI74*DI33*DI37/13+DJ74</f>
        <v>6744713.2061505858</v>
      </c>
      <c r="DL74" s="443">
        <f>DL35-DM58-DM60-DM62-DM64-DM66-DM68-DM70-DM72</f>
        <v>37990148.998197436</v>
      </c>
      <c r="DM74" s="441">
        <f>+DL36/13*(DL37)</f>
        <v>915293.54296102666</v>
      </c>
      <c r="DN74" s="442">
        <f>+DL74*DL33*DL37/13+DM74</f>
        <v>4405473.762270961</v>
      </c>
      <c r="DO74" s="443">
        <f>DO35-DP58-DP60-DP62-DP64-DP66-DP68-DP70-DP72</f>
        <v>72502698.031310007</v>
      </c>
      <c r="DP74" s="441">
        <f>+DO36/13*(DO37)</f>
        <v>1736921.3371683299</v>
      </c>
      <c r="DQ74" s="442">
        <f>+DO74*DO33*DO37/13+DP74</f>
        <v>8397792.3573763892</v>
      </c>
      <c r="DR74" s="443">
        <f>DR35-DS58-DS60-DS62-DS64-DS66-DS68-DS70-DS72</f>
        <v>48154355.39180436</v>
      </c>
      <c r="DS74" s="441">
        <f>+DR36/13*(DR37)</f>
        <v>1165294.2598692589</v>
      </c>
      <c r="DT74" s="442">
        <f>+DR74*DR33*DR37/13+DS74</f>
        <v>5589266.871034083</v>
      </c>
      <c r="DU74" s="443">
        <f>DU35-DV58-DV60-DV62-DV64-DV66-DV68-DV70-DV72</f>
        <v>48154355.39180436</v>
      </c>
      <c r="DV74" s="441">
        <f>+DU36/13*(DU37)</f>
        <v>1165294.2598692589</v>
      </c>
      <c r="DW74" s="442">
        <f>+DU74*DU33*DU37/13+DV74</f>
        <v>5589266.871034083</v>
      </c>
      <c r="DX74" s="443">
        <f>DX35-DY58-DY60-DY62-DY64-DY66-DY68-DY70-DY72</f>
        <v>46687487.460967891</v>
      </c>
      <c r="DY74" s="441">
        <f>+DX36/13*(DX37)</f>
        <v>1134747.7985559248</v>
      </c>
      <c r="DZ74" s="442">
        <f>+DX74*DX33*DX37/13+DY74</f>
        <v>5423958.2787065096</v>
      </c>
      <c r="EA74" s="443">
        <f>EA35-EB58-EB60-EB62-EB64-EB66-EB68-EB70-EB72</f>
        <v>46687486.554449163</v>
      </c>
      <c r="EB74" s="441">
        <f>+EA36/13*(EA37)</f>
        <v>1134747.777279329</v>
      </c>
      <c r="EC74" s="442">
        <f>+EA74*EA33*EA37/13+EB74</f>
        <v>5423958.1741474364</v>
      </c>
      <c r="ED74" s="443">
        <f>ED35-EE60-EE62-EE64-EE66-EE68-EE70-EE72</f>
        <v>26585769.239380259</v>
      </c>
      <c r="EE74" s="441">
        <f>+ED36/13*(ED37)</f>
        <v>665566.42308067018</v>
      </c>
      <c r="EF74" s="442">
        <f>+ED74*ED33*ED37/13+EE74</f>
        <v>3108018.6998228901</v>
      </c>
      <c r="EG74" s="443">
        <f>EG35-EH60-EH62-EH64-EH66-EH68-EH70-EH72</f>
        <v>21216166.150313858</v>
      </c>
      <c r="EH74" s="441">
        <f>+EG36/13*(EG37)</f>
        <v>532079.43341270066</v>
      </c>
      <c r="EI74" s="442">
        <f>+EG74*EG33*EG37/13+EH74</f>
        <v>2481222.7081845859</v>
      </c>
      <c r="EJ74" s="443">
        <f>EJ35-EK60-EK62-EK64-EK66-EK68-EK70-EK72</f>
        <v>23598107.027732648</v>
      </c>
      <c r="EK74" s="441">
        <f>+EJ36/13*(EJ37)</f>
        <v>593050.04390665807</v>
      </c>
      <c r="EL74" s="442">
        <f>+EJ74*EJ33*EJ37/13+EK74</f>
        <v>2761023.8090334842</v>
      </c>
      <c r="EM74" s="443">
        <f>EM35-EN60-EN62-EN64-EN66-EN68-EN70-EN72</f>
        <v>23598107.027732648</v>
      </c>
      <c r="EN74" s="441">
        <f>+EM36/13*(EM37)</f>
        <v>593050.04390665807</v>
      </c>
      <c r="EO74" s="442">
        <f>+EM74*EM33*EM37/13+EN74</f>
        <v>2761023.8090334842</v>
      </c>
      <c r="EP74" s="443">
        <f>EP35-EQ58-EQ60-EQ62-EQ64-EQ66-EQ68-EQ70-EQ72</f>
        <v>7693249.6238534655</v>
      </c>
      <c r="EQ74" s="441">
        <f>+EP36/13*(EP37)</f>
        <v>194000.30291837594</v>
      </c>
      <c r="ER74" s="442">
        <f>+EP74*EP33*EP37/13+EQ74</f>
        <v>900784.25527036539</v>
      </c>
      <c r="ES74" s="443">
        <f>ES35-ET58-ET60-ET62-ET64-ET66-ET68-ET70-ET72</f>
        <v>7692971.2812734041</v>
      </c>
      <c r="ET74" s="441">
        <f>+ES36/13*(ES37)</f>
        <v>194000.30291837594</v>
      </c>
      <c r="EU74" s="442">
        <f>+ES74*ES33*ES37/13+ET74</f>
        <v>900758.68375267612</v>
      </c>
      <c r="EV74" s="443">
        <f>EV35-EW60-EW62-EW64-EW66-EW68-EW70-EW72</f>
        <v>29867013.866923343</v>
      </c>
      <c r="EW74" s="441">
        <f>+EV36/13*(EV37)</f>
        <v>718141.7861061166</v>
      </c>
      <c r="EX74" s="442">
        <f>+EV74*EV33*EV37/13+EW74</f>
        <v>3462044.1859923978</v>
      </c>
      <c r="EY74" s="443">
        <f>EY35-EZ64-EZ66-EZ68-EZ70-EZ72</f>
        <v>13033672.623678908</v>
      </c>
      <c r="EZ74" s="441">
        <f>+EY36/13*(EY37)</f>
        <v>310512.81331647158</v>
      </c>
      <c r="FA74" s="442">
        <f>+EY74*EY33*EY37/13+EZ74</f>
        <v>1507924.9734605118</v>
      </c>
      <c r="FB74" s="443">
        <f>FB35-FC58-FC60-FC62-FC64-FC66-FC68-FC70-FC72</f>
        <v>9900050.7627606299</v>
      </c>
      <c r="FC74" s="441">
        <f>+FB36/13*(FB37)</f>
        <v>257183.20191489361</v>
      </c>
      <c r="FD74" s="442">
        <f>+FB74*FB33*FB37/13+FC74</f>
        <v>1166707.4405271416</v>
      </c>
      <c r="FE74" s="443">
        <f>FE35-FF58-FF60-FF62-FF64-FF66-FF68-FF70-FF72</f>
        <v>16112302.15611046</v>
      </c>
      <c r="FF74" s="441">
        <f>+FE36/13*(FE37)</f>
        <v>415214.39617021265</v>
      </c>
      <c r="FG74" s="442">
        <f>+FE74*FE33*FE37/13+FF74</f>
        <v>1895462.2961052661</v>
      </c>
      <c r="FH74" s="443">
        <f>FH35-FI60-FI62-FI64-FI66-FI68-FI70-FI72</f>
        <v>38006518.472819738</v>
      </c>
      <c r="FI74" s="441">
        <f>+FH36/13*(FH37)</f>
        <v>922128.88936170225</v>
      </c>
      <c r="FJ74" s="442">
        <f>+FH74*FH33*FH37/13+FI74</f>
        <v>4413812.9831768386</v>
      </c>
      <c r="FK74" s="443">
        <f>FK35-FL58-FL60-FL62-FL64-FL66-FL68-FL70-FL72</f>
        <v>26613010.848765362</v>
      </c>
      <c r="FL74" s="441">
        <f>+FK36/13*(FK37)</f>
        <v>681481.70425531932</v>
      </c>
      <c r="FM74" s="442">
        <f>+FK74*FK33*FK37/13+FL74</f>
        <v>3126436.6857440397</v>
      </c>
      <c r="FN74" s="443">
        <f>FN35-FO60-FO62-FO64-FO66-FO68-FO70-FO72</f>
        <v>927357.4448260722</v>
      </c>
      <c r="FO74" s="441">
        <f>+FN36/13*(FN37)</f>
        <v>23575.695319148934</v>
      </c>
      <c r="FP74" s="442">
        <f>+FN74*FN33*FN37/13+FO74</f>
        <v>108772.639672153</v>
      </c>
      <c r="FQ74" s="443">
        <f>FQ35-FR62-FR64-FR66-FR68-FR70-FR72</f>
        <v>19649708.740955506</v>
      </c>
      <c r="FR74" s="441">
        <f>+FQ36/13*(FQ37)</f>
        <v>469464.82170212793</v>
      </c>
      <c r="FS74" s="442">
        <f>+FQ74*FQ33*FQ37/13+FR74</f>
        <v>2274696.6139264349</v>
      </c>
      <c r="FT74" s="443">
        <f>FT35-FU62-FU64-FU66-FU68-FU70-FU72</f>
        <v>140565087.09949878</v>
      </c>
      <c r="FU74" s="441">
        <f>+FT36/13*(FT37)</f>
        <v>3356466.3825531919</v>
      </c>
      <c r="FV74" s="442">
        <f>+FT74*FT33*FT37/13+FU74</f>
        <v>16270274.28953262</v>
      </c>
      <c r="FW74" s="443">
        <f>FW35-FX64-FX66-FX68-FX70-FX72</f>
        <v>19900733.658675335</v>
      </c>
      <c r="FX74" s="441">
        <f>+FW36/13*(FW37)</f>
        <v>474617.52744680847</v>
      </c>
      <c r="FY74" s="442">
        <f>+FW74*FW33*FW37/13+FX74</f>
        <v>2302911.1455781739</v>
      </c>
      <c r="FZ74" s="443">
        <f>FZ35-GA68-GA70-GA72</f>
        <v>50531979.188430361</v>
      </c>
      <c r="GA74" s="441">
        <f>+FZ36/13*(FZ37)</f>
        <v>1117934.6382978724</v>
      </c>
      <c r="GB74" s="442">
        <f>+FZ74*FZ33*FZ37/13+GA74</f>
        <v>5760341.12673805</v>
      </c>
      <c r="GC74" s="443">
        <f>GC35-GD68-GD70-GD72</f>
        <v>67443688.406314135</v>
      </c>
      <c r="GD74" s="441">
        <f>+GC36/13*(GC37)</f>
        <v>1502533.2765957448</v>
      </c>
      <c r="GE74" s="442">
        <f>+GC74*GC33*GC37/13+GD74</f>
        <v>7698629.7226557266</v>
      </c>
      <c r="GF74" s="443">
        <f>GF35-GG68-GG70-GG72</f>
        <v>92223684.358082637</v>
      </c>
      <c r="GG74" s="441">
        <f>+GF36/13*(GF37)</f>
        <v>2078208.2138297874</v>
      </c>
      <c r="GH74" s="442">
        <f>+GF74*GF33*GF37/13+GG74</f>
        <v>10550859.345409594</v>
      </c>
      <c r="GI74" s="443">
        <f>GI35-GJ70-GJ72</f>
        <v>49339190.715270959</v>
      </c>
      <c r="GJ74" s="441">
        <f>+GI36/13*(GI37)</f>
        <v>639155.18494271697</v>
      </c>
      <c r="GK74" s="442">
        <f>+GI74*GI33*GI37/13+GJ74</f>
        <v>3398103.7420758372</v>
      </c>
      <c r="GL74" s="443">
        <f>GL35-GM70-GM72</f>
        <v>54643487.565739222</v>
      </c>
      <c r="GM74" s="441">
        <f>+GL36/13*(GL37)</f>
        <v>1197365.89198036</v>
      </c>
      <c r="GN74" s="442">
        <f>+GL74*GL33*GL37/13+GM74</f>
        <v>6200996.6840628125</v>
      </c>
      <c r="GO74" s="443">
        <f>GO35-GP72</f>
        <v>110805732.78232406</v>
      </c>
      <c r="GP74" s="441">
        <f>+GO36/13*(GO37)</f>
        <v>2030533.220949264</v>
      </c>
      <c r="GQ74" s="442">
        <f>+GO74*GO33*GO37/13+GP74</f>
        <v>10749550.65275985</v>
      </c>
      <c r="GR74" s="443">
        <f>GR35-GS72</f>
        <v>23792305</v>
      </c>
      <c r="GS74" s="441">
        <f>+GR36/13*(GR37)</f>
        <v>430989.06873977085</v>
      </c>
      <c r="GT74" s="442">
        <f>+GR74*GR33*GR37/13+GS74</f>
        <v>2291965.9119395525</v>
      </c>
      <c r="GU74" s="441">
        <f>GU35-GV72</f>
        <v>10083297</v>
      </c>
      <c r="GV74" s="441">
        <f>+GU36/13*(GU37)</f>
        <v>131203.73486088379</v>
      </c>
      <c r="GW74" s="441">
        <f>+GU74*GU33*GU37/13+GV74</f>
        <v>697731.12505985785</v>
      </c>
      <c r="GX74" s="443">
        <f>GX35-GY64-GY66-GY68-GY70-GY72</f>
        <v>77565577.611515373</v>
      </c>
      <c r="GY74" s="441">
        <f>+GX36/13*(GX37)</f>
        <v>1802348.0949848706</v>
      </c>
      <c r="GZ74" s="442">
        <f>+GX74*GX33*GX37/13+GY74</f>
        <v>8928349.2246962991</v>
      </c>
      <c r="HA74" s="443">
        <f>HA35-HB64-HB66-HB68-HB70-HB72</f>
        <v>49729166.988959283</v>
      </c>
      <c r="HB74" s="441">
        <f>+HA36/13*(HA37)</f>
        <v>1155331.3510450074</v>
      </c>
      <c r="HC74" s="442">
        <f>+HA74*HA33*HA37/13+HB74</f>
        <v>5723982.9495386463</v>
      </c>
      <c r="HD74" s="443">
        <f>HD35-HE66-HE68-HE70-HE72</f>
        <v>8242155.1800476722</v>
      </c>
      <c r="HE74" s="441">
        <f>+HD36/13*(HD37)</f>
        <v>190379.85659423572</v>
      </c>
      <c r="HF74" s="442">
        <f>+HD74*HD33*HD37/13+HE74</f>
        <v>947592.12694490515</v>
      </c>
      <c r="HG74" s="443">
        <f>HG35-HH64-HH66-HH68-HH70-HH72</f>
        <v>62242760.019581541</v>
      </c>
      <c r="HH74" s="441">
        <f>+HG36/13*(HG37)</f>
        <v>1420497.5869653532</v>
      </c>
      <c r="HI74" s="442">
        <f>+HG74*HG33*HG37/13+HH74</f>
        <v>7138781.287982326</v>
      </c>
      <c r="HJ74" s="443">
        <f>HJ35-HK64-HK66-HK68-HK70-HK72</f>
        <v>73336876.62488389</v>
      </c>
      <c r="HK74" s="441">
        <f>+HJ36/13*(HJ37)</f>
        <v>1673240.474130613</v>
      </c>
      <c r="HL74" s="442">
        <f>+HJ74*HJ33*HJ37/13+HK74</f>
        <v>8410748.0357431658</v>
      </c>
      <c r="HM74" s="443">
        <f>HM35-HN66-HN68-HN70-HN72</f>
        <v>47801674.131495073</v>
      </c>
      <c r="HN74" s="441">
        <f>+HM36/13*(HM37)</f>
        <v>1092566.9341080196</v>
      </c>
      <c r="HO74" s="442">
        <f>+HM74*HM33*HM37/13+HN74</f>
        <v>5484138.4836578667</v>
      </c>
      <c r="HP74" s="443">
        <f>HP35-HQ66-HQ68-HQ70-HQ72</f>
        <v>91751973.693107992</v>
      </c>
      <c r="HQ74" s="441">
        <f>+HP36/13*(HP37)</f>
        <v>2095329.5379398526</v>
      </c>
      <c r="HR74" s="442">
        <f>+HP74*HP33*HP37/13+HQ74</f>
        <v>10524644.297445673</v>
      </c>
      <c r="HS74" s="443">
        <f>HS35-HT62-HT64-HT66-HT68-HT70-HT72</f>
        <v>35230552.253312416</v>
      </c>
      <c r="HT74" s="441">
        <f>+HS36/13*(HS37)</f>
        <v>792014.91866945254</v>
      </c>
      <c r="HU74" s="442">
        <f>+HS74*HS33*HS37/13+HT74</f>
        <v>4028669.1522632795</v>
      </c>
      <c r="HV74" s="443">
        <f>HV35-HW62-HW64-HW66-HW68-HW70-HW72</f>
        <v>12529372.45274367</v>
      </c>
      <c r="HW74" s="441">
        <f>+HV36/13*(HV37)</f>
        <v>280296.39536358893</v>
      </c>
      <c r="HX74" s="442">
        <f>+HV74*HV33*HV37/13+HW74</f>
        <v>1431378.1638769908</v>
      </c>
      <c r="HY74" s="443">
        <f>HY35-HZ66-HZ68-HZ70-HZ72</f>
        <v>9398409.3957012743</v>
      </c>
      <c r="HZ74" s="441">
        <f>+HY36/13*(HY37)</f>
        <v>209429.95104379527</v>
      </c>
      <c r="IA74" s="442">
        <f>+HY74*HY33*HY37/13+HZ74</f>
        <v>1072868.0641033049</v>
      </c>
      <c r="IB74" s="443">
        <f>IB35-IC66-IC68-IC70-IC72</f>
        <v>34473164.930792861</v>
      </c>
      <c r="IC74" s="441">
        <f>+IB36/13*(IB37)</f>
        <v>765743.37497872498</v>
      </c>
      <c r="ID74" s="442">
        <f>+IB74*IB33*IB37/13+IC74</f>
        <v>3932815.932240109</v>
      </c>
      <c r="IE74" s="443">
        <f>IE35-IF66-IF68-IF70-IF72</f>
        <v>36459816.839094184</v>
      </c>
      <c r="IF74" s="441">
        <f>+IE36/13*(IE37)</f>
        <v>807873.86562706192</v>
      </c>
      <c r="IG74" s="442">
        <f>+IE74*IE33*IE37/13+IF74</f>
        <v>4157461.4531226414</v>
      </c>
      <c r="IH74" s="443">
        <f>IH35-II66-II68-II70-II72</f>
        <v>35575567.399300054</v>
      </c>
      <c r="II74" s="441">
        <f>+IH36/13*(IH37)</f>
        <v>798804.49313753762</v>
      </c>
      <c r="IJ74" s="442">
        <f>+IH74*IH33*IH37/13+II74</f>
        <v>4067155.4973322251</v>
      </c>
      <c r="IK74" s="443">
        <f>IK35-IL66-IL68-IL70-IL72</f>
        <v>12637597.75694515</v>
      </c>
      <c r="IL74" s="441">
        <f>+IK36/13*(IK37)</f>
        <v>281739.69323592936</v>
      </c>
      <c r="IM74" s="442">
        <f>+IK74*IK33*IK37/13+IL74</f>
        <v>1442764.1923232684</v>
      </c>
      <c r="IN74" s="443">
        <f>IN35-IO66-IO68-IO70-IO72</f>
        <v>9398409.3938697726</v>
      </c>
      <c r="IO74" s="441">
        <f>+IN36/13*(IN37)</f>
        <v>209429.95104379527</v>
      </c>
      <c r="IP74" s="442">
        <f>+IN74*IN33*IN37/13+IO74</f>
        <v>1072868.0639350438</v>
      </c>
      <c r="IQ74" s="443">
        <f>IQ35-IR66-IR68-IR70-IR72</f>
        <v>3100525.101850484</v>
      </c>
      <c r="IR74" s="441">
        <f>+IQ36/13*(IQ37)</f>
        <v>70304.83154150749</v>
      </c>
      <c r="IS74" s="442">
        <f>+IQ74*IQ33*IQ37/13+IR74</f>
        <v>355152.13183680072</v>
      </c>
      <c r="IT74" s="443">
        <f>IT35-IU66-IU68-IU70-IU72</f>
        <v>31373457.484363504</v>
      </c>
      <c r="IU74" s="441">
        <f>+IT36/13*(IT37)</f>
        <v>695456.77747977071</v>
      </c>
      <c r="IV74" s="442">
        <f>+IT74*IT33*IT37/13+IU74</f>
        <v>3577757.1529924385</v>
      </c>
      <c r="IW74" s="443">
        <f>IW35-IX66-IX68-IX70-IX72</f>
        <v>36459816.306841955</v>
      </c>
      <c r="IX74" s="441">
        <f>+IW36/13*(IW37)</f>
        <v>807873.85456323216</v>
      </c>
      <c r="IY74" s="442">
        <f>+IW74*IW33*IW37/13+IX74</f>
        <v>4157461.3931604456</v>
      </c>
      <c r="IZ74" s="507">
        <f>G74+J74+M74+P74+S74+V74+Y74+AB74+AE74+AH74+AK74+AN74+AQ74+AT74+AW74+AZ74+BC74+BF74+BI74+BL74+BO74+BR74+BU74+BX74+CA74+CD74+CG74+CJ74+CM74+CP74+CS74+CV74+CY74+DB74+DE74+DH74+DK74+DN74+DQ74+DT74+DW74+DZ74+EC74+EF74+EI74+EL74+EO74+ER74+EU74+EX74+FA74+FD74+FG74+FJ74+FM74+FP74+FS74+FV74+FY74+GB74+GE74+GH74+GK74+GN74+GQ74+GT74+GW74+GZ74+HC74+HF74+HI74+HL74+HO74+HR74+HU74+HX74+IA74+ID74+IG74+IJ74+IM74+IP74+IS74+IV74+IY74</f>
        <v>606661610.25620699</v>
      </c>
      <c r="JA74" s="507"/>
      <c r="JB74" s="507">
        <f>+IZ74</f>
        <v>606661610.25620699</v>
      </c>
      <c r="JC74" s="512"/>
    </row>
    <row r="75" spans="1:263" s="613" customFormat="1" ht="20.25" customHeight="1" thickBot="1">
      <c r="A75" s="1334">
        <f t="shared" si="1"/>
        <v>57</v>
      </c>
      <c r="B75" s="556"/>
      <c r="C75" s="1340" t="str">
        <f>+C69</f>
        <v>With Increased ROE</v>
      </c>
      <c r="D75" s="554">
        <v>2023</v>
      </c>
      <c r="E75" s="487">
        <f>+E74</f>
        <v>12325662.385690635</v>
      </c>
      <c r="F75" s="488">
        <f>+F74</f>
        <v>438597.9065957446</v>
      </c>
      <c r="G75" s="489">
        <f>+E75*E34*E37/13+F75</f>
        <v>1570964.6959566157</v>
      </c>
      <c r="H75" s="487">
        <f>+H74</f>
        <v>5136132.8136372836</v>
      </c>
      <c r="I75" s="488">
        <f>+I74</f>
        <v>171681.31957446807</v>
      </c>
      <c r="J75" s="489">
        <f>+H75*H34*H37/13+I75</f>
        <v>643541.25228376279</v>
      </c>
      <c r="K75" s="487">
        <f>+K74</f>
        <v>55019230.250848159</v>
      </c>
      <c r="L75" s="488">
        <f>+L74</f>
        <v>1839738.7423404255</v>
      </c>
      <c r="M75" s="489">
        <f>+K75*K34*K37/13+L75</f>
        <v>6894391.9660558756</v>
      </c>
      <c r="N75" s="487">
        <f>+N74</f>
        <v>13859609.026869304</v>
      </c>
      <c r="O75" s="488">
        <f>+O74</f>
        <v>472103.47</v>
      </c>
      <c r="P75" s="489">
        <f>+N75*N34*N37/13+O75</f>
        <v>1745394.9560440225</v>
      </c>
      <c r="Q75" s="487">
        <f>+Q74</f>
        <v>18011751.776743997</v>
      </c>
      <c r="R75" s="488">
        <f>+R74</f>
        <v>574579.75212765951</v>
      </c>
      <c r="S75" s="489">
        <f>+Q75*Q34*Q37/13+R75</f>
        <v>2229331.3502141861</v>
      </c>
      <c r="T75" s="487">
        <f>+T74</f>
        <v>17493945.876545861</v>
      </c>
      <c r="U75" s="488">
        <f>+U74</f>
        <v>545839.47574468085</v>
      </c>
      <c r="V75" s="489">
        <f>+T75*T34*T37/13+U75</f>
        <v>2153019.9018834671</v>
      </c>
      <c r="W75" s="487">
        <f>+W74</f>
        <v>10683145.063544672</v>
      </c>
      <c r="X75" s="488">
        <f>+X74</f>
        <v>334713.91872340423</v>
      </c>
      <c r="Y75" s="489">
        <f>+W75*W34*W37/13+X75</f>
        <v>1316181.5508343321</v>
      </c>
      <c r="Z75" s="487">
        <f>+Z74</f>
        <v>4640604.4457627404</v>
      </c>
      <c r="AA75" s="488">
        <f>+AA74</f>
        <v>148116.91489361701</v>
      </c>
      <c r="AB75" s="489">
        <f>+Z75*Z34*Z37/13+AA75</f>
        <v>574452.32734518056</v>
      </c>
      <c r="AC75" s="487">
        <f>+AC74</f>
        <v>14308763.179369889</v>
      </c>
      <c r="AD75" s="488">
        <f>+AD74</f>
        <v>447115.59099290782</v>
      </c>
      <c r="AE75" s="489">
        <f>+AC75*AC34*AC37/13+AD75</f>
        <v>1761671.1673292017</v>
      </c>
      <c r="AF75" s="487">
        <f>+AF74</f>
        <v>17982.538973319821</v>
      </c>
      <c r="AG75" s="488">
        <f>+AG74</f>
        <v>595.49680851063829</v>
      </c>
      <c r="AH75" s="489">
        <f>+AF75*AF34*AF37/13+AG75</f>
        <v>2247.5646069451418</v>
      </c>
      <c r="AI75" s="487">
        <f>+AI74</f>
        <v>6556249.5426380141</v>
      </c>
      <c r="AJ75" s="488">
        <f>+AJ74</f>
        <v>194870.59382978725</v>
      </c>
      <c r="AK75" s="489">
        <f>+AI75*AI34*AI37/13+AJ75</f>
        <v>797197.59359124466</v>
      </c>
      <c r="AL75" s="487">
        <f>+AL74</f>
        <v>14998502.074969554</v>
      </c>
      <c r="AM75" s="488">
        <f>+AM74</f>
        <v>438872.14225682669</v>
      </c>
      <c r="AN75" s="489">
        <f>+AL75*AL34*AL37/13+AM75</f>
        <v>1816794.4890162861</v>
      </c>
      <c r="AO75" s="487">
        <f>+AO74</f>
        <v>15657627.377412587</v>
      </c>
      <c r="AP75" s="488">
        <f>+AP74</f>
        <v>450280.26596252044</v>
      </c>
      <c r="AQ75" s="489">
        <f>+AO75*AO34*AO37/13+AP75</f>
        <v>1888756.892010079</v>
      </c>
      <c r="AR75" s="487">
        <f>+AR74</f>
        <v>57646326.198292278</v>
      </c>
      <c r="AS75" s="488">
        <f>+AS74</f>
        <v>1643277.2238297875</v>
      </c>
      <c r="AT75" s="489">
        <f>+AR75*AR34*AR37/13+AS75</f>
        <v>6939283.4970011329</v>
      </c>
      <c r="AU75" s="487">
        <f>+AU74</f>
        <v>10816394.229385475</v>
      </c>
      <c r="AV75" s="488">
        <f>+AV74</f>
        <v>306485.99191489362</v>
      </c>
      <c r="AW75" s="489">
        <f>+AU75*AU34*AU37/13+AV75</f>
        <v>1300195.3133879555</v>
      </c>
      <c r="AX75" s="487">
        <f>+AX74</f>
        <v>13970772.793915136</v>
      </c>
      <c r="AY75" s="488">
        <f>+AY74</f>
        <v>397126.1843510638</v>
      </c>
      <c r="AZ75" s="489">
        <f>+AX75*AX34*AX37/13+AY75</f>
        <v>1680630.3595020901</v>
      </c>
      <c r="BA75" s="487">
        <f>+BA74</f>
        <v>4834929.3316487065</v>
      </c>
      <c r="BB75" s="488">
        <f>+BB74</f>
        <v>135966.02862765954</v>
      </c>
      <c r="BC75" s="489">
        <f>+BA75*BA34*BA37/13+BB75</f>
        <v>580154.19740484422</v>
      </c>
      <c r="BD75" s="487">
        <f>+BD74</f>
        <v>35084361.496281162</v>
      </c>
      <c r="BE75" s="488">
        <f>+BE74</f>
        <v>978413.53148936166</v>
      </c>
      <c r="BF75" s="489">
        <f>+BD75*BD34*BD37/13+BE75</f>
        <v>4201637.1231433367</v>
      </c>
      <c r="BG75" s="487">
        <f>+BG74</f>
        <v>12299793.031544503</v>
      </c>
      <c r="BH75" s="488">
        <f>+BH74</f>
        <v>337558.87220056163</v>
      </c>
      <c r="BI75" s="489">
        <f>+BG75*BG34*BG37/13+BH75</f>
        <v>1467549.0268151085</v>
      </c>
      <c r="BJ75" s="487">
        <f>+BJ74</f>
        <v>16889843.368913829</v>
      </c>
      <c r="BK75" s="488">
        <f>+BK74</f>
        <v>462387.62255319138</v>
      </c>
      <c r="BL75" s="489">
        <f>+BJ75*BJ34*BJ37/13+BK75</f>
        <v>2014068.7501061026</v>
      </c>
      <c r="BM75" s="487">
        <f>+BM74</f>
        <v>49379287.486973226</v>
      </c>
      <c r="BN75" s="488">
        <f>+BN74</f>
        <v>1339109.3993826793</v>
      </c>
      <c r="BO75" s="489">
        <f>+BM75*BM34*BM37/13+BN75</f>
        <v>5875617.3356592599</v>
      </c>
      <c r="BP75" s="487">
        <f>+BP74</f>
        <v>58296822.272135481</v>
      </c>
      <c r="BQ75" s="488">
        <f>+BQ74</f>
        <v>1539673.6510638299</v>
      </c>
      <c r="BR75" s="489">
        <f>+BP75*BP34*BP37/13+BQ75</f>
        <v>6895441.430560777</v>
      </c>
      <c r="BS75" s="487">
        <f>+BS74</f>
        <v>9133466.6145525146</v>
      </c>
      <c r="BT75" s="488">
        <f>+BT74</f>
        <v>239918.78489361703</v>
      </c>
      <c r="BU75" s="489">
        <f>+BS75*BS34*BS37/13+BT75</f>
        <v>1079016.4286894174</v>
      </c>
      <c r="BV75" s="487">
        <f>+BV74</f>
        <v>4220686.2613429734</v>
      </c>
      <c r="BW75" s="488">
        <f>+BW74</f>
        <v>124631.63829787236</v>
      </c>
      <c r="BX75" s="489">
        <f>+BV75*BV34*BV37/13+BW75</f>
        <v>545078.00331620104</v>
      </c>
      <c r="BY75" s="487">
        <f>+BY74</f>
        <v>31789419.248546626</v>
      </c>
      <c r="BZ75" s="488">
        <f>+BZ74</f>
        <v>862515.91489361692</v>
      </c>
      <c r="CA75" s="489">
        <f>+BY75*BY34*BY37/13+BZ75</f>
        <v>4029239.2725407444</v>
      </c>
      <c r="CB75" s="487">
        <f>+CB74</f>
        <v>576757798.63589752</v>
      </c>
      <c r="CC75" s="488">
        <f>+CC74</f>
        <v>15363260.867872341</v>
      </c>
      <c r="CD75" s="489">
        <f>+CB75*CB34*CB37/13+CC75</f>
        <v>72817358.357524887</v>
      </c>
      <c r="CE75" s="487">
        <f>+CE74</f>
        <v>280632285.9498201</v>
      </c>
      <c r="CF75" s="488">
        <f>+CF74</f>
        <v>7586699.746650937</v>
      </c>
      <c r="CG75" s="489">
        <f>+CE75*CE34*CE37/13+CF75</f>
        <v>33368574.236489471</v>
      </c>
      <c r="CH75" s="487">
        <f>+CH74</f>
        <v>359415528.55303341</v>
      </c>
      <c r="CI75" s="488">
        <f>+CI74</f>
        <v>9332003.290851064</v>
      </c>
      <c r="CJ75" s="489">
        <f>+CH75*CH34*CH37/13+CI75</f>
        <v>42351746.601890519</v>
      </c>
      <c r="CK75" s="487">
        <f>+CK74</f>
        <v>286930691.89757985</v>
      </c>
      <c r="CL75" s="488">
        <f>+CL74</f>
        <v>7871201.5220894068</v>
      </c>
      <c r="CM75" s="489">
        <f>+CK75*CK34*CK37/13+CL75</f>
        <v>34231714.749383219</v>
      </c>
      <c r="CN75" s="487">
        <f>+CN74</f>
        <v>514791884.21225482</v>
      </c>
      <c r="CO75" s="488">
        <f>+CO74</f>
        <v>13297459.807340425</v>
      </c>
      <c r="CP75" s="489">
        <f>+CN75*CN34*CN37/13+CO75</f>
        <v>61389142.293029934</v>
      </c>
      <c r="CQ75" s="487">
        <f>+CQ74</f>
        <v>293524104.55624706</v>
      </c>
      <c r="CR75" s="488">
        <f>+CR74</f>
        <v>7463417.8439361686</v>
      </c>
      <c r="CS75" s="489">
        <f>+CQ75*CQ34*CQ37/13+CR75</f>
        <v>34884339.717667848</v>
      </c>
      <c r="CT75" s="487">
        <f>+CT74</f>
        <v>152156190.01471415</v>
      </c>
      <c r="CU75" s="488">
        <f>+CU74</f>
        <v>3819784.5386775699</v>
      </c>
      <c r="CV75" s="489">
        <f>+CT75*CT34*CT37/13+CU75</f>
        <v>17798474.768613666</v>
      </c>
      <c r="CW75" s="487">
        <f>+CW74</f>
        <v>57663651.456410028</v>
      </c>
      <c r="CX75" s="488">
        <f>+CX74</f>
        <v>1410974.4791078335</v>
      </c>
      <c r="CY75" s="489">
        <f>+CW75*CW34*CW37/13+CX75</f>
        <v>6708572.4352488844</v>
      </c>
      <c r="CZ75" s="487">
        <f>+CZ74</f>
        <v>42624395.565462127</v>
      </c>
      <c r="DA75" s="488">
        <f>+DA74</f>
        <v>1040995.9868041094</v>
      </c>
      <c r="DB75" s="489">
        <f>+CZ75*CZ34*CZ37/13+DA75</f>
        <v>4956927.5160454577</v>
      </c>
      <c r="DC75" s="487">
        <f>+DC74</f>
        <v>140606457.26329082</v>
      </c>
      <c r="DD75" s="488">
        <f>+DD74</f>
        <v>3370193.0886752857</v>
      </c>
      <c r="DE75" s="489">
        <f>+DC75*DC34*DC37/13+DD75</f>
        <v>16287801.700077944</v>
      </c>
      <c r="DF75" s="487">
        <f>+DF74</f>
        <v>112722527.52340138</v>
      </c>
      <c r="DG75" s="488">
        <f>+DG74</f>
        <v>2688087.8426950425</v>
      </c>
      <c r="DH75" s="489">
        <f>+DF75*DF34*DF37/13+DG75</f>
        <v>13043981.310011063</v>
      </c>
      <c r="DI75" s="487">
        <f>+DI74</f>
        <v>58299845.459541783</v>
      </c>
      <c r="DJ75" s="488">
        <f>+DJ74</f>
        <v>1388667.6844187968</v>
      </c>
      <c r="DK75" s="489">
        <f>+DI75*DI34*DI37/13+DJ75</f>
        <v>6744713.2061505858</v>
      </c>
      <c r="DL75" s="487">
        <f>+DL74</f>
        <v>37990148.998197436</v>
      </c>
      <c r="DM75" s="488">
        <f>+DM74</f>
        <v>915293.54296102666</v>
      </c>
      <c r="DN75" s="489">
        <f>+DL75*DL34*DL37/13+DM75</f>
        <v>4405473.762270961</v>
      </c>
      <c r="DO75" s="487">
        <f>+DO74</f>
        <v>72502698.031310007</v>
      </c>
      <c r="DP75" s="488">
        <f>+DP74</f>
        <v>1736921.3371683299</v>
      </c>
      <c r="DQ75" s="489">
        <f>+DO75*DO34*DO37/13+DP75</f>
        <v>8397792.3573763892</v>
      </c>
      <c r="DR75" s="487">
        <f>+DR74</f>
        <v>48154355.39180436</v>
      </c>
      <c r="DS75" s="488">
        <f>+DS74</f>
        <v>1165294.2598692589</v>
      </c>
      <c r="DT75" s="489">
        <f>+DR75*DR34*DR37/13+DS75</f>
        <v>5589266.871034083</v>
      </c>
      <c r="DU75" s="487">
        <f>+DU74</f>
        <v>48154355.39180436</v>
      </c>
      <c r="DV75" s="488">
        <f>+DV74</f>
        <v>1165294.2598692589</v>
      </c>
      <c r="DW75" s="489">
        <f>+DU75*DU34*DU37/13+DV75</f>
        <v>5589266.871034083</v>
      </c>
      <c r="DX75" s="487">
        <f>+DX74</f>
        <v>46687487.460967891</v>
      </c>
      <c r="DY75" s="488">
        <f>+DY74</f>
        <v>1134747.7985559248</v>
      </c>
      <c r="DZ75" s="489">
        <f>+DX75*DX34*DX37/13+DY75</f>
        <v>5423958.2787065096</v>
      </c>
      <c r="EA75" s="487">
        <f>+EA74</f>
        <v>46687486.554449163</v>
      </c>
      <c r="EB75" s="488">
        <f>+EB74</f>
        <v>1134747.777279329</v>
      </c>
      <c r="EC75" s="489">
        <f>+EA75*EA34*EA37/13+EB75</f>
        <v>5423958.1741474364</v>
      </c>
      <c r="ED75" s="487">
        <f>+ED74</f>
        <v>26585769.239380259</v>
      </c>
      <c r="EE75" s="488">
        <f>+EE74</f>
        <v>665566.42308067018</v>
      </c>
      <c r="EF75" s="489">
        <f>+ED75*ED34*ED37/13+EE75</f>
        <v>3108018.6998228901</v>
      </c>
      <c r="EG75" s="487">
        <f>+EG74</f>
        <v>21216166.150313858</v>
      </c>
      <c r="EH75" s="488">
        <f>+EH74</f>
        <v>532079.43341270066</v>
      </c>
      <c r="EI75" s="489">
        <f>+EG75*EG34*EG37/13+EH75</f>
        <v>2481222.7081845859</v>
      </c>
      <c r="EJ75" s="487">
        <f>+EJ74</f>
        <v>23598107.027732648</v>
      </c>
      <c r="EK75" s="488">
        <f>+EK74</f>
        <v>593050.04390665807</v>
      </c>
      <c r="EL75" s="489">
        <f>+EJ75*EJ34*EJ37/13+EK75</f>
        <v>2761023.8090334842</v>
      </c>
      <c r="EM75" s="487">
        <f>+EM74</f>
        <v>23598107.027732648</v>
      </c>
      <c r="EN75" s="488">
        <f>+EN74</f>
        <v>593050.04390665807</v>
      </c>
      <c r="EO75" s="489">
        <f>+EM75*EM34*EM37/13+EN75</f>
        <v>2761023.8090334842</v>
      </c>
      <c r="EP75" s="487">
        <f>+EP74</f>
        <v>7693249.6238534655</v>
      </c>
      <c r="EQ75" s="488">
        <f>+EQ74</f>
        <v>194000.30291837594</v>
      </c>
      <c r="ER75" s="489">
        <f>+EP75*EP34*EP37/13+EQ75</f>
        <v>900784.25527036539</v>
      </c>
      <c r="ES75" s="487">
        <f>+ES74</f>
        <v>7692971.2812734041</v>
      </c>
      <c r="ET75" s="488">
        <f>+ET74</f>
        <v>194000.30291837594</v>
      </c>
      <c r="EU75" s="489">
        <f>+ES75*ES34*ES37/13+ET75</f>
        <v>900758.68375267612</v>
      </c>
      <c r="EV75" s="487">
        <f>+EV74</f>
        <v>29867013.866923343</v>
      </c>
      <c r="EW75" s="488">
        <f>+EW74</f>
        <v>718141.7861061166</v>
      </c>
      <c r="EX75" s="489">
        <f>+EV75*EV34*EV37/13+EW75</f>
        <v>3462044.1859923978</v>
      </c>
      <c r="EY75" s="487">
        <f>+EY74</f>
        <v>13033672.623678908</v>
      </c>
      <c r="EZ75" s="488">
        <f>+EZ74</f>
        <v>310512.81331647158</v>
      </c>
      <c r="FA75" s="489">
        <f>+EY75*EY34*EY37/13+EZ75</f>
        <v>1507924.9734605118</v>
      </c>
      <c r="FB75" s="487">
        <f>+FB74</f>
        <v>9900050.7627606299</v>
      </c>
      <c r="FC75" s="488">
        <f>+FC74</f>
        <v>257183.20191489361</v>
      </c>
      <c r="FD75" s="489">
        <f>+FB75*FB34*FB37/13+FC75</f>
        <v>1166707.4405271416</v>
      </c>
      <c r="FE75" s="487">
        <f>+FE74</f>
        <v>16112302.15611046</v>
      </c>
      <c r="FF75" s="488">
        <f>+FF74</f>
        <v>415214.39617021265</v>
      </c>
      <c r="FG75" s="489">
        <f>+FE75*FE34*FE37/13+FF75</f>
        <v>1895462.2961052661</v>
      </c>
      <c r="FH75" s="487">
        <f>+FH74</f>
        <v>38006518.472819738</v>
      </c>
      <c r="FI75" s="488">
        <f>+FI74</f>
        <v>922128.88936170225</v>
      </c>
      <c r="FJ75" s="489">
        <f>+FH75*FH34*FH37/13+FI75</f>
        <v>4413812.9831768386</v>
      </c>
      <c r="FK75" s="487">
        <f>+FK74</f>
        <v>26613010.848765362</v>
      </c>
      <c r="FL75" s="488">
        <f>+FL74</f>
        <v>681481.70425531932</v>
      </c>
      <c r="FM75" s="489">
        <f>+FK75*FK34*FK37/13+FL75</f>
        <v>3126436.6857440397</v>
      </c>
      <c r="FN75" s="487">
        <f>+FN74</f>
        <v>927357.4448260722</v>
      </c>
      <c r="FO75" s="488">
        <f>+FO74</f>
        <v>23575.695319148934</v>
      </c>
      <c r="FP75" s="489">
        <f>+FN75*FN34*FN37/13+FO75</f>
        <v>108772.639672153</v>
      </c>
      <c r="FQ75" s="487">
        <f>+FQ74</f>
        <v>19649708.740955506</v>
      </c>
      <c r="FR75" s="488">
        <f>+FR74</f>
        <v>469464.82170212793</v>
      </c>
      <c r="FS75" s="489">
        <f>+FQ75*FQ34*FQ37/13+FR75</f>
        <v>2274696.6139264349</v>
      </c>
      <c r="FT75" s="487">
        <f>+FT74</f>
        <v>140565087.09949878</v>
      </c>
      <c r="FU75" s="488">
        <f>+FU74</f>
        <v>3356466.3825531919</v>
      </c>
      <c r="FV75" s="489">
        <f>+FT75*FT34*FT37/13+FU75</f>
        <v>16270274.28953262</v>
      </c>
      <c r="FW75" s="487">
        <f>+FW74</f>
        <v>19900733.658675335</v>
      </c>
      <c r="FX75" s="488">
        <f>+FX74</f>
        <v>474617.52744680847</v>
      </c>
      <c r="FY75" s="489">
        <f>+FW75*FW34*FW37/13+FX75</f>
        <v>2302911.1455781739</v>
      </c>
      <c r="FZ75" s="487">
        <f>+FZ74</f>
        <v>50531979.188430361</v>
      </c>
      <c r="GA75" s="488">
        <f>+GA74</f>
        <v>1117934.6382978724</v>
      </c>
      <c r="GB75" s="489">
        <f>+FZ75*FZ34*FZ37/13+GA75</f>
        <v>5760341.12673805</v>
      </c>
      <c r="GC75" s="487">
        <f>+GC74</f>
        <v>67443688.406314135</v>
      </c>
      <c r="GD75" s="488">
        <f>+GD74</f>
        <v>1502533.2765957448</v>
      </c>
      <c r="GE75" s="489">
        <f>+GC75*GC34*GC37/13+GD75</f>
        <v>7698629.7226557266</v>
      </c>
      <c r="GF75" s="487">
        <f>+GF74</f>
        <v>92223684.358082637</v>
      </c>
      <c r="GG75" s="488">
        <f>+GG74</f>
        <v>2078208.2138297874</v>
      </c>
      <c r="GH75" s="489">
        <f>+GF75*GF34*GF37/13+GG75</f>
        <v>10550859.345409594</v>
      </c>
      <c r="GI75" s="487">
        <f>+GI74</f>
        <v>49339190.715270959</v>
      </c>
      <c r="GJ75" s="488">
        <f>+GJ74</f>
        <v>639155.18494271697</v>
      </c>
      <c r="GK75" s="489">
        <f>+GI75*GI34*GI37/13+GJ75</f>
        <v>3398103.7420758372</v>
      </c>
      <c r="GL75" s="487">
        <f>+GL74</f>
        <v>54643487.565739222</v>
      </c>
      <c r="GM75" s="488">
        <f>+GM74</f>
        <v>1197365.89198036</v>
      </c>
      <c r="GN75" s="489">
        <f>+GL75*GL34*GL37/13+GM75</f>
        <v>6200996.6840628125</v>
      </c>
      <c r="GO75" s="487">
        <f>+GO74</f>
        <v>110805732.78232406</v>
      </c>
      <c r="GP75" s="488">
        <f>+GP74</f>
        <v>2030533.220949264</v>
      </c>
      <c r="GQ75" s="489">
        <f>+GO75*GO34*GO37/13+GP75</f>
        <v>10749550.65275985</v>
      </c>
      <c r="GR75" s="487">
        <f>+GR74</f>
        <v>23792305</v>
      </c>
      <c r="GS75" s="488">
        <f>+GS74</f>
        <v>430989.06873977085</v>
      </c>
      <c r="GT75" s="489">
        <f>+GR75*GR34*GR37/13+GS75</f>
        <v>2291965.9119395525</v>
      </c>
      <c r="GU75" s="487">
        <f>+GU74</f>
        <v>10083297</v>
      </c>
      <c r="GV75" s="488">
        <f>+GV74</f>
        <v>131203.73486088379</v>
      </c>
      <c r="GW75" s="489">
        <f>+GU75*GU34*GU37/13+GV75</f>
        <v>697731.12505985785</v>
      </c>
      <c r="GX75" s="487">
        <f>+GX74</f>
        <v>77565577.611515373</v>
      </c>
      <c r="GY75" s="488">
        <f>+GY74</f>
        <v>1802348.0949848706</v>
      </c>
      <c r="GZ75" s="489">
        <f>+GX75*GX34*GX37/13+GY75</f>
        <v>8928349.2246962991</v>
      </c>
      <c r="HA75" s="487">
        <f>+HA74</f>
        <v>49729166.988959283</v>
      </c>
      <c r="HB75" s="488">
        <f>+HB74</f>
        <v>1155331.3510450074</v>
      </c>
      <c r="HC75" s="489">
        <f>+HA75*HA34*HA37/13+HB75</f>
        <v>5723982.9495386463</v>
      </c>
      <c r="HD75" s="487">
        <f>+HD74</f>
        <v>8242155.1800476722</v>
      </c>
      <c r="HE75" s="488">
        <f>+HE74</f>
        <v>190379.85659423572</v>
      </c>
      <c r="HF75" s="489">
        <f>+HD75*HD34*HD37/13+HE75</f>
        <v>947592.12694490515</v>
      </c>
      <c r="HG75" s="487">
        <f>+HG74</f>
        <v>62242760.019581541</v>
      </c>
      <c r="HH75" s="488">
        <f>+HH74</f>
        <v>1420497.5869653532</v>
      </c>
      <c r="HI75" s="489">
        <f>+HG75*HG34*HG37/13+HH75</f>
        <v>7138781.287982326</v>
      </c>
      <c r="HJ75" s="487">
        <f>+HJ74</f>
        <v>73336876.62488389</v>
      </c>
      <c r="HK75" s="488">
        <f>+HK74</f>
        <v>1673240.474130613</v>
      </c>
      <c r="HL75" s="489">
        <f>+HJ75*HJ34*HJ37/13+HK75</f>
        <v>8410748.0357431658</v>
      </c>
      <c r="HM75" s="487">
        <f>+HM74</f>
        <v>47801674.131495073</v>
      </c>
      <c r="HN75" s="488">
        <f>+HN74</f>
        <v>1092566.9341080196</v>
      </c>
      <c r="HO75" s="489">
        <f>+HM75*HM34*HM37/13+HN75</f>
        <v>5484138.4836578667</v>
      </c>
      <c r="HP75" s="487">
        <f>+HP74</f>
        <v>91751973.693107992</v>
      </c>
      <c r="HQ75" s="488">
        <f>+HQ74</f>
        <v>2095329.5379398526</v>
      </c>
      <c r="HR75" s="489">
        <f>+HP75*HP34*HP37/13+HQ75</f>
        <v>10524644.297445673</v>
      </c>
      <c r="HS75" s="487">
        <f>+HS74</f>
        <v>35230552.253312416</v>
      </c>
      <c r="HT75" s="488">
        <f>+HT74</f>
        <v>792014.91866945254</v>
      </c>
      <c r="HU75" s="489">
        <f>+HS75*HS34*HS37/13+HT75</f>
        <v>4028669.1522632795</v>
      </c>
      <c r="HV75" s="487">
        <f>+HV74</f>
        <v>12529372.45274367</v>
      </c>
      <c r="HW75" s="488">
        <f>+HW74</f>
        <v>280296.39536358893</v>
      </c>
      <c r="HX75" s="489">
        <f>+HV75*HV34*HV37/13+HW75</f>
        <v>1431378.1638769908</v>
      </c>
      <c r="HY75" s="487">
        <f>+HY74</f>
        <v>9398409.3957012743</v>
      </c>
      <c r="HZ75" s="488">
        <f>+HZ74</f>
        <v>209429.95104379527</v>
      </c>
      <c r="IA75" s="489">
        <f>+HY75*HY34*HY37/13+HZ75</f>
        <v>1072868.0641033049</v>
      </c>
      <c r="IB75" s="487">
        <f>+IB74</f>
        <v>34473164.930792861</v>
      </c>
      <c r="IC75" s="488">
        <f>+IC74</f>
        <v>765743.37497872498</v>
      </c>
      <c r="ID75" s="489">
        <f>+IB75*IB34*IB37/13+IC75</f>
        <v>3932815.932240109</v>
      </c>
      <c r="IE75" s="487">
        <f>+IE74</f>
        <v>36459816.839094184</v>
      </c>
      <c r="IF75" s="488">
        <f>+IF74</f>
        <v>807873.86562706192</v>
      </c>
      <c r="IG75" s="489">
        <f>+IE75*IE34*IE37/13+IF75</f>
        <v>4157461.4531226414</v>
      </c>
      <c r="IH75" s="487">
        <f>+IH74</f>
        <v>35575567.399300054</v>
      </c>
      <c r="II75" s="488">
        <f>+II74</f>
        <v>798804.49313753762</v>
      </c>
      <c r="IJ75" s="489">
        <f>+IH75*IH34*IH37/13+II75</f>
        <v>4067155.4973322251</v>
      </c>
      <c r="IK75" s="487">
        <f>+IK74</f>
        <v>12637597.75694515</v>
      </c>
      <c r="IL75" s="488">
        <f>+IL74</f>
        <v>281739.69323592936</v>
      </c>
      <c r="IM75" s="489">
        <f>+IK75*IK34*IK37/13+IL75</f>
        <v>1442764.1923232684</v>
      </c>
      <c r="IN75" s="487">
        <f>+IN74</f>
        <v>9398409.3938697726</v>
      </c>
      <c r="IO75" s="488">
        <f>+IO74</f>
        <v>209429.95104379527</v>
      </c>
      <c r="IP75" s="489">
        <f>+IN75*IN34*IN37/13+IO75</f>
        <v>1072868.0639350438</v>
      </c>
      <c r="IQ75" s="487">
        <f>+IQ74</f>
        <v>3100525.101850484</v>
      </c>
      <c r="IR75" s="488">
        <f>+IR74</f>
        <v>70304.83154150749</v>
      </c>
      <c r="IS75" s="489">
        <f>+IQ75*IQ34*IQ37/13+IR75</f>
        <v>355152.13183680072</v>
      </c>
      <c r="IT75" s="487">
        <f>+IT74</f>
        <v>31373457.484363504</v>
      </c>
      <c r="IU75" s="488">
        <f>+IU74</f>
        <v>695456.77747977071</v>
      </c>
      <c r="IV75" s="489">
        <f>+IT75*IT34*IT37/13+IU75</f>
        <v>3577757.1529924385</v>
      </c>
      <c r="IW75" s="487">
        <f>+IW74</f>
        <v>36459816.306841955</v>
      </c>
      <c r="IX75" s="488">
        <f>+IX74</f>
        <v>807873.85456323216</v>
      </c>
      <c r="IY75" s="489">
        <f>+IW75*IW34*IW37/13+IX75</f>
        <v>4157461.3931604456</v>
      </c>
      <c r="IZ75" s="1021">
        <f>G75+J75+M75+P75+S75+V75+Y75+AB75+AE75+AH75+AK75+AN75+AQ75+AT75+AW75+AZ75+BC75+BF75+BI75+BL75+BO75+BR75+BU75+BX75+CA75+CD75+CG75+CJ75+CM75+CP75+CS75+CV75+CY75+DB75+DE75+DH75+DK75+DN75+DQ75+DT75+DW75+DZ75+EC75+EF75+EI75+EL75+EO75+ER75+EU75+EX75+FA75+FD75+FG75+FJ75+FM75+FP75+FS75+FV75+FY75+GB75+GE75+GH75+GK75+GN75+GQ75+GT75+GW75+GZ75+HC75+HF75+HI75+HL75+HO75+HR75+HU75+HX75+IA75+ID75+IG75+IJ75+IM75+IP75+IS75+IV75+IY75</f>
        <v>612659560.78471088</v>
      </c>
      <c r="JA75" s="1021">
        <f>+IZ75</f>
        <v>612659560.78471088</v>
      </c>
      <c r="JB75" s="1021"/>
      <c r="JC75" s="1021">
        <f>+JA75-JB74</f>
        <v>5997950.5285038948</v>
      </c>
    </row>
    <row r="76" spans="1:263">
      <c r="JC76" s="596"/>
    </row>
  </sheetData>
  <mergeCells count="91">
    <mergeCell ref="GP27:GQ27"/>
    <mergeCell ref="GS27:GT27"/>
    <mergeCell ref="GV27:GW27"/>
    <mergeCell ref="GO28:GQ28"/>
    <mergeCell ref="N28:P28"/>
    <mergeCell ref="Q28:S28"/>
    <mergeCell ref="T28:V28"/>
    <mergeCell ref="BD28:BF28"/>
    <mergeCell ref="BG28:BI28"/>
    <mergeCell ref="BJ28:BL28"/>
    <mergeCell ref="DO28:DQ28"/>
    <mergeCell ref="DR28:DT28"/>
    <mergeCell ref="DU28:DW28"/>
    <mergeCell ref="DX28:DZ28"/>
    <mergeCell ref="BY28:CA28"/>
    <mergeCell ref="CB28:CD28"/>
    <mergeCell ref="E6:G6"/>
    <mergeCell ref="E7:G7"/>
    <mergeCell ref="E8:G8"/>
    <mergeCell ref="E28:G28"/>
    <mergeCell ref="H28:J28"/>
    <mergeCell ref="K28:M28"/>
    <mergeCell ref="BM28:BO28"/>
    <mergeCell ref="BP28:BR28"/>
    <mergeCell ref="BS28:BU28"/>
    <mergeCell ref="BV28:BX28"/>
    <mergeCell ref="W28:Y28"/>
    <mergeCell ref="Z28:AB28"/>
    <mergeCell ref="AC28:AE28"/>
    <mergeCell ref="AF28:AH28"/>
    <mergeCell ref="AI28:AK28"/>
    <mergeCell ref="AL28:AN28"/>
    <mergeCell ref="AO28:AQ28"/>
    <mergeCell ref="AR28:AT28"/>
    <mergeCell ref="AU28:AW28"/>
    <mergeCell ref="AX28:AZ28"/>
    <mergeCell ref="BA28:BC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FQ28:FS28"/>
    <mergeCell ref="FT28:FV28"/>
    <mergeCell ref="FW28:FY28"/>
    <mergeCell ref="FZ28:GB28"/>
    <mergeCell ref="EA28:EC28"/>
    <mergeCell ref="ED28:EF28"/>
    <mergeCell ref="EG28:EI28"/>
    <mergeCell ref="EJ28:EL28"/>
    <mergeCell ref="EM28:EO28"/>
    <mergeCell ref="EP28:ER28"/>
    <mergeCell ref="ES28:EU28"/>
    <mergeCell ref="EV28:EX28"/>
    <mergeCell ref="EY28:FA28"/>
    <mergeCell ref="FB28:FD28"/>
    <mergeCell ref="FE28:FG28"/>
    <mergeCell ref="FH28:FJ28"/>
    <mergeCell ref="FK28:FM28"/>
    <mergeCell ref="FN28:FP28"/>
    <mergeCell ref="HS28:HU28"/>
    <mergeCell ref="HV28:HX28"/>
    <mergeCell ref="IT28:IV28"/>
    <mergeCell ref="IW28:IY28"/>
    <mergeCell ref="HY28:IA28"/>
    <mergeCell ref="IB28:ID28"/>
    <mergeCell ref="IE28:IG28"/>
    <mergeCell ref="IH28:IJ28"/>
    <mergeCell ref="IK28:IM28"/>
    <mergeCell ref="IN28:IP28"/>
    <mergeCell ref="IQ28:IS28"/>
    <mergeCell ref="HM28:HO28"/>
    <mergeCell ref="HP28:HR28"/>
    <mergeCell ref="GC28:GE28"/>
    <mergeCell ref="GF28:GH28"/>
    <mergeCell ref="GI28:GK28"/>
    <mergeCell ref="GL28:GN28"/>
    <mergeCell ref="GX28:GZ28"/>
    <mergeCell ref="HA28:HC28"/>
    <mergeCell ref="HD28:HF28"/>
    <mergeCell ref="HG28:HI28"/>
    <mergeCell ref="HJ28:HL28"/>
    <mergeCell ref="GR28:GT28"/>
    <mergeCell ref="GU28:GW28"/>
  </mergeCells>
  <printOptions horizontalCentered="1" verticalCentered="1"/>
  <pageMargins left="0.24" right="0.21" top="0.3" bottom="0.22" header="0.45" footer="0.4"/>
  <pageSetup scale="28" fitToWidth="3" fitToHeight="3" orientation="landscape" r:id="rId1"/>
  <headerFooter alignWithMargins="0"/>
  <colBreaks count="18" manualBreakCount="18">
    <brk id="16" max="68" man="1"/>
    <brk id="28" max="1048575" man="1"/>
    <brk id="40" max="1048575" man="1"/>
    <brk id="52" max="1048575" man="1"/>
    <brk id="64" max="1048575" man="1"/>
    <brk id="76" max="1048575" man="1"/>
    <brk id="88" max="1048575" man="1"/>
    <brk id="100" max="1048575" man="1"/>
    <brk id="115" max="1048575" man="1"/>
    <brk id="130" max="1048575" man="1"/>
    <brk id="145" max="1048575" man="1"/>
    <brk id="160" max="1048575" man="1"/>
    <brk id="175" max="1048575" man="1"/>
    <brk id="190" max="1048575" man="1"/>
    <brk id="205" max="78" man="1"/>
    <brk id="220" max="1048575" man="1"/>
    <brk id="235" max="1048575" man="1"/>
    <brk id="250" max="1048575" man="1"/>
  </colBreaks>
  <ignoredErrors>
    <ignoredError sqref="G75 J75 M75 P75 S75 V75 Y75 AB75 AE75 AH75 AK75 AN75 AQ75 AT75 AW75 AZ75 BC75 BF75 BI75 BL75 BO75 BR75 BU75 BX75 CA75 CD75 CG75 CJ75 CM75 CP75 CS75 CV75 CY75 DB75 DE75 DK75 DN75 DQ75 DT75 DW75 DZ75 EC75 EF75 EI75 EL75 EO75 ER75 EU75 EX75 FA75 FD75 FG75 FJ75 FM75 FP75 FS75 FV75 FY75 GB75 GE75 GH75 GK75 GN75 GQ75 GZ75 HC75 HF75 HI75 HL75 HO75 HR75 HU75 HX75 IA75 ID75 IG75 IJ75 IM75 IP75 IS75 IV75 DH75" formula="1"/>
    <ignoredError sqref="IW38 IT38 IQ38 IN38 IB38 IE38 IH38 IK38 HJ38 HM38 HP38 HS38 HV38 HY38 GL38 GX38 HA38 HD38 HG38 FW38 FZ38 GC38 GF38 GI38 FH38 FK38 FN38 FT38 FB38 FE38 BS38 BP38 BJ38 GO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85546875" style="1178" customWidth="1"/>
    <col min="2" max="2" width="25.140625" style="1178" customWidth="1"/>
    <col min="3" max="3" width="1.85546875" style="1178" customWidth="1"/>
    <col min="4" max="4" width="27.85546875" style="1178" customWidth="1"/>
    <col min="5" max="5" width="3.85546875" style="1178" customWidth="1"/>
    <col min="6" max="6" width="22.140625" style="1178" customWidth="1"/>
    <col min="7" max="7" width="1.85546875" style="1178" customWidth="1"/>
    <col min="8" max="8" width="17.140625" style="1178" customWidth="1"/>
    <col min="9" max="9" width="1.85546875" style="1178" customWidth="1"/>
    <col min="10" max="10" width="15.5703125" style="1178" customWidth="1"/>
    <col min="11" max="11" width="1.85546875" style="1178" customWidth="1"/>
    <col min="12" max="12" width="15.85546875" style="1178" customWidth="1"/>
    <col min="13" max="13" width="1.85546875" style="1178" customWidth="1"/>
    <col min="14" max="14" width="13.5703125" style="1178" customWidth="1"/>
    <col min="15" max="15" width="1.85546875" style="1178" customWidth="1"/>
    <col min="16" max="16" width="14.140625" style="1178" customWidth="1"/>
    <col min="17" max="17" width="1.85546875" style="1178" customWidth="1"/>
    <col min="18" max="18" width="20" style="1178" customWidth="1"/>
    <col min="19" max="19" width="7.85546875" style="1178" bestFit="1" customWidth="1"/>
    <col min="20" max="20" width="3" style="1178" hidden="1" customWidth="1"/>
    <col min="21" max="16384" width="9.140625" style="1178"/>
  </cols>
  <sheetData>
    <row r="1" spans="2:20" ht="15.75">
      <c r="B1" s="1472" t="s">
        <v>260</v>
      </c>
      <c r="C1" s="1472"/>
      <c r="D1" s="1472"/>
      <c r="E1" s="1472"/>
      <c r="F1" s="1472"/>
      <c r="G1" s="1472"/>
      <c r="H1" s="1472"/>
      <c r="I1" s="1472"/>
      <c r="J1" s="1472"/>
      <c r="K1" s="1472"/>
      <c r="L1" s="1472"/>
      <c r="M1" s="1472"/>
      <c r="N1" s="1472"/>
      <c r="O1" s="1472"/>
      <c r="P1" s="1472"/>
      <c r="Q1" s="1472"/>
      <c r="R1" s="1472"/>
    </row>
    <row r="2" spans="2:20" ht="15.75">
      <c r="B2" s="1473" t="s">
        <v>261</v>
      </c>
      <c r="C2" s="1473"/>
      <c r="D2" s="1473"/>
      <c r="E2" s="1473"/>
      <c r="F2" s="1473"/>
      <c r="G2" s="1473"/>
      <c r="H2" s="1473"/>
      <c r="I2" s="1473"/>
      <c r="J2" s="1473"/>
      <c r="K2" s="1473"/>
      <c r="L2" s="1473"/>
      <c r="M2" s="1473"/>
      <c r="N2" s="1473"/>
      <c r="O2" s="1473"/>
      <c r="P2" s="1473"/>
      <c r="Q2" s="1473"/>
      <c r="R2" s="1473"/>
    </row>
    <row r="3" spans="2:20" ht="15.75">
      <c r="B3" s="1473" t="s">
        <v>1118</v>
      </c>
      <c r="C3" s="1473"/>
      <c r="D3" s="1473"/>
      <c r="E3" s="1473"/>
      <c r="F3" s="1473"/>
      <c r="G3" s="1473"/>
      <c r="H3" s="1473"/>
      <c r="I3" s="1473"/>
      <c r="J3" s="1473"/>
      <c r="K3" s="1473"/>
      <c r="L3" s="1473"/>
      <c r="M3" s="1473"/>
      <c r="N3" s="1473"/>
      <c r="O3" s="1473"/>
      <c r="P3" s="1473"/>
      <c r="Q3" s="1473"/>
      <c r="R3" s="1473"/>
    </row>
    <row r="4" spans="2:20" ht="15.75">
      <c r="B4" s="1179"/>
      <c r="C4" s="1180"/>
      <c r="D4" s="1180"/>
      <c r="E4" s="1180"/>
      <c r="F4" s="1180"/>
      <c r="G4" s="1180"/>
      <c r="H4" s="1180"/>
      <c r="I4" s="1180"/>
      <c r="J4" s="1180"/>
      <c r="K4" s="1180"/>
      <c r="L4" s="1180"/>
      <c r="M4" s="1180"/>
      <c r="N4" s="1180"/>
      <c r="O4" s="1180"/>
      <c r="P4" s="1180"/>
      <c r="Q4" s="1180"/>
      <c r="R4" s="1180"/>
    </row>
    <row r="5" spans="2:20" ht="16.5" thickBot="1">
      <c r="B5" s="1181"/>
      <c r="C5" s="1273"/>
      <c r="D5" s="1273"/>
      <c r="E5" s="1273"/>
      <c r="F5" s="1273"/>
      <c r="G5" s="1273"/>
      <c r="H5" s="1273"/>
      <c r="I5" s="1273"/>
      <c r="J5" s="1273"/>
      <c r="K5" s="1273"/>
      <c r="L5" s="1273"/>
      <c r="M5" s="1273"/>
      <c r="N5" s="1273"/>
      <c r="O5" s="1273"/>
      <c r="P5" s="1273"/>
      <c r="Q5" s="1273"/>
      <c r="R5" s="1273"/>
    </row>
    <row r="6" spans="2:20" ht="60.75" customHeight="1">
      <c r="B6" s="1183" t="str">
        <f>"TEC True-up Revenue Requirement For Year "&amp;J6&amp;" "</f>
        <v xml:space="preserve">TEC True-up Revenue Requirement For Year 2021 </v>
      </c>
      <c r="C6" s="1184"/>
      <c r="D6" s="1183" t="str">
        <f>"TEC Projection Revenue Requirement For Year "&amp;J6&amp;" "</f>
        <v xml:space="preserve">TEC Projection Revenue Requirement For Year 2021 </v>
      </c>
      <c r="E6" s="1185"/>
      <c r="F6" s="1186" t="s">
        <v>772</v>
      </c>
      <c r="G6" s="1187"/>
      <c r="H6" s="1188" t="s">
        <v>734</v>
      </c>
      <c r="I6" s="1184"/>
      <c r="J6" s="1189">
        <v>2021</v>
      </c>
      <c r="K6" s="1184"/>
      <c r="P6" s="1187"/>
      <c r="Q6" s="1187"/>
      <c r="R6" s="1187"/>
    </row>
    <row r="7" spans="2:20" ht="15.75">
      <c r="B7" s="1190" t="s">
        <v>52</v>
      </c>
      <c r="C7" s="1184"/>
      <c r="D7" s="1190"/>
      <c r="E7" s="1185"/>
      <c r="F7" s="1191"/>
      <c r="G7" s="1187"/>
      <c r="H7" s="1192" t="s">
        <v>701</v>
      </c>
      <c r="I7" s="1193"/>
      <c r="J7" s="1194">
        <f>J6+1</f>
        <v>2022</v>
      </c>
      <c r="P7" s="1187"/>
      <c r="Q7" s="1187"/>
      <c r="R7" s="1187"/>
    </row>
    <row r="8" spans="2:20" ht="16.5" thickBot="1">
      <c r="B8" s="1195">
        <f>(656557925*0.583333333333333)+(602115874*0.416666666666667)</f>
        <v>633873737.08333325</v>
      </c>
      <c r="C8" s="1196" t="s">
        <v>702</v>
      </c>
      <c r="D8" s="1195">
        <f xml:space="preserve"> (642350288*0.583333333333333)+(602289648*0.416666666666667)</f>
        <v>625658354.66666663</v>
      </c>
      <c r="E8" s="1197" t="s">
        <v>703</v>
      </c>
      <c r="F8" s="1198">
        <f>IF(B8=0,0,B8-D8)</f>
        <v>8215382.4166666269</v>
      </c>
      <c r="G8" s="1199"/>
      <c r="H8" s="1200" t="s">
        <v>704</v>
      </c>
      <c r="I8" s="1201"/>
      <c r="J8" s="1202">
        <f>J7+1</f>
        <v>2023</v>
      </c>
      <c r="P8" s="1187"/>
      <c r="Q8" s="1187"/>
      <c r="R8" s="1187"/>
    </row>
    <row r="9" spans="2:20" ht="15.75">
      <c r="B9" s="1429"/>
      <c r="C9" s="1203"/>
      <c r="D9" s="1429"/>
      <c r="E9" s="1201"/>
      <c r="F9" s="1201"/>
      <c r="G9" s="1201"/>
      <c r="H9" s="1187"/>
      <c r="I9" s="1187"/>
      <c r="P9" s="1187"/>
      <c r="Q9" s="1187"/>
      <c r="R9" s="1187"/>
    </row>
    <row r="10" spans="2:20" ht="16.5" thickBot="1">
      <c r="B10" s="1204"/>
      <c r="C10" s="1205"/>
      <c r="D10" s="1204"/>
      <c r="E10" s="1204"/>
      <c r="F10" s="1204"/>
      <c r="G10" s="1204"/>
      <c r="H10" s="1204"/>
      <c r="I10" s="1204"/>
      <c r="J10" s="1204"/>
      <c r="K10" s="1204"/>
      <c r="L10" s="1204"/>
      <c r="M10" s="1204"/>
      <c r="N10" s="1206"/>
      <c r="O10" s="1206"/>
      <c r="P10" s="1206"/>
      <c r="Q10" s="1206"/>
      <c r="R10" s="1206"/>
    </row>
    <row r="11" spans="2:20" ht="15.75">
      <c r="B11" s="1207"/>
      <c r="C11" s="1203"/>
      <c r="D11" s="1201"/>
      <c r="E11" s="1201"/>
      <c r="F11" s="1201"/>
      <c r="G11" s="1201"/>
      <c r="H11" s="1201"/>
      <c r="I11" s="1201"/>
      <c r="J11" s="1201"/>
      <c r="K11" s="1201"/>
      <c r="L11" s="1201"/>
      <c r="M11" s="1201"/>
      <c r="N11" s="1187"/>
      <c r="O11" s="1187"/>
      <c r="P11" s="1187"/>
      <c r="Q11" s="1187"/>
      <c r="R11" s="1187"/>
    </row>
    <row r="12" spans="2:20" ht="63">
      <c r="B12" s="1208" t="s">
        <v>440</v>
      </c>
      <c r="C12" s="1203"/>
      <c r="D12" s="1209" t="s">
        <v>705</v>
      </c>
      <c r="E12" s="1209"/>
      <c r="F12" s="1209" t="s">
        <v>706</v>
      </c>
      <c r="G12" s="1209"/>
      <c r="H12" s="1209" t="s">
        <v>707</v>
      </c>
      <c r="I12" s="1201"/>
      <c r="J12" s="1210" t="s">
        <v>708</v>
      </c>
      <c r="K12" s="1201"/>
      <c r="L12" s="1209" t="s">
        <v>709</v>
      </c>
      <c r="M12" s="1211"/>
      <c r="N12" s="1210" t="s">
        <v>710</v>
      </c>
      <c r="O12" s="1210"/>
      <c r="P12" s="1209" t="s">
        <v>711</v>
      </c>
      <c r="Q12" s="1212"/>
      <c r="R12" s="1209" t="s">
        <v>712</v>
      </c>
    </row>
    <row r="13" spans="2:20" ht="15.75">
      <c r="B13" s="1213"/>
      <c r="C13" s="1203"/>
      <c r="D13" s="1187"/>
      <c r="E13" s="1187"/>
      <c r="F13" s="1187"/>
      <c r="G13" s="1187"/>
      <c r="H13" s="1187"/>
      <c r="I13" s="1214"/>
      <c r="J13" s="1214"/>
      <c r="K13" s="1214"/>
      <c r="N13" s="1187"/>
      <c r="O13" s="1187"/>
      <c r="P13" s="1187"/>
      <c r="Q13" s="1187"/>
      <c r="R13" s="1187"/>
    </row>
    <row r="14" spans="2:20" ht="15.75">
      <c r="B14" s="1215" t="s">
        <v>713</v>
      </c>
      <c r="C14" s="1203"/>
      <c r="D14" s="1203"/>
      <c r="E14" s="1203"/>
      <c r="F14" s="1203"/>
      <c r="G14" s="1203"/>
      <c r="H14" s="1203"/>
      <c r="I14" s="1203"/>
      <c r="J14" s="1203"/>
      <c r="K14" s="1203"/>
      <c r="L14" s="1187"/>
      <c r="M14" s="1187"/>
      <c r="N14" s="1211"/>
      <c r="O14" s="1211"/>
      <c r="P14" s="1203"/>
      <c r="Q14" s="1203"/>
      <c r="R14" s="1203"/>
    </row>
    <row r="15" spans="2:20" ht="15.75">
      <c r="B15" s="1216" t="s">
        <v>714</v>
      </c>
      <c r="C15" s="1203"/>
      <c r="D15" s="1203"/>
      <c r="E15" s="1203"/>
      <c r="F15" s="1203"/>
      <c r="G15" s="1203"/>
      <c r="H15" s="1203"/>
      <c r="I15" s="1203"/>
      <c r="J15" s="1203"/>
      <c r="K15" s="1203"/>
      <c r="L15" s="1187"/>
      <c r="M15" s="1187"/>
      <c r="N15" s="1211"/>
      <c r="O15" s="1211"/>
      <c r="P15" s="1203"/>
      <c r="Q15" s="1203"/>
      <c r="R15" s="1203"/>
    </row>
    <row r="16" spans="2:20" ht="15.75">
      <c r="B16" s="1217">
        <f t="shared" ref="B16:B27" si="0">DATE($J$6,T16,1)</f>
        <v>44197</v>
      </c>
      <c r="C16" s="1184"/>
      <c r="D16" s="1218">
        <f>F8/12</f>
        <v>684615.20138888562</v>
      </c>
      <c r="E16" s="1219"/>
      <c r="F16" s="1218">
        <v>0</v>
      </c>
      <c r="G16" s="1218"/>
      <c r="H16" s="1218">
        <v>0</v>
      </c>
      <c r="I16" s="1218"/>
      <c r="J16" s="1218">
        <f>F16+H16</f>
        <v>0</v>
      </c>
      <c r="K16" s="1219"/>
      <c r="L16" s="1220">
        <f t="shared" ref="L16:L27" si="1">F76</f>
        <v>2.8E-3</v>
      </c>
      <c r="M16" s="1221"/>
      <c r="N16" s="1218">
        <f t="shared" ref="N16:N27" si="2">J16*L16</f>
        <v>0</v>
      </c>
      <c r="O16" s="1218"/>
      <c r="P16" s="1218"/>
      <c r="Q16" s="1218"/>
      <c r="R16" s="1218">
        <f>D16+N16</f>
        <v>684615.20138888562</v>
      </c>
      <c r="T16" s="1178">
        <v>1</v>
      </c>
    </row>
    <row r="17" spans="2:20" ht="15.75">
      <c r="B17" s="1217">
        <f t="shared" si="0"/>
        <v>44228</v>
      </c>
      <c r="C17" s="1184"/>
      <c r="D17" s="1218">
        <f>+D16</f>
        <v>684615.20138888562</v>
      </c>
      <c r="E17" s="1219"/>
      <c r="F17" s="1218">
        <f>D16</f>
        <v>684615.20138888562</v>
      </c>
      <c r="G17" s="1218"/>
      <c r="H17" s="1218">
        <v>0</v>
      </c>
      <c r="I17" s="1218"/>
      <c r="J17" s="1218">
        <f t="shared" ref="J17:J26" si="3">F17+H17</f>
        <v>684615.20138888562</v>
      </c>
      <c r="K17" s="1219"/>
      <c r="L17" s="1220">
        <f t="shared" si="1"/>
        <v>2.5000000000000001E-3</v>
      </c>
      <c r="M17" s="1221"/>
      <c r="N17" s="1218">
        <f t="shared" si="2"/>
        <v>1711.5380034722141</v>
      </c>
      <c r="O17" s="1218"/>
      <c r="P17" s="1218"/>
      <c r="Q17" s="1218"/>
      <c r="R17" s="1218">
        <f>SUM($D$16:D17)+SUM($N$16:N17)</f>
        <v>1370941.9407812434</v>
      </c>
      <c r="T17" s="1178">
        <v>2</v>
      </c>
    </row>
    <row r="18" spans="2:20" ht="15.75">
      <c r="B18" s="1217">
        <f t="shared" si="0"/>
        <v>44256</v>
      </c>
      <c r="C18" s="1184"/>
      <c r="D18" s="1218">
        <f>+D17</f>
        <v>684615.20138888562</v>
      </c>
      <c r="E18" s="1219"/>
      <c r="F18" s="1218">
        <f>D17+F17</f>
        <v>1369230.4027777712</v>
      </c>
      <c r="G18" s="1218"/>
      <c r="H18" s="1218">
        <v>0</v>
      </c>
      <c r="I18" s="1218"/>
      <c r="J18" s="1218">
        <f t="shared" si="3"/>
        <v>1369230.4027777712</v>
      </c>
      <c r="K18" s="1219"/>
      <c r="L18" s="1220">
        <f t="shared" si="1"/>
        <v>2.8E-3</v>
      </c>
      <c r="M18" s="1221"/>
      <c r="N18" s="1218">
        <f t="shared" si="2"/>
        <v>3833.8451277777594</v>
      </c>
      <c r="O18" s="1218"/>
      <c r="P18" s="1218"/>
      <c r="Q18" s="1218"/>
      <c r="R18" s="1218">
        <f>SUM($D$16:D18)+SUM($N$16:N18)</f>
        <v>2059390.9872979068</v>
      </c>
      <c r="T18" s="1178">
        <v>3</v>
      </c>
    </row>
    <row r="19" spans="2:20" ht="15.75">
      <c r="B19" s="1217">
        <f t="shared" si="0"/>
        <v>44287</v>
      </c>
      <c r="C19" s="1184"/>
      <c r="D19" s="1218">
        <f>+D18</f>
        <v>684615.20138888562</v>
      </c>
      <c r="E19" s="1219"/>
      <c r="F19" s="1218">
        <f t="shared" ref="F19:F25" si="4">D18+F18</f>
        <v>2053845.6041666567</v>
      </c>
      <c r="G19" s="1218"/>
      <c r="H19" s="1218">
        <f>SUM($N$16:$N$18)</f>
        <v>5545.3831312499733</v>
      </c>
      <c r="I19" s="1218"/>
      <c r="J19" s="1218">
        <f t="shared" si="3"/>
        <v>2059390.9872979068</v>
      </c>
      <c r="K19" s="1219"/>
      <c r="L19" s="1220">
        <f t="shared" si="1"/>
        <v>2.7000000000000001E-3</v>
      </c>
      <c r="M19" s="1221"/>
      <c r="N19" s="1218">
        <f t="shared" si="2"/>
        <v>5560.3556657043482</v>
      </c>
      <c r="O19" s="1218"/>
      <c r="P19" s="1218"/>
      <c r="Q19" s="1218"/>
      <c r="R19" s="1218">
        <f>SUM($D$16:D19)+SUM($N$16:N19)</f>
        <v>2749566.544352497</v>
      </c>
      <c r="T19" s="1178">
        <v>4</v>
      </c>
    </row>
    <row r="20" spans="2:20" ht="15.75">
      <c r="B20" s="1217">
        <f t="shared" si="0"/>
        <v>44317</v>
      </c>
      <c r="C20" s="1184"/>
      <c r="D20" s="1218">
        <f t="shared" ref="D20:D25" si="5">+D19</f>
        <v>684615.20138888562</v>
      </c>
      <c r="E20" s="1219"/>
      <c r="F20" s="1218">
        <f t="shared" si="4"/>
        <v>2738460.8055555425</v>
      </c>
      <c r="G20" s="1218"/>
      <c r="H20" s="1218">
        <f>SUM($N$16:$N$18)</f>
        <v>5545.3831312499733</v>
      </c>
      <c r="I20" s="1218"/>
      <c r="J20" s="1218">
        <f t="shared" si="3"/>
        <v>2744006.1886867923</v>
      </c>
      <c r="K20" s="1219"/>
      <c r="L20" s="1220">
        <f t="shared" si="1"/>
        <v>2.8E-3</v>
      </c>
      <c r="M20" s="1221"/>
      <c r="N20" s="1218">
        <f t="shared" si="2"/>
        <v>7683.2173283230186</v>
      </c>
      <c r="O20" s="1218"/>
      <c r="P20" s="1218"/>
      <c r="Q20" s="1218"/>
      <c r="R20" s="1218">
        <f>SUM($D$16:D20)+SUM($N$16:N20)</f>
        <v>3441864.9630697058</v>
      </c>
      <c r="T20" s="1178">
        <v>5</v>
      </c>
    </row>
    <row r="21" spans="2:20" ht="15.75">
      <c r="B21" s="1217">
        <f t="shared" si="0"/>
        <v>44348</v>
      </c>
      <c r="C21" s="1184"/>
      <c r="D21" s="1218">
        <f t="shared" si="5"/>
        <v>684615.20138888562</v>
      </c>
      <c r="E21" s="1219"/>
      <c r="F21" s="1218">
        <f t="shared" si="4"/>
        <v>3423076.0069444282</v>
      </c>
      <c r="G21" s="1218"/>
      <c r="H21" s="1218">
        <f>SUM($N$16:$N$18)</f>
        <v>5545.3831312499733</v>
      </c>
      <c r="I21" s="1218"/>
      <c r="J21" s="1218">
        <f t="shared" si="3"/>
        <v>3428621.390075678</v>
      </c>
      <c r="K21" s="1219"/>
      <c r="L21" s="1220">
        <f t="shared" si="1"/>
        <v>2.7000000000000001E-3</v>
      </c>
      <c r="M21" s="1221"/>
      <c r="N21" s="1218">
        <f t="shared" si="2"/>
        <v>9257.277753204331</v>
      </c>
      <c r="O21" s="1218"/>
      <c r="P21" s="1218"/>
      <c r="Q21" s="1218"/>
      <c r="R21" s="1218">
        <f>SUM($D$16:D21)+SUM($N$16:N21)</f>
        <v>4135737.4422117956</v>
      </c>
      <c r="T21" s="1178">
        <v>6</v>
      </c>
    </row>
    <row r="22" spans="2:20" ht="15.75">
      <c r="B22" s="1217">
        <f t="shared" si="0"/>
        <v>44378</v>
      </c>
      <c r="C22" s="1184"/>
      <c r="D22" s="1218">
        <f t="shared" si="5"/>
        <v>684615.20138888562</v>
      </c>
      <c r="E22" s="1219"/>
      <c r="F22" s="1218">
        <f t="shared" si="4"/>
        <v>4107691.2083333139</v>
      </c>
      <c r="G22" s="1218"/>
      <c r="H22" s="1218">
        <f>$H$21+SUM($N$19:$N$21)</f>
        <v>28046.233878481675</v>
      </c>
      <c r="I22" s="1218"/>
      <c r="J22" s="1218">
        <f t="shared" si="3"/>
        <v>4135737.4422117956</v>
      </c>
      <c r="K22" s="1219"/>
      <c r="L22" s="1220">
        <f t="shared" si="1"/>
        <v>2.8E-3</v>
      </c>
      <c r="M22" s="1221"/>
      <c r="N22" s="1218">
        <f t="shared" si="2"/>
        <v>11580.064838193028</v>
      </c>
      <c r="O22" s="1218"/>
      <c r="P22" s="1218"/>
      <c r="Q22" s="1218"/>
      <c r="R22" s="1218">
        <f>SUM($D$16:D22)+SUM($N$16:N22)</f>
        <v>4831932.7084388742</v>
      </c>
      <c r="T22" s="1178">
        <v>7</v>
      </c>
    </row>
    <row r="23" spans="2:20" ht="15.75">
      <c r="B23" s="1217">
        <f t="shared" si="0"/>
        <v>44409</v>
      </c>
      <c r="C23" s="1184"/>
      <c r="D23" s="1218">
        <f t="shared" si="5"/>
        <v>684615.20138888562</v>
      </c>
      <c r="E23" s="1219"/>
      <c r="F23" s="1218">
        <f t="shared" si="4"/>
        <v>4792306.4097221997</v>
      </c>
      <c r="G23" s="1218"/>
      <c r="H23" s="1218">
        <f>$H$21+SUM($N$19:$N$21)</f>
        <v>28046.233878481675</v>
      </c>
      <c r="I23" s="1218"/>
      <c r="J23" s="1218">
        <f t="shared" si="3"/>
        <v>4820352.6436006818</v>
      </c>
      <c r="K23" s="1219"/>
      <c r="L23" s="1220">
        <f t="shared" si="1"/>
        <v>2.8E-3</v>
      </c>
      <c r="M23" s="1221"/>
      <c r="N23" s="1218">
        <f t="shared" si="2"/>
        <v>13496.98740208191</v>
      </c>
      <c r="O23" s="1218"/>
      <c r="P23" s="1218"/>
      <c r="Q23" s="1218"/>
      <c r="R23" s="1218">
        <f>SUM($D$16:D23)+SUM($N$16:N23)</f>
        <v>5530044.8972298419</v>
      </c>
      <c r="T23" s="1178">
        <v>8</v>
      </c>
    </row>
    <row r="24" spans="2:20" ht="15.75">
      <c r="B24" s="1217">
        <f t="shared" si="0"/>
        <v>44440</v>
      </c>
      <c r="C24" s="1184"/>
      <c r="D24" s="1218">
        <f t="shared" si="5"/>
        <v>684615.20138888562</v>
      </c>
      <c r="E24" s="1219"/>
      <c r="F24" s="1218">
        <f t="shared" si="4"/>
        <v>5476921.6111110849</v>
      </c>
      <c r="G24" s="1218"/>
      <c r="H24" s="1218">
        <f>$H$21+SUM($N$19:$N$21)</f>
        <v>28046.233878481675</v>
      </c>
      <c r="I24" s="1218"/>
      <c r="J24" s="1218">
        <f t="shared" si="3"/>
        <v>5504967.8449895671</v>
      </c>
      <c r="K24" s="1219"/>
      <c r="L24" s="1220">
        <f t="shared" si="1"/>
        <v>2.7000000000000001E-3</v>
      </c>
      <c r="M24" s="1221"/>
      <c r="N24" s="1218">
        <f t="shared" si="2"/>
        <v>14863.413181471831</v>
      </c>
      <c r="O24" s="1218"/>
      <c r="P24" s="1218"/>
      <c r="Q24" s="1218"/>
      <c r="R24" s="1218">
        <f>SUM($D$16:D24)+SUM($N$16:N24)</f>
        <v>6229523.5118001988</v>
      </c>
      <c r="T24" s="1178">
        <v>9</v>
      </c>
    </row>
    <row r="25" spans="2:20" ht="15.75">
      <c r="B25" s="1217">
        <f t="shared" si="0"/>
        <v>44470</v>
      </c>
      <c r="C25" s="1184"/>
      <c r="D25" s="1218">
        <f t="shared" si="5"/>
        <v>684615.20138888562</v>
      </c>
      <c r="E25" s="1219"/>
      <c r="F25" s="1218">
        <f t="shared" si="4"/>
        <v>6161536.8124999702</v>
      </c>
      <c r="G25" s="1218"/>
      <c r="H25" s="1218">
        <f>$H$24+SUM($N$22:$N$24)</f>
        <v>67986.699300228443</v>
      </c>
      <c r="I25" s="1218"/>
      <c r="J25" s="1218">
        <f t="shared" si="3"/>
        <v>6229523.5118001988</v>
      </c>
      <c r="K25" s="1219"/>
      <c r="L25" s="1220">
        <f t="shared" si="1"/>
        <v>2.8E-3</v>
      </c>
      <c r="M25" s="1221"/>
      <c r="N25" s="1218">
        <f t="shared" si="2"/>
        <v>17442.665833040555</v>
      </c>
      <c r="O25" s="1218"/>
      <c r="P25" s="1218"/>
      <c r="Q25" s="1218"/>
      <c r="R25" s="1218">
        <f>SUM($D$16:D25)+SUM($N$16:N25)</f>
        <v>6931581.3790221242</v>
      </c>
      <c r="T25" s="1178">
        <v>10</v>
      </c>
    </row>
    <row r="26" spans="2:20" ht="15.75">
      <c r="B26" s="1217">
        <f t="shared" si="0"/>
        <v>44501</v>
      </c>
      <c r="C26" s="1184"/>
      <c r="D26" s="1218">
        <f>+D25</f>
        <v>684615.20138888562</v>
      </c>
      <c r="E26" s="1219"/>
      <c r="F26" s="1218">
        <f>D25+F25</f>
        <v>6846152.0138888555</v>
      </c>
      <c r="G26" s="1218"/>
      <c r="H26" s="1218">
        <f>$H$24+SUM($N$22:$N$24)</f>
        <v>67986.699300228443</v>
      </c>
      <c r="I26" s="1218"/>
      <c r="J26" s="1218">
        <f t="shared" si="3"/>
        <v>6914138.7131890841</v>
      </c>
      <c r="K26" s="1219"/>
      <c r="L26" s="1220">
        <f t="shared" si="1"/>
        <v>2.7000000000000001E-3</v>
      </c>
      <c r="M26" s="1221"/>
      <c r="N26" s="1218">
        <f t="shared" si="2"/>
        <v>18668.174525610528</v>
      </c>
      <c r="O26" s="1218"/>
      <c r="P26" s="1218"/>
      <c r="Q26" s="1218"/>
      <c r="R26" s="1218">
        <f>SUM($D$16:D26)+SUM($N$16:N26)</f>
        <v>7634864.7549366206</v>
      </c>
      <c r="T26" s="1178">
        <v>11</v>
      </c>
    </row>
    <row r="27" spans="2:20" ht="15.75">
      <c r="B27" s="1217">
        <f t="shared" si="0"/>
        <v>44531</v>
      </c>
      <c r="C27" s="1184"/>
      <c r="D27" s="1218">
        <f>+D26</f>
        <v>684615.20138888562</v>
      </c>
      <c r="E27" s="1219"/>
      <c r="F27" s="1218">
        <f>D26+F26</f>
        <v>7530767.2152777407</v>
      </c>
      <c r="G27" s="1218"/>
      <c r="H27" s="1218">
        <f>$H$24+SUM($N$22:$N$24)</f>
        <v>67986.699300228443</v>
      </c>
      <c r="I27" s="1218"/>
      <c r="J27" s="1218">
        <f>F27+H27</f>
        <v>7598753.9145779693</v>
      </c>
      <c r="K27" s="1219"/>
      <c r="L27" s="1220">
        <f t="shared" si="1"/>
        <v>2.8E-3</v>
      </c>
      <c r="M27" s="1221"/>
      <c r="N27" s="1218">
        <f t="shared" si="2"/>
        <v>21276.510960818316</v>
      </c>
      <c r="O27" s="1222"/>
      <c r="P27" s="1218"/>
      <c r="Q27" s="1218"/>
      <c r="R27" s="1218">
        <f>SUM($D$16:D27)+SUM($N$16:N27)</f>
        <v>8340756.4672863241</v>
      </c>
      <c r="T27" s="1178">
        <v>12</v>
      </c>
    </row>
    <row r="28" spans="2:20" ht="15.75">
      <c r="B28" s="1184"/>
      <c r="C28" s="1184"/>
      <c r="D28" s="1218"/>
      <c r="E28" s="1219"/>
      <c r="F28" s="1218"/>
      <c r="G28" s="1218"/>
      <c r="H28" s="1218"/>
      <c r="I28" s="1218"/>
      <c r="J28" s="1218"/>
      <c r="K28" s="1219"/>
      <c r="L28" s="1203"/>
      <c r="M28" s="1184"/>
      <c r="N28" s="1222"/>
      <c r="O28" s="1222"/>
      <c r="P28" s="1218"/>
      <c r="Q28" s="1218"/>
      <c r="R28" s="1223"/>
    </row>
    <row r="29" spans="2:20" ht="15.75">
      <c r="B29" s="1216" t="s">
        <v>715</v>
      </c>
      <c r="C29" s="1184"/>
      <c r="D29" s="1218"/>
      <c r="E29" s="1219"/>
      <c r="F29" s="1218"/>
      <c r="G29" s="1218"/>
      <c r="H29" s="1218"/>
      <c r="I29" s="1218"/>
      <c r="J29" s="1218"/>
      <c r="K29" s="1219"/>
      <c r="L29" s="1203"/>
      <c r="M29" s="1184"/>
      <c r="N29" s="1218"/>
      <c r="O29" s="1218"/>
      <c r="P29" s="1218" t="s">
        <v>52</v>
      </c>
      <c r="Q29" s="1218"/>
      <c r="R29" s="1224"/>
    </row>
    <row r="30" spans="2:20" ht="15.75">
      <c r="B30" s="1217">
        <f t="shared" ref="B30:B41" si="6">DATE($J$7,T30,1)</f>
        <v>44562</v>
      </c>
      <c r="C30" s="1184"/>
      <c r="D30" s="1218">
        <v>0</v>
      </c>
      <c r="E30" s="1219"/>
      <c r="F30" s="1218">
        <f>D27+F27</f>
        <v>8215382.416666626</v>
      </c>
      <c r="G30" s="1218"/>
      <c r="H30" s="1218">
        <f>$H$27+SUM($N$25:$N$27)</f>
        <v>125374.05061969784</v>
      </c>
      <c r="I30" s="1218"/>
      <c r="J30" s="1218">
        <f>F30+H30</f>
        <v>8340756.4672863241</v>
      </c>
      <c r="K30" s="1219"/>
      <c r="L30" s="1220">
        <f t="shared" ref="L30:L41" si="7">F88</f>
        <v>2.7999999999999995E-3</v>
      </c>
      <c r="M30" s="1221"/>
      <c r="N30" s="1218">
        <f t="shared" ref="N30:N41" si="8">J30*L30</f>
        <v>23354.118108401704</v>
      </c>
      <c r="O30" s="1218"/>
      <c r="P30" s="1218"/>
      <c r="Q30" s="1218"/>
      <c r="R30" s="1218">
        <f>SUM($D$16:D30)+SUM($N$16:N30)</f>
        <v>8364110.5853947252</v>
      </c>
      <c r="T30" s="1178">
        <v>1</v>
      </c>
    </row>
    <row r="31" spans="2:20" ht="15.75">
      <c r="B31" s="1217">
        <f t="shared" si="6"/>
        <v>44593</v>
      </c>
      <c r="C31" s="1184"/>
      <c r="D31" s="1218">
        <v>0</v>
      </c>
      <c r="E31" s="1219"/>
      <c r="F31" s="1218">
        <f>D30+F30</f>
        <v>8215382.416666626</v>
      </c>
      <c r="G31" s="1218"/>
      <c r="H31" s="1218">
        <f>$H$27+SUM($N$25:$N$27)</f>
        <v>125374.05061969784</v>
      </c>
      <c r="I31" s="1218"/>
      <c r="J31" s="1218">
        <f>F31+H31</f>
        <v>8340756.4672863241</v>
      </c>
      <c r="K31" s="1219"/>
      <c r="L31" s="1220">
        <f t="shared" si="7"/>
        <v>2.5000000000000001E-3</v>
      </c>
      <c r="M31" s="1221"/>
      <c r="N31" s="1218">
        <f t="shared" si="8"/>
        <v>20851.89116821581</v>
      </c>
      <c r="O31" s="1218"/>
      <c r="P31" s="1218"/>
      <c r="Q31" s="1218"/>
      <c r="R31" s="1218">
        <f>SUM($D$16:D31)+SUM($N$16:N31)</f>
        <v>8384962.4765629414</v>
      </c>
      <c r="T31" s="1178">
        <v>2</v>
      </c>
    </row>
    <row r="32" spans="2:20" ht="15.75">
      <c r="B32" s="1217">
        <f t="shared" si="6"/>
        <v>44621</v>
      </c>
      <c r="C32" s="1184"/>
      <c r="D32" s="1218">
        <v>0</v>
      </c>
      <c r="E32" s="1219"/>
      <c r="F32" s="1218">
        <f t="shared" ref="F32:F40" si="9">D31+F31</f>
        <v>8215382.416666626</v>
      </c>
      <c r="G32" s="1218"/>
      <c r="H32" s="1218">
        <f>$H$27+SUM($N$25:$N$27)</f>
        <v>125374.05061969784</v>
      </c>
      <c r="I32" s="1218"/>
      <c r="J32" s="1218">
        <f t="shared" ref="J32:J38" si="10">F32+H32</f>
        <v>8340756.4672863241</v>
      </c>
      <c r="K32" s="1219"/>
      <c r="L32" s="1220">
        <f t="shared" si="7"/>
        <v>2.7999999999999995E-3</v>
      </c>
      <c r="M32" s="1221"/>
      <c r="N32" s="1218">
        <f t="shared" si="8"/>
        <v>23354.118108401704</v>
      </c>
      <c r="O32" s="1218"/>
      <c r="P32" s="1218"/>
      <c r="Q32" s="1218"/>
      <c r="R32" s="1218">
        <f>SUM($D$16:D32)+SUM($N$16:N32)</f>
        <v>8408316.5946713425</v>
      </c>
      <c r="T32" s="1178">
        <v>3</v>
      </c>
    </row>
    <row r="33" spans="2:20" ht="15.75">
      <c r="B33" s="1217">
        <f t="shared" si="6"/>
        <v>44652</v>
      </c>
      <c r="C33" s="1184"/>
      <c r="D33" s="1218">
        <v>0</v>
      </c>
      <c r="E33" s="1219"/>
      <c r="F33" s="1218">
        <f t="shared" si="9"/>
        <v>8215382.416666626</v>
      </c>
      <c r="G33" s="1218"/>
      <c r="H33" s="1218">
        <f>$H$32+SUM($N$30:$N$32)</f>
        <v>192934.17800471705</v>
      </c>
      <c r="I33" s="1218"/>
      <c r="J33" s="1218">
        <f>F33+H33</f>
        <v>8408316.5946713425</v>
      </c>
      <c r="K33" s="1219"/>
      <c r="L33" s="1220">
        <f t="shared" si="7"/>
        <v>2.7000000000000001E-3</v>
      </c>
      <c r="M33" s="1221"/>
      <c r="N33" s="1218">
        <f t="shared" si="8"/>
        <v>22702.454805612626</v>
      </c>
      <c r="O33" s="1218"/>
      <c r="P33" s="1218"/>
      <c r="Q33" s="1218"/>
      <c r="R33" s="1218">
        <f>SUM($D$16:D33)+SUM($N$16:N33)</f>
        <v>8431019.0494769551</v>
      </c>
      <c r="T33" s="1178">
        <v>4</v>
      </c>
    </row>
    <row r="34" spans="2:20" ht="15.75">
      <c r="B34" s="1217">
        <f t="shared" si="6"/>
        <v>44682</v>
      </c>
      <c r="C34" s="1184"/>
      <c r="D34" s="1218">
        <v>0</v>
      </c>
      <c r="E34" s="1219"/>
      <c r="F34" s="1218">
        <f t="shared" si="9"/>
        <v>8215382.416666626</v>
      </c>
      <c r="G34" s="1218"/>
      <c r="H34" s="1218">
        <f>$H$32+SUM($N$30:$N$32)</f>
        <v>192934.17800471705</v>
      </c>
      <c r="I34" s="1218"/>
      <c r="J34" s="1218">
        <f t="shared" si="10"/>
        <v>8408316.5946713425</v>
      </c>
      <c r="K34" s="1219"/>
      <c r="L34" s="1220">
        <f t="shared" si="7"/>
        <v>2.7999999999999995E-3</v>
      </c>
      <c r="M34" s="1221"/>
      <c r="N34" s="1218">
        <f t="shared" si="8"/>
        <v>23543.286465079756</v>
      </c>
      <c r="O34" s="1218"/>
      <c r="P34" s="1218"/>
      <c r="Q34" s="1218"/>
      <c r="R34" s="1218">
        <f>SUM($D$16:D34)+SUM($N$16:N34)</f>
        <v>8454562.3359420355</v>
      </c>
      <c r="T34" s="1178">
        <v>5</v>
      </c>
    </row>
    <row r="35" spans="2:20" ht="15.75">
      <c r="B35" s="1217">
        <f t="shared" si="6"/>
        <v>44713</v>
      </c>
      <c r="C35" s="1184"/>
      <c r="D35" s="1218">
        <v>0</v>
      </c>
      <c r="E35" s="1219"/>
      <c r="F35" s="1218">
        <f t="shared" si="9"/>
        <v>8215382.416666626</v>
      </c>
      <c r="G35" s="1218"/>
      <c r="H35" s="1218">
        <f>$H$32+SUM($N$30:$N$32)</f>
        <v>192934.17800471705</v>
      </c>
      <c r="I35" s="1218"/>
      <c r="J35" s="1218">
        <f t="shared" si="10"/>
        <v>8408316.5946713425</v>
      </c>
      <c r="K35" s="1219"/>
      <c r="L35" s="1220">
        <f t="shared" si="7"/>
        <v>2.7000000000000001E-3</v>
      </c>
      <c r="M35" s="1221"/>
      <c r="N35" s="1218">
        <f t="shared" si="8"/>
        <v>22702.454805612626</v>
      </c>
      <c r="O35" s="1218"/>
      <c r="P35" s="1218"/>
      <c r="Q35" s="1218"/>
      <c r="R35" s="1218">
        <f>SUM($D$16:D35)+SUM($N$16:N35)</f>
        <v>8477264.7907476481</v>
      </c>
      <c r="T35" s="1178">
        <v>6</v>
      </c>
    </row>
    <row r="36" spans="2:20" ht="15.75">
      <c r="B36" s="1217">
        <f t="shared" si="6"/>
        <v>44743</v>
      </c>
      <c r="C36" s="1184"/>
      <c r="D36" s="1218">
        <v>0</v>
      </c>
      <c r="E36" s="1219"/>
      <c r="F36" s="1218">
        <f t="shared" si="9"/>
        <v>8215382.416666626</v>
      </c>
      <c r="G36" s="1218"/>
      <c r="H36" s="1218">
        <f>$H$35+SUM($N$33:$N$35)</f>
        <v>261882.37408102205</v>
      </c>
      <c r="I36" s="1218"/>
      <c r="J36" s="1218">
        <f>F36+H36</f>
        <v>8477264.7907476481</v>
      </c>
      <c r="K36" s="1219"/>
      <c r="L36" s="1220">
        <f t="shared" si="7"/>
        <v>3.0999999999999999E-3</v>
      </c>
      <c r="M36" s="1221"/>
      <c r="N36" s="1218">
        <f t="shared" si="8"/>
        <v>26279.520851317709</v>
      </c>
      <c r="O36" s="1218"/>
      <c r="P36" s="1218"/>
      <c r="Q36" s="1218"/>
      <c r="R36" s="1218">
        <f>SUM($D$16:D36)+SUM($N$16:N36)</f>
        <v>8503544.3115989659</v>
      </c>
      <c r="T36" s="1178">
        <v>7</v>
      </c>
    </row>
    <row r="37" spans="2:20" ht="15.75">
      <c r="B37" s="1217">
        <f t="shared" si="6"/>
        <v>44774</v>
      </c>
      <c r="C37" s="1184"/>
      <c r="D37" s="1218">
        <v>0</v>
      </c>
      <c r="E37" s="1219"/>
      <c r="F37" s="1218">
        <f t="shared" si="9"/>
        <v>8215382.416666626</v>
      </c>
      <c r="G37" s="1218"/>
      <c r="H37" s="1218">
        <f>$H$35+SUM($N$33:$N$35)</f>
        <v>261882.37408102205</v>
      </c>
      <c r="I37" s="1218"/>
      <c r="J37" s="1218">
        <f t="shared" si="10"/>
        <v>8477264.7907476481</v>
      </c>
      <c r="K37" s="1219"/>
      <c r="L37" s="1220">
        <f t="shared" si="7"/>
        <v>3.0999999999999999E-3</v>
      </c>
      <c r="M37" s="1221"/>
      <c r="N37" s="1218">
        <f t="shared" si="8"/>
        <v>26279.520851317709</v>
      </c>
      <c r="O37" s="1218"/>
      <c r="P37" s="1218"/>
      <c r="Q37" s="1218"/>
      <c r="R37" s="1218">
        <f>SUM($D$16:D37)+SUM($N$16:N37)</f>
        <v>8529823.8324502837</v>
      </c>
      <c r="T37" s="1178">
        <v>8</v>
      </c>
    </row>
    <row r="38" spans="2:20" ht="15.75">
      <c r="B38" s="1217">
        <f t="shared" si="6"/>
        <v>44805</v>
      </c>
      <c r="C38" s="1184"/>
      <c r="D38" s="1218">
        <v>0</v>
      </c>
      <c r="E38" s="1219"/>
      <c r="F38" s="1218">
        <f t="shared" si="9"/>
        <v>8215382.416666626</v>
      </c>
      <c r="G38" s="1218"/>
      <c r="H38" s="1218">
        <f>$H$35+SUM($N$33:$N$35)</f>
        <v>261882.37408102205</v>
      </c>
      <c r="I38" s="1218"/>
      <c r="J38" s="1218">
        <f t="shared" si="10"/>
        <v>8477264.7907476481</v>
      </c>
      <c r="K38" s="1219"/>
      <c r="L38" s="1220">
        <f t="shared" si="7"/>
        <v>3.0000000000000001E-3</v>
      </c>
      <c r="M38" s="1221"/>
      <c r="N38" s="1218">
        <f t="shared" si="8"/>
        <v>25431.794372242945</v>
      </c>
      <c r="O38" s="1218"/>
      <c r="P38" s="1218"/>
      <c r="Q38" s="1218"/>
      <c r="R38" s="1218">
        <f>SUM($D$16:D38)+SUM($N$16:N38)</f>
        <v>8555255.6268225256</v>
      </c>
      <c r="T38" s="1178">
        <v>9</v>
      </c>
    </row>
    <row r="39" spans="2:20" ht="15.75">
      <c r="B39" s="1217">
        <f t="shared" si="6"/>
        <v>44835</v>
      </c>
      <c r="C39" s="1184"/>
      <c r="D39" s="1218">
        <v>0</v>
      </c>
      <c r="E39" s="1219"/>
      <c r="F39" s="1218">
        <f t="shared" si="9"/>
        <v>8215382.416666626</v>
      </c>
      <c r="G39" s="1218"/>
      <c r="H39" s="1218">
        <f>$H$38+SUM($N$36:$N$38)</f>
        <v>339873.21015590039</v>
      </c>
      <c r="I39" s="1218"/>
      <c r="J39" s="1218">
        <f>F39+H39</f>
        <v>8555255.6268225256</v>
      </c>
      <c r="K39" s="1219"/>
      <c r="L39" s="1220">
        <f t="shared" si="7"/>
        <v>4.1999999999999997E-3</v>
      </c>
      <c r="M39" s="1221"/>
      <c r="N39" s="1218">
        <f t="shared" si="8"/>
        <v>35932.073632654603</v>
      </c>
      <c r="O39" s="1218"/>
      <c r="P39" s="1218"/>
      <c r="Q39" s="1218"/>
      <c r="R39" s="1218">
        <f>SUM($D$16:D39)+SUM($N$16:N39)</f>
        <v>8591187.7004551813</v>
      </c>
      <c r="T39" s="1178">
        <v>10</v>
      </c>
    </row>
    <row r="40" spans="2:20" ht="15.75">
      <c r="B40" s="1217">
        <f t="shared" si="6"/>
        <v>44866</v>
      </c>
      <c r="C40" s="1184"/>
      <c r="D40" s="1218">
        <v>0</v>
      </c>
      <c r="E40" s="1219"/>
      <c r="F40" s="1218">
        <f t="shared" si="9"/>
        <v>8215382.416666626</v>
      </c>
      <c r="G40" s="1218"/>
      <c r="H40" s="1218">
        <f>$H$38+SUM($N$36:$N$38)</f>
        <v>339873.21015590039</v>
      </c>
      <c r="I40" s="1218"/>
      <c r="J40" s="1218">
        <f>F40+H40</f>
        <v>8555255.6268225256</v>
      </c>
      <c r="K40" s="1219"/>
      <c r="L40" s="1220">
        <f t="shared" si="7"/>
        <v>4.0000000000000001E-3</v>
      </c>
      <c r="M40" s="1221"/>
      <c r="N40" s="1218">
        <f t="shared" si="8"/>
        <v>34221.022507290101</v>
      </c>
      <c r="O40" s="1218"/>
      <c r="P40" s="1218"/>
      <c r="Q40" s="1218"/>
      <c r="R40" s="1218">
        <f>SUM($D$16:D40)+SUM($N$16:N40)</f>
        <v>8625408.7229624707</v>
      </c>
      <c r="T40" s="1178">
        <v>11</v>
      </c>
    </row>
    <row r="41" spans="2:20" ht="15.75">
      <c r="B41" s="1217">
        <f t="shared" si="6"/>
        <v>44896</v>
      </c>
      <c r="C41" s="1184"/>
      <c r="D41" s="1218">
        <v>0</v>
      </c>
      <c r="E41" s="1219"/>
      <c r="F41" s="1218">
        <f>D40+F40</f>
        <v>8215382.416666626</v>
      </c>
      <c r="G41" s="1218"/>
      <c r="H41" s="1218">
        <f>$H$38+SUM($N$36:$N$38)</f>
        <v>339873.21015590039</v>
      </c>
      <c r="I41" s="1218"/>
      <c r="J41" s="1218">
        <f>F41+H41</f>
        <v>8555255.6268225256</v>
      </c>
      <c r="K41" s="1219"/>
      <c r="L41" s="1220">
        <f t="shared" si="7"/>
        <v>4.1999999999999997E-3</v>
      </c>
      <c r="M41" s="1221"/>
      <c r="N41" s="1218">
        <f t="shared" si="8"/>
        <v>35932.073632654603</v>
      </c>
      <c r="O41" s="1222"/>
      <c r="P41" s="1218"/>
      <c r="Q41" s="1218"/>
      <c r="R41" s="1218">
        <f>SUM($D$16:D41)+SUM($N$16:N41)</f>
        <v>8661340.7965951264</v>
      </c>
      <c r="T41" s="1178">
        <v>12</v>
      </c>
    </row>
    <row r="42" spans="2:20" ht="15.75">
      <c r="B42" s="1184"/>
      <c r="C42" s="1184"/>
      <c r="D42" s="1218"/>
      <c r="E42" s="1201"/>
      <c r="F42" s="1218"/>
      <c r="G42" s="1218"/>
      <c r="H42" s="1218"/>
      <c r="I42" s="1218"/>
      <c r="J42" s="1218"/>
      <c r="K42" s="1201"/>
      <c r="L42" s="1203"/>
      <c r="M42" s="1184"/>
      <c r="N42" s="1225"/>
      <c r="O42" s="1225"/>
      <c r="P42" s="1218"/>
      <c r="Q42" s="1218"/>
      <c r="R42" s="1218"/>
      <c r="T42" s="1226"/>
    </row>
    <row r="43" spans="2:20" ht="15.75">
      <c r="B43" s="1227" t="s">
        <v>716</v>
      </c>
      <c r="C43" s="1184"/>
      <c r="D43" s="1218"/>
      <c r="E43" s="1219"/>
      <c r="F43" s="1218"/>
      <c r="G43" s="1218"/>
      <c r="H43" s="1218"/>
      <c r="I43" s="1218"/>
      <c r="J43" s="1218"/>
      <c r="K43" s="1219"/>
      <c r="L43" s="1203"/>
      <c r="M43" s="1184"/>
      <c r="N43" s="1228"/>
      <c r="O43" s="1228"/>
      <c r="P43" s="1218"/>
      <c r="Q43" s="1218"/>
      <c r="R43" s="1218"/>
    </row>
    <row r="44" spans="2:20" ht="15.75">
      <c r="B44" s="1229" t="s">
        <v>717</v>
      </c>
      <c r="C44" s="1184"/>
      <c r="D44" s="1218"/>
      <c r="E44" s="1219"/>
      <c r="F44" s="1218"/>
      <c r="G44" s="1218"/>
      <c r="H44" s="1218"/>
      <c r="I44" s="1218"/>
      <c r="J44" s="1218"/>
      <c r="K44" s="1219"/>
      <c r="L44" s="1203"/>
      <c r="M44" s="1184"/>
      <c r="N44" s="1228"/>
      <c r="O44" s="1228"/>
      <c r="P44" s="1218"/>
      <c r="Q44" s="1218"/>
      <c r="R44" s="1218"/>
    </row>
    <row r="45" spans="2:20" ht="15.75">
      <c r="B45" s="1217">
        <f t="shared" ref="B45:B56" si="11">DATE($J$8,T45,1)</f>
        <v>44927</v>
      </c>
      <c r="C45" s="1184"/>
      <c r="D45" s="1218">
        <v>0</v>
      </c>
      <c r="E45" s="1230"/>
      <c r="F45" s="1218">
        <f>D41+F41</f>
        <v>8215382.416666626</v>
      </c>
      <c r="G45" s="1223"/>
      <c r="H45" s="1218">
        <f>$H$41+SUM($N$39:$N$41)</f>
        <v>445958.37992849969</v>
      </c>
      <c r="I45" s="1218"/>
      <c r="J45" s="1218">
        <f>F45+H45</f>
        <v>8661340.7965951264</v>
      </c>
      <c r="K45" s="1201"/>
      <c r="L45" s="1220">
        <f t="shared" ref="L45:L56" si="12">$F$102</f>
        <v>3.1583333333333329E-3</v>
      </c>
      <c r="M45" s="1184"/>
      <c r="N45" s="1218">
        <f t="shared" ref="N45:N56" si="13">J45*L45</f>
        <v>27355.401349246269</v>
      </c>
      <c r="O45" s="1218"/>
      <c r="P45" s="1218">
        <f>PMT(L45,12,$R$41)</f>
        <v>-736681.56901151733</v>
      </c>
      <c r="Q45" s="1218"/>
      <c r="R45" s="1218">
        <f>SUM($D$16:D45)+SUM($N$16:N45)+SUM($P$45:P45)</f>
        <v>7952014.628932856</v>
      </c>
      <c r="T45" s="1178">
        <v>1</v>
      </c>
    </row>
    <row r="46" spans="2:20" ht="15.75">
      <c r="B46" s="1217">
        <f t="shared" si="11"/>
        <v>44958</v>
      </c>
      <c r="C46" s="1184"/>
      <c r="D46" s="1218">
        <v>0</v>
      </c>
      <c r="E46" s="1201"/>
      <c r="F46" s="1218">
        <f>D45+F45</f>
        <v>8215382.416666626</v>
      </c>
      <c r="G46" s="1218"/>
      <c r="H46" s="1218">
        <f>$H$41+SUM($N$39:$N$41)</f>
        <v>445958.37992849969</v>
      </c>
      <c r="I46" s="1218"/>
      <c r="J46" s="1218">
        <f>R45</f>
        <v>7952014.628932856</v>
      </c>
      <c r="K46" s="1201"/>
      <c r="L46" s="1220">
        <f t="shared" si="12"/>
        <v>3.1583333333333329E-3</v>
      </c>
      <c r="M46" s="1184"/>
      <c r="N46" s="1218">
        <f t="shared" si="13"/>
        <v>25115.112869712932</v>
      </c>
      <c r="O46" s="1218"/>
      <c r="P46" s="1218">
        <f t="shared" ref="P46:P56" si="14">PMT(L46,12,$R$41)</f>
        <v>-736681.56901151733</v>
      </c>
      <c r="Q46" s="1218"/>
      <c r="R46" s="1218">
        <f>SUM($D$16:D46)+SUM($N$16:N46)+SUM($P$45:P46)</f>
        <v>7240448.1727910498</v>
      </c>
      <c r="T46" s="1178">
        <v>2</v>
      </c>
    </row>
    <row r="47" spans="2:20" ht="15.75">
      <c r="B47" s="1217">
        <f t="shared" si="11"/>
        <v>44986</v>
      </c>
      <c r="C47" s="1184"/>
      <c r="D47" s="1218">
        <v>0</v>
      </c>
      <c r="E47" s="1201"/>
      <c r="F47" s="1218">
        <f t="shared" ref="F47:F55" si="15">D46+F46</f>
        <v>8215382.416666626</v>
      </c>
      <c r="G47" s="1218"/>
      <c r="H47" s="1218">
        <f>$H$41+SUM($N$39:$N$41)</f>
        <v>445958.37992849969</v>
      </c>
      <c r="I47" s="1218"/>
      <c r="J47" s="1218">
        <f t="shared" ref="J47:J56" si="16">R46</f>
        <v>7240448.1727910498</v>
      </c>
      <c r="K47" s="1201"/>
      <c r="L47" s="1220">
        <f t="shared" si="12"/>
        <v>3.1583333333333329E-3</v>
      </c>
      <c r="M47" s="1184"/>
      <c r="N47" s="1218">
        <f t="shared" si="13"/>
        <v>22867.748812398397</v>
      </c>
      <c r="O47" s="1218"/>
      <c r="P47" s="1218">
        <f t="shared" si="14"/>
        <v>-736681.56901151733</v>
      </c>
      <c r="Q47" s="1218"/>
      <c r="R47" s="1218">
        <f>SUM($D$16:D47)+SUM($N$16:N47)+SUM($P$45:P47)</f>
        <v>6526634.3525919318</v>
      </c>
      <c r="T47" s="1178">
        <v>3</v>
      </c>
    </row>
    <row r="48" spans="2:20" ht="15.75">
      <c r="B48" s="1217">
        <f t="shared" si="11"/>
        <v>45017</v>
      </c>
      <c r="C48" s="1184"/>
      <c r="D48" s="1218">
        <v>0</v>
      </c>
      <c r="E48" s="1201"/>
      <c r="F48" s="1218">
        <f t="shared" si="15"/>
        <v>8215382.416666626</v>
      </c>
      <c r="G48" s="1218"/>
      <c r="H48" s="1218">
        <f>$H$47+SUM($N$45:$N$47)</f>
        <v>521296.6429598573</v>
      </c>
      <c r="I48" s="1218"/>
      <c r="J48" s="1218">
        <f t="shared" si="16"/>
        <v>6526634.3525919318</v>
      </c>
      <c r="K48" s="1201"/>
      <c r="L48" s="1220">
        <f t="shared" si="12"/>
        <v>3.1583333333333329E-3</v>
      </c>
      <c r="M48" s="1184"/>
      <c r="N48" s="1218">
        <f t="shared" si="13"/>
        <v>20613.286830269513</v>
      </c>
      <c r="O48" s="1218"/>
      <c r="P48" s="1218">
        <f t="shared" si="14"/>
        <v>-736681.56901151733</v>
      </c>
      <c r="Q48" s="1218"/>
      <c r="R48" s="1218">
        <f>SUM($D$16:D48)+SUM($N$16:N48)+SUM($P$45:P48)</f>
        <v>5810566.0704106838</v>
      </c>
      <c r="T48" s="1178">
        <v>4</v>
      </c>
    </row>
    <row r="49" spans="2:20" ht="15.75">
      <c r="B49" s="1217">
        <f t="shared" si="11"/>
        <v>45047</v>
      </c>
      <c r="C49" s="1184"/>
      <c r="D49" s="1218">
        <v>0</v>
      </c>
      <c r="E49" s="1201"/>
      <c r="F49" s="1218">
        <f t="shared" si="15"/>
        <v>8215382.416666626</v>
      </c>
      <c r="G49" s="1218"/>
      <c r="H49" s="1218">
        <f>$H$47+SUM($N$45:$N$47)</f>
        <v>521296.6429598573</v>
      </c>
      <c r="I49" s="1218"/>
      <c r="J49" s="1218">
        <f t="shared" si="16"/>
        <v>5810566.0704106838</v>
      </c>
      <c r="K49" s="1201"/>
      <c r="L49" s="1220">
        <f t="shared" si="12"/>
        <v>3.1583333333333329E-3</v>
      </c>
      <c r="M49" s="1184"/>
      <c r="N49" s="1218">
        <f t="shared" si="13"/>
        <v>18351.70450571374</v>
      </c>
      <c r="O49" s="1218"/>
      <c r="P49" s="1218">
        <f t="shared" si="14"/>
        <v>-736681.56901151733</v>
      </c>
      <c r="Q49" s="1218"/>
      <c r="R49" s="1218">
        <f>SUM($D$16:D49)+SUM($N$16:N49)+SUM($P$45:P49)</f>
        <v>5092236.2059048805</v>
      </c>
      <c r="T49" s="1178">
        <v>5</v>
      </c>
    </row>
    <row r="50" spans="2:20" ht="15.75">
      <c r="B50" s="1217">
        <f t="shared" si="11"/>
        <v>45078</v>
      </c>
      <c r="C50" s="1187"/>
      <c r="D50" s="1218">
        <v>0</v>
      </c>
      <c r="E50" s="1201"/>
      <c r="F50" s="1218">
        <f t="shared" si="15"/>
        <v>8215382.416666626</v>
      </c>
      <c r="G50" s="1218"/>
      <c r="H50" s="1218">
        <f>$H$47+SUM($N$45:$N$47)</f>
        <v>521296.6429598573</v>
      </c>
      <c r="I50" s="1218"/>
      <c r="J50" s="1218">
        <f t="shared" si="16"/>
        <v>5092236.2059048805</v>
      </c>
      <c r="K50" s="1201"/>
      <c r="L50" s="1220">
        <f t="shared" si="12"/>
        <v>3.1583333333333329E-3</v>
      </c>
      <c r="M50" s="1184"/>
      <c r="N50" s="1218">
        <f t="shared" si="13"/>
        <v>16082.979350316245</v>
      </c>
      <c r="O50" s="1218"/>
      <c r="P50" s="1218">
        <f t="shared" si="14"/>
        <v>-736681.56901151733</v>
      </c>
      <c r="Q50" s="1218"/>
      <c r="R50" s="1218">
        <f>SUM($D$16:D50)+SUM($N$16:N50)+SUM($P$45:P50)</f>
        <v>4371637.6162436781</v>
      </c>
      <c r="T50" s="1178">
        <v>6</v>
      </c>
    </row>
    <row r="51" spans="2:20" ht="15.75">
      <c r="B51" s="1217">
        <f t="shared" si="11"/>
        <v>45108</v>
      </c>
      <c r="C51" s="1184"/>
      <c r="D51" s="1218">
        <v>0</v>
      </c>
      <c r="E51" s="1201"/>
      <c r="F51" s="1218">
        <f t="shared" si="15"/>
        <v>8215382.416666626</v>
      </c>
      <c r="G51" s="1218"/>
      <c r="H51" s="1218">
        <f>$H$50+SUM($N$48:$N$50)</f>
        <v>576344.61364615685</v>
      </c>
      <c r="I51" s="1218"/>
      <c r="J51" s="1218">
        <f t="shared" si="16"/>
        <v>4371637.6162436781</v>
      </c>
      <c r="K51" s="1201"/>
      <c r="L51" s="1220">
        <f t="shared" si="12"/>
        <v>3.1583333333333329E-3</v>
      </c>
      <c r="M51" s="1184"/>
      <c r="N51" s="1218">
        <f t="shared" si="13"/>
        <v>13807.088804636282</v>
      </c>
      <c r="O51" s="1218"/>
      <c r="P51" s="1218">
        <f t="shared" si="14"/>
        <v>-736681.56901151733</v>
      </c>
      <c r="Q51" s="1218"/>
      <c r="R51" s="1218">
        <f>SUM($D$16:D51)+SUM($N$16:N51)+SUM($P$45:P51)</f>
        <v>3648763.1360367984</v>
      </c>
      <c r="T51" s="1178">
        <v>7</v>
      </c>
    </row>
    <row r="52" spans="2:20" ht="15.75">
      <c r="B52" s="1217">
        <f t="shared" si="11"/>
        <v>45139</v>
      </c>
      <c r="C52" s="1184"/>
      <c r="D52" s="1218">
        <v>0</v>
      </c>
      <c r="E52" s="1201"/>
      <c r="F52" s="1218">
        <f t="shared" si="15"/>
        <v>8215382.416666626</v>
      </c>
      <c r="G52" s="1218"/>
      <c r="H52" s="1218">
        <f>$H$50+SUM($N$48:$N$50)</f>
        <v>576344.61364615685</v>
      </c>
      <c r="I52" s="1218"/>
      <c r="J52" s="1218">
        <f t="shared" si="16"/>
        <v>3648763.1360367984</v>
      </c>
      <c r="K52" s="1201"/>
      <c r="L52" s="1220">
        <f t="shared" si="12"/>
        <v>3.1583333333333329E-3</v>
      </c>
      <c r="M52" s="1184"/>
      <c r="N52" s="1218">
        <f t="shared" si="13"/>
        <v>11524.010237982886</v>
      </c>
      <c r="O52" s="1218"/>
      <c r="P52" s="1218">
        <f t="shared" si="14"/>
        <v>-736681.56901151733</v>
      </c>
      <c r="Q52" s="1218"/>
      <c r="R52" s="1218">
        <f>SUM($D$16:D52)+SUM($N$16:N52)+SUM($P$45:P52)</f>
        <v>2923605.577263264</v>
      </c>
      <c r="T52" s="1178">
        <v>8</v>
      </c>
    </row>
    <row r="53" spans="2:20" ht="15.75">
      <c r="B53" s="1217">
        <f t="shared" si="11"/>
        <v>45170</v>
      </c>
      <c r="C53" s="1184"/>
      <c r="D53" s="1218">
        <v>0</v>
      </c>
      <c r="E53" s="1201"/>
      <c r="F53" s="1218">
        <f t="shared" si="15"/>
        <v>8215382.416666626</v>
      </c>
      <c r="G53" s="1218"/>
      <c r="H53" s="1218">
        <f>$H$50+SUM($N$48:$N$50)</f>
        <v>576344.61364615685</v>
      </c>
      <c r="I53" s="1218"/>
      <c r="J53" s="1218">
        <f t="shared" si="16"/>
        <v>2923605.577263264</v>
      </c>
      <c r="K53" s="1201"/>
      <c r="L53" s="1220">
        <f t="shared" si="12"/>
        <v>3.1583333333333329E-3</v>
      </c>
      <c r="M53" s="1184"/>
      <c r="N53" s="1218">
        <f t="shared" si="13"/>
        <v>9233.720948189808</v>
      </c>
      <c r="O53" s="1218"/>
      <c r="P53" s="1218">
        <f t="shared" si="14"/>
        <v>-736681.56901151733</v>
      </c>
      <c r="Q53" s="1218"/>
      <c r="R53" s="1218">
        <f>SUM($D$16:D53)+SUM($N$16:N53)+SUM($P$45:P53)</f>
        <v>2196157.7291999366</v>
      </c>
      <c r="T53" s="1178">
        <v>9</v>
      </c>
    </row>
    <row r="54" spans="2:20" ht="15.75">
      <c r="B54" s="1217">
        <f t="shared" si="11"/>
        <v>45200</v>
      </c>
      <c r="C54" s="1184"/>
      <c r="D54" s="1218">
        <v>0</v>
      </c>
      <c r="E54" s="1201"/>
      <c r="F54" s="1218">
        <f t="shared" si="15"/>
        <v>8215382.416666626</v>
      </c>
      <c r="G54" s="1218"/>
      <c r="H54" s="1218">
        <f>$H$53+SUM($N$51:$N$53)</f>
        <v>610909.43363696581</v>
      </c>
      <c r="I54" s="1218"/>
      <c r="J54" s="1218">
        <f t="shared" si="16"/>
        <v>2196157.7291999366</v>
      </c>
      <c r="K54" s="1201"/>
      <c r="L54" s="1220">
        <f t="shared" si="12"/>
        <v>3.1583333333333329E-3</v>
      </c>
      <c r="M54" s="1184"/>
      <c r="N54" s="1218">
        <f t="shared" si="13"/>
        <v>6936.1981613897988</v>
      </c>
      <c r="O54" s="1218"/>
      <c r="P54" s="1218">
        <f t="shared" si="14"/>
        <v>-736681.56901151733</v>
      </c>
      <c r="Q54" s="1218"/>
      <c r="R54" s="1218">
        <f>SUM($D$16:D54)+SUM($N$16:N54)+SUM($P$45:P54)</f>
        <v>1466412.3583498094</v>
      </c>
      <c r="T54" s="1178">
        <v>10</v>
      </c>
    </row>
    <row r="55" spans="2:20" ht="15.75">
      <c r="B55" s="1217">
        <f t="shared" si="11"/>
        <v>45231</v>
      </c>
      <c r="C55" s="1184"/>
      <c r="D55" s="1218">
        <v>0</v>
      </c>
      <c r="E55" s="1201"/>
      <c r="F55" s="1218">
        <f t="shared" si="15"/>
        <v>8215382.416666626</v>
      </c>
      <c r="G55" s="1218"/>
      <c r="H55" s="1218">
        <f>$H$53+SUM($N$51:$N$53)</f>
        <v>610909.43363696581</v>
      </c>
      <c r="I55" s="1218"/>
      <c r="J55" s="1218">
        <f t="shared" si="16"/>
        <v>1466412.3583498094</v>
      </c>
      <c r="K55" s="1201"/>
      <c r="L55" s="1220">
        <f t="shared" si="12"/>
        <v>3.1583333333333329E-3</v>
      </c>
      <c r="M55" s="1184"/>
      <c r="N55" s="1218">
        <f t="shared" si="13"/>
        <v>4631.4190317881475</v>
      </c>
      <c r="O55" s="1218"/>
      <c r="P55" s="1218">
        <f t="shared" si="14"/>
        <v>-736681.56901151733</v>
      </c>
      <c r="Q55" s="1218"/>
      <c r="R55" s="1218">
        <f>SUM($D$16:D55)+SUM($N$16:N55)+SUM($P$45:P55)</f>
        <v>734362.20837008022</v>
      </c>
      <c r="S55" s="1231"/>
      <c r="T55" s="1178">
        <v>11</v>
      </c>
    </row>
    <row r="56" spans="2:20" ht="16.5" thickBot="1">
      <c r="B56" s="1232">
        <f t="shared" si="11"/>
        <v>45261</v>
      </c>
      <c r="C56" s="1233"/>
      <c r="D56" s="1234">
        <v>0</v>
      </c>
      <c r="E56" s="1204"/>
      <c r="F56" s="1234">
        <f>D55+F55</f>
        <v>8215382.416666626</v>
      </c>
      <c r="G56" s="1234"/>
      <c r="H56" s="1234">
        <f>$H$53+SUM($N$51:$N$53)</f>
        <v>610909.43363696581</v>
      </c>
      <c r="I56" s="1234"/>
      <c r="J56" s="1234">
        <f t="shared" si="16"/>
        <v>734362.20837008022</v>
      </c>
      <c r="K56" s="1204"/>
      <c r="L56" s="1235">
        <f t="shared" si="12"/>
        <v>3.1583333333333329E-3</v>
      </c>
      <c r="M56" s="1233"/>
      <c r="N56" s="1234">
        <f t="shared" si="13"/>
        <v>2319.3606414355031</v>
      </c>
      <c r="O56" s="1234"/>
      <c r="P56" s="1234">
        <f t="shared" si="14"/>
        <v>-736681.56901151733</v>
      </c>
      <c r="Q56" s="1234"/>
      <c r="R56" s="1234">
        <f>SUM($D$16:D56)+SUM($N$16:N56)+SUM($P$45:P56)</f>
        <v>0</v>
      </c>
      <c r="T56" s="1178">
        <v>12</v>
      </c>
    </row>
    <row r="57" spans="2:20" ht="15.75">
      <c r="B57" s="1184"/>
      <c r="C57" s="1184"/>
      <c r="D57" s="1201"/>
      <c r="E57" s="1201"/>
      <c r="F57" s="1201"/>
      <c r="G57" s="1201"/>
      <c r="H57" s="1201"/>
      <c r="I57" s="1201"/>
      <c r="J57" s="1201"/>
      <c r="K57" s="1201"/>
      <c r="L57" s="1184"/>
      <c r="M57" s="1184"/>
      <c r="N57" s="1218"/>
      <c r="O57" s="1218"/>
      <c r="P57" s="1218"/>
      <c r="Q57" s="1218"/>
      <c r="R57" s="1218"/>
    </row>
    <row r="58" spans="2:20" ht="15">
      <c r="B58" s="1187"/>
      <c r="C58" s="1187"/>
      <c r="D58" s="1187"/>
      <c r="E58" s="1187"/>
      <c r="F58" s="1187"/>
      <c r="G58" s="1187"/>
      <c r="H58" s="1187"/>
      <c r="I58" s="1187"/>
      <c r="J58" s="1187"/>
      <c r="K58" s="1187"/>
      <c r="L58" s="1187"/>
      <c r="M58" s="1187"/>
      <c r="N58" s="1224"/>
      <c r="O58" s="1224"/>
      <c r="P58" s="1224"/>
      <c r="Q58" s="1224"/>
      <c r="R58" s="1224"/>
    </row>
    <row r="59" spans="2:20" ht="15.75">
      <c r="B59" s="1236" t="s">
        <v>738</v>
      </c>
      <c r="C59" s="1237"/>
      <c r="D59" s="1237"/>
      <c r="E59" s="1237"/>
      <c r="F59" s="1237"/>
      <c r="G59" s="1237"/>
      <c r="H59" s="1237"/>
      <c r="I59" s="1237"/>
      <c r="J59" s="1237"/>
      <c r="K59" s="1237"/>
      <c r="L59" s="1237"/>
      <c r="M59" s="1237"/>
      <c r="N59" s="1238"/>
      <c r="O59" s="1238"/>
      <c r="P59" s="1239">
        <f>(SUM(P45:P56)*-1)</f>
        <v>8840178.8281382062</v>
      </c>
      <c r="Q59" s="1224"/>
      <c r="R59" s="1224"/>
    </row>
    <row r="60" spans="2:20" ht="15.75">
      <c r="B60" s="1240" t="s">
        <v>739</v>
      </c>
      <c r="C60" s="1241"/>
      <c r="D60" s="1241"/>
      <c r="E60" s="1241"/>
      <c r="F60" s="1241"/>
      <c r="G60" s="1241"/>
      <c r="H60" s="1241"/>
      <c r="I60" s="1241"/>
      <c r="J60" s="1241"/>
      <c r="K60" s="1241"/>
      <c r="L60" s="1241"/>
      <c r="M60" s="1241"/>
      <c r="N60" s="1242"/>
      <c r="O60" s="1242"/>
      <c r="P60" s="1222">
        <f>+F8</f>
        <v>8215382.4166666269</v>
      </c>
      <c r="Q60" s="1224"/>
      <c r="R60" s="1224"/>
    </row>
    <row r="61" spans="2:20" ht="15.75">
      <c r="B61" s="1243" t="s">
        <v>720</v>
      </c>
      <c r="C61" s="1244"/>
      <c r="D61" s="1244"/>
      <c r="E61" s="1244"/>
      <c r="F61" s="1244"/>
      <c r="G61" s="1244"/>
      <c r="H61" s="1244"/>
      <c r="I61" s="1244"/>
      <c r="J61" s="1244"/>
      <c r="K61" s="1244"/>
      <c r="L61" s="1244"/>
      <c r="M61" s="1244"/>
      <c r="N61" s="1245"/>
      <c r="O61" s="1245"/>
      <c r="P61" s="1246">
        <f>+(P59-P60)</f>
        <v>624796.41147157922</v>
      </c>
      <c r="Q61" s="1224"/>
      <c r="R61" s="1224"/>
    </row>
    <row r="62" spans="2:20" ht="15.75">
      <c r="B62" s="1240"/>
      <c r="C62" s="1241"/>
      <c r="D62" s="1241"/>
      <c r="E62" s="1241"/>
      <c r="F62" s="1241"/>
      <c r="G62" s="1241"/>
      <c r="H62" s="1241"/>
      <c r="I62" s="1241"/>
      <c r="J62" s="1241"/>
      <c r="K62" s="1241"/>
      <c r="L62" s="1241"/>
      <c r="M62" s="1241"/>
      <c r="N62" s="1242"/>
      <c r="O62" s="1242"/>
      <c r="P62" s="1222"/>
      <c r="Q62" s="1224"/>
      <c r="R62" s="1224"/>
    </row>
    <row r="63" spans="2:20">
      <c r="B63" s="1247"/>
      <c r="C63" s="1247"/>
      <c r="D63" s="1247"/>
      <c r="E63" s="1247"/>
      <c r="F63" s="1247"/>
      <c r="G63" s="1247"/>
      <c r="H63" s="1247"/>
      <c r="I63" s="1247"/>
      <c r="J63" s="1247"/>
      <c r="K63" s="1247"/>
      <c r="L63" s="1247"/>
      <c r="M63" s="1247"/>
      <c r="N63" s="1247"/>
      <c r="O63" s="1247"/>
      <c r="P63" s="1247"/>
      <c r="Q63" s="1247"/>
      <c r="R63" s="1247"/>
    </row>
    <row r="64" spans="2:20" ht="15.75">
      <c r="B64" s="1474" t="s">
        <v>735</v>
      </c>
      <c r="C64" s="1474"/>
      <c r="D64" s="1474"/>
      <c r="E64" s="1474"/>
      <c r="F64" s="1474"/>
      <c r="G64" s="1474"/>
      <c r="H64" s="1474"/>
      <c r="I64" s="1474"/>
      <c r="J64" s="1474"/>
      <c r="K64" s="1474"/>
      <c r="L64" s="1474"/>
      <c r="M64" s="1474"/>
      <c r="N64" s="1474"/>
      <c r="O64" s="1474"/>
      <c r="P64" s="1474"/>
      <c r="Q64" s="1247"/>
      <c r="R64" s="1247"/>
    </row>
    <row r="65" spans="2:18">
      <c r="B65" s="1247"/>
      <c r="C65" s="1247"/>
      <c r="D65" s="1247"/>
      <c r="E65" s="1247"/>
      <c r="F65" s="1247"/>
      <c r="G65" s="1247"/>
      <c r="H65" s="1247"/>
      <c r="I65" s="1247"/>
      <c r="J65" s="1247"/>
      <c r="K65" s="1247"/>
      <c r="L65" s="1247"/>
      <c r="M65" s="1247"/>
      <c r="N65" s="1247"/>
      <c r="O65" s="1247"/>
      <c r="P65" s="1247"/>
      <c r="Q65" s="1247"/>
      <c r="R65" s="1247"/>
    </row>
    <row r="66" spans="2:18" ht="15.75" customHeight="1">
      <c r="B66" s="1475" t="s">
        <v>797</v>
      </c>
      <c r="C66" s="1475"/>
      <c r="D66" s="1475"/>
      <c r="E66" s="1475"/>
      <c r="F66" s="1475"/>
      <c r="G66" s="1475"/>
      <c r="H66" s="1475"/>
      <c r="I66" s="1475"/>
      <c r="J66" s="1475"/>
      <c r="K66" s="1475"/>
      <c r="L66" s="1475"/>
      <c r="M66" s="1475"/>
      <c r="N66" s="1475"/>
      <c r="O66" s="1475"/>
      <c r="P66" s="1475"/>
      <c r="Q66" s="1248"/>
      <c r="R66" s="1248"/>
    </row>
    <row r="67" spans="2:18" ht="12.75" customHeight="1">
      <c r="B67" s="1475"/>
      <c r="C67" s="1475"/>
      <c r="D67" s="1475"/>
      <c r="E67" s="1475"/>
      <c r="F67" s="1475"/>
      <c r="G67" s="1475"/>
      <c r="H67" s="1475"/>
      <c r="I67" s="1475"/>
      <c r="J67" s="1475"/>
      <c r="K67" s="1475"/>
      <c r="L67" s="1475"/>
      <c r="M67" s="1475"/>
      <c r="N67" s="1475"/>
      <c r="O67" s="1475"/>
      <c r="P67" s="1475"/>
      <c r="Q67" s="1247"/>
      <c r="R67" s="1247"/>
    </row>
    <row r="68" spans="2:18" ht="24.75" customHeight="1">
      <c r="B68" s="1475"/>
      <c r="C68" s="1475"/>
      <c r="D68" s="1475"/>
      <c r="E68" s="1475"/>
      <c r="F68" s="1475"/>
      <c r="G68" s="1475"/>
      <c r="H68" s="1475"/>
      <c r="I68" s="1475"/>
      <c r="J68" s="1475"/>
      <c r="K68" s="1475"/>
      <c r="L68" s="1475"/>
      <c r="M68" s="1475"/>
      <c r="N68" s="1475"/>
      <c r="O68" s="1475"/>
      <c r="P68" s="1475"/>
      <c r="Q68" s="1249"/>
      <c r="R68" s="1249"/>
    </row>
    <row r="70" spans="2:18" ht="22.5" customHeight="1">
      <c r="B70" s="1474" t="s">
        <v>736</v>
      </c>
      <c r="C70" s="1474"/>
      <c r="D70" s="1474"/>
      <c r="E70" s="1474"/>
      <c r="F70" s="1474"/>
      <c r="G70" s="1474"/>
      <c r="H70" s="1474"/>
      <c r="I70" s="1474"/>
      <c r="J70" s="1474"/>
      <c r="K70" s="1474"/>
      <c r="L70" s="1474"/>
      <c r="M70" s="1474"/>
      <c r="N70" s="1474"/>
      <c r="O70" s="1474"/>
      <c r="P70" s="1474"/>
    </row>
    <row r="72" spans="2:18" ht="15.75">
      <c r="B72" s="1213"/>
    </row>
    <row r="73" spans="2:18" s="1250" customFormat="1" ht="15.75" customHeight="1">
      <c r="B73" s="1469" t="s">
        <v>737</v>
      </c>
      <c r="C73" s="1469"/>
      <c r="D73" s="1469"/>
      <c r="E73" s="1469"/>
      <c r="F73" s="1469"/>
      <c r="G73" s="1469"/>
      <c r="H73" s="1469"/>
      <c r="I73" s="1469"/>
      <c r="J73" s="1469"/>
    </row>
    <row r="74" spans="2:18" s="1250" customFormat="1" ht="15.75">
      <c r="B74" s="1251"/>
      <c r="C74" s="1251"/>
      <c r="D74" s="1251"/>
      <c r="E74" s="1251"/>
      <c r="F74" s="1251"/>
      <c r="G74" s="1251"/>
      <c r="H74" s="1252"/>
    </row>
    <row r="75" spans="2:18" s="1250" customFormat="1" ht="15.75">
      <c r="B75" s="1470" t="s">
        <v>723</v>
      </c>
      <c r="C75" s="1470"/>
      <c r="D75" s="1470"/>
      <c r="E75" s="1253"/>
      <c r="F75" s="1253"/>
      <c r="G75" s="1251"/>
      <c r="H75" s="1251"/>
    </row>
    <row r="76" spans="2:18" s="1250" customFormat="1" ht="15.75">
      <c r="B76" s="1254">
        <v>1</v>
      </c>
      <c r="C76" s="1253"/>
      <c r="D76" s="1255">
        <f t="shared" ref="D76:D87" si="17">B16</f>
        <v>44197</v>
      </c>
      <c r="E76" s="1253"/>
      <c r="F76" s="1280">
        <f>'6 -True-up Adjustment'!F76</f>
        <v>2.8E-3</v>
      </c>
      <c r="G76" s="1257"/>
      <c r="H76" s="1257"/>
      <c r="J76" s="1280"/>
    </row>
    <row r="77" spans="2:18" s="1250" customFormat="1" ht="15.75">
      <c r="B77" s="1254">
        <v>2</v>
      </c>
      <c r="C77" s="1253"/>
      <c r="D77" s="1255">
        <f t="shared" si="17"/>
        <v>44228</v>
      </c>
      <c r="E77" s="1253"/>
      <c r="F77" s="1280">
        <f>'6 -True-up Adjustment'!F77</f>
        <v>2.5000000000000001E-3</v>
      </c>
      <c r="G77" s="1257"/>
      <c r="H77" s="1257"/>
      <c r="J77" s="1280"/>
    </row>
    <row r="78" spans="2:18" s="1250" customFormat="1" ht="15.75">
      <c r="B78" s="1254">
        <v>3</v>
      </c>
      <c r="C78" s="1253"/>
      <c r="D78" s="1255">
        <f t="shared" si="17"/>
        <v>44256</v>
      </c>
      <c r="E78" s="1253"/>
      <c r="F78" s="1280">
        <f>'6 -True-up Adjustment'!F78</f>
        <v>2.8E-3</v>
      </c>
      <c r="G78" s="1257"/>
      <c r="H78" s="1257"/>
      <c r="J78" s="1280"/>
    </row>
    <row r="79" spans="2:18" s="1250" customFormat="1" ht="15.75">
      <c r="B79" s="1254">
        <v>4</v>
      </c>
      <c r="C79" s="1253"/>
      <c r="D79" s="1255">
        <f t="shared" si="17"/>
        <v>44287</v>
      </c>
      <c r="E79" s="1253"/>
      <c r="F79" s="1280">
        <f>'6 -True-up Adjustment'!F79</f>
        <v>2.7000000000000001E-3</v>
      </c>
      <c r="G79" s="1257"/>
      <c r="H79" s="1257"/>
      <c r="J79" s="1280"/>
    </row>
    <row r="80" spans="2:18" s="1250" customFormat="1" ht="15.75">
      <c r="B80" s="1254">
        <v>5</v>
      </c>
      <c r="C80" s="1253"/>
      <c r="D80" s="1255">
        <f t="shared" si="17"/>
        <v>44317</v>
      </c>
      <c r="E80" s="1253"/>
      <c r="F80" s="1280">
        <f>'6 -True-up Adjustment'!F80</f>
        <v>2.8E-3</v>
      </c>
      <c r="G80" s="1258"/>
      <c r="H80" s="1257"/>
      <c r="J80" s="1280"/>
    </row>
    <row r="81" spans="2:10" s="1250" customFormat="1" ht="15.75">
      <c r="B81" s="1254">
        <v>6</v>
      </c>
      <c r="C81" s="1253"/>
      <c r="D81" s="1255">
        <f t="shared" si="17"/>
        <v>44348</v>
      </c>
      <c r="E81" s="1253"/>
      <c r="F81" s="1280">
        <f>'6 -True-up Adjustment'!F81</f>
        <v>2.7000000000000001E-3</v>
      </c>
      <c r="G81" s="1257"/>
      <c r="H81" s="1257"/>
      <c r="J81" s="1280"/>
    </row>
    <row r="82" spans="2:10" s="1250" customFormat="1" ht="15.75">
      <c r="B82" s="1254">
        <v>7</v>
      </c>
      <c r="C82" s="1253"/>
      <c r="D82" s="1255">
        <f t="shared" si="17"/>
        <v>44378</v>
      </c>
      <c r="E82" s="1253"/>
      <c r="F82" s="1280">
        <f>'6 -True-up Adjustment'!F82</f>
        <v>2.8E-3</v>
      </c>
      <c r="G82" s="1257"/>
      <c r="H82" s="1257"/>
      <c r="J82" s="1280"/>
    </row>
    <row r="83" spans="2:10" s="1250" customFormat="1" ht="15.75">
      <c r="B83" s="1254">
        <v>8</v>
      </c>
      <c r="C83" s="1253"/>
      <c r="D83" s="1255">
        <f t="shared" si="17"/>
        <v>44409</v>
      </c>
      <c r="E83" s="1253"/>
      <c r="F83" s="1280">
        <f>'6 -True-up Adjustment'!F83</f>
        <v>2.8E-3</v>
      </c>
      <c r="G83" s="1257"/>
      <c r="H83" s="1257"/>
      <c r="J83" s="1280"/>
    </row>
    <row r="84" spans="2:10" s="1250" customFormat="1" ht="15.75">
      <c r="B84" s="1254">
        <v>9</v>
      </c>
      <c r="C84" s="1253"/>
      <c r="D84" s="1255">
        <f t="shared" si="17"/>
        <v>44440</v>
      </c>
      <c r="E84" s="1253"/>
      <c r="F84" s="1280">
        <f>'6 -True-up Adjustment'!F84</f>
        <v>2.7000000000000001E-3</v>
      </c>
      <c r="G84" s="1257"/>
      <c r="H84" s="1257"/>
      <c r="J84" s="1280"/>
    </row>
    <row r="85" spans="2:10" s="1250" customFormat="1" ht="15.75">
      <c r="B85" s="1254">
        <v>10</v>
      </c>
      <c r="C85" s="1253"/>
      <c r="D85" s="1255">
        <f t="shared" si="17"/>
        <v>44470</v>
      </c>
      <c r="E85" s="1253"/>
      <c r="F85" s="1280">
        <f>'6 -True-up Adjustment'!F85</f>
        <v>2.8E-3</v>
      </c>
      <c r="G85" s="1257"/>
      <c r="H85" s="1257"/>
      <c r="J85" s="1280"/>
    </row>
    <row r="86" spans="2:10" s="1250" customFormat="1" ht="15.75">
      <c r="B86" s="1254">
        <v>11</v>
      </c>
      <c r="C86" s="1253"/>
      <c r="D86" s="1255">
        <f t="shared" si="17"/>
        <v>44501</v>
      </c>
      <c r="E86" s="1253"/>
      <c r="F86" s="1280">
        <f>'6 -True-up Adjustment'!F86</f>
        <v>2.7000000000000001E-3</v>
      </c>
      <c r="G86" s="1258"/>
      <c r="H86" s="1257"/>
      <c r="J86" s="1280"/>
    </row>
    <row r="87" spans="2:10" s="1250" customFormat="1" ht="15.75">
      <c r="B87" s="1254">
        <v>12</v>
      </c>
      <c r="C87" s="1253"/>
      <c r="D87" s="1255">
        <f t="shared" si="17"/>
        <v>44531</v>
      </c>
      <c r="E87" s="1253"/>
      <c r="F87" s="1280">
        <f>'6 -True-up Adjustment'!F87</f>
        <v>2.8E-3</v>
      </c>
      <c r="G87" s="1257"/>
      <c r="H87" s="1257"/>
      <c r="J87" s="1280"/>
    </row>
    <row r="88" spans="2:10" s="1250" customFormat="1" ht="15.75">
      <c r="B88" s="1254">
        <f>+B87+1</f>
        <v>13</v>
      </c>
      <c r="C88" s="1253"/>
      <c r="D88" s="1255">
        <f t="shared" ref="D88:D99" si="18">B30</f>
        <v>44562</v>
      </c>
      <c r="E88" s="1253"/>
      <c r="F88" s="1280">
        <f>'6 -True-up Adjustment'!F88</f>
        <v>2.7999999999999995E-3</v>
      </c>
      <c r="G88" s="1257"/>
      <c r="H88" s="1257"/>
      <c r="J88" s="1280"/>
    </row>
    <row r="89" spans="2:10" s="1250" customFormat="1" ht="15.75">
      <c r="B89" s="1254">
        <f t="shared" ref="B89:B99" si="19">+B88+1</f>
        <v>14</v>
      </c>
      <c r="C89" s="1253"/>
      <c r="D89" s="1255">
        <f t="shared" si="18"/>
        <v>44593</v>
      </c>
      <c r="E89" s="1253"/>
      <c r="F89" s="1280">
        <f>'6 -True-up Adjustment'!F89</f>
        <v>2.5000000000000001E-3</v>
      </c>
      <c r="G89" s="1257"/>
      <c r="H89" s="1257"/>
      <c r="J89" s="1280"/>
    </row>
    <row r="90" spans="2:10" s="1250" customFormat="1" ht="15.75">
      <c r="B90" s="1254">
        <f t="shared" si="19"/>
        <v>15</v>
      </c>
      <c r="C90" s="1253"/>
      <c r="D90" s="1255">
        <f t="shared" si="18"/>
        <v>44621</v>
      </c>
      <c r="E90" s="1253"/>
      <c r="F90" s="1280">
        <f>'6 -True-up Adjustment'!F90</f>
        <v>2.7999999999999995E-3</v>
      </c>
      <c r="G90" s="1257"/>
      <c r="H90" s="1257"/>
      <c r="J90" s="1280"/>
    </row>
    <row r="91" spans="2:10" s="1250" customFormat="1" ht="15.75">
      <c r="B91" s="1254">
        <f t="shared" si="19"/>
        <v>16</v>
      </c>
      <c r="C91" s="1253"/>
      <c r="D91" s="1255">
        <f t="shared" si="18"/>
        <v>44652</v>
      </c>
      <c r="E91" s="1253"/>
      <c r="F91" s="1280">
        <f>'6 -True-up Adjustment'!F91</f>
        <v>2.7000000000000001E-3</v>
      </c>
      <c r="G91" s="1257"/>
      <c r="H91" s="1257"/>
      <c r="J91" s="1280"/>
    </row>
    <row r="92" spans="2:10" s="1250" customFormat="1" ht="15.75">
      <c r="B92" s="1254">
        <f t="shared" si="19"/>
        <v>17</v>
      </c>
      <c r="C92" s="1253"/>
      <c r="D92" s="1255">
        <f t="shared" si="18"/>
        <v>44682</v>
      </c>
      <c r="E92" s="1253"/>
      <c r="F92" s="1280">
        <f>'6 -True-up Adjustment'!F92</f>
        <v>2.7999999999999995E-3</v>
      </c>
      <c r="G92" s="1257"/>
      <c r="H92" s="1257"/>
      <c r="J92" s="1280"/>
    </row>
    <row r="93" spans="2:10" s="1250" customFormat="1" ht="15.75">
      <c r="B93" s="1254">
        <f t="shared" si="19"/>
        <v>18</v>
      </c>
      <c r="C93" s="1253"/>
      <c r="D93" s="1255">
        <f t="shared" si="18"/>
        <v>44713</v>
      </c>
      <c r="E93" s="1253"/>
      <c r="F93" s="1280">
        <f>'6 -True-up Adjustment'!F93</f>
        <v>2.7000000000000001E-3</v>
      </c>
      <c r="G93" s="1257"/>
      <c r="H93" s="1257"/>
      <c r="J93" s="1280"/>
    </row>
    <row r="94" spans="2:10" s="1250" customFormat="1" ht="15.75">
      <c r="B94" s="1254">
        <f t="shared" si="19"/>
        <v>19</v>
      </c>
      <c r="C94" s="1253"/>
      <c r="D94" s="1255">
        <f t="shared" si="18"/>
        <v>44743</v>
      </c>
      <c r="E94" s="1253"/>
      <c r="F94" s="1280">
        <f>'6 -True-up Adjustment'!F94</f>
        <v>3.0999999999999999E-3</v>
      </c>
      <c r="G94" s="1257"/>
      <c r="H94" s="1257"/>
      <c r="J94" s="1280"/>
    </row>
    <row r="95" spans="2:10" s="1250" customFormat="1" ht="15.75">
      <c r="B95" s="1254">
        <f t="shared" si="19"/>
        <v>20</v>
      </c>
      <c r="C95" s="1253"/>
      <c r="D95" s="1255">
        <f t="shared" si="18"/>
        <v>44774</v>
      </c>
      <c r="E95" s="1253"/>
      <c r="F95" s="1280">
        <f>'6 -True-up Adjustment'!F95</f>
        <v>3.0999999999999999E-3</v>
      </c>
      <c r="G95" s="1257"/>
      <c r="H95" s="1257"/>
      <c r="J95" s="1280"/>
    </row>
    <row r="96" spans="2:10" s="1250" customFormat="1" ht="15.75">
      <c r="B96" s="1254">
        <f t="shared" si="19"/>
        <v>21</v>
      </c>
      <c r="C96" s="1253"/>
      <c r="D96" s="1255">
        <f t="shared" si="18"/>
        <v>44805</v>
      </c>
      <c r="E96" s="1253"/>
      <c r="F96" s="1280">
        <f>'6 -True-up Adjustment'!F96</f>
        <v>3.0000000000000001E-3</v>
      </c>
      <c r="G96" s="1257"/>
      <c r="H96" s="1257"/>
      <c r="J96" s="1280"/>
    </row>
    <row r="97" spans="2:10" s="1250" customFormat="1" ht="15.75">
      <c r="B97" s="1254">
        <f t="shared" si="19"/>
        <v>22</v>
      </c>
      <c r="C97" s="1253"/>
      <c r="D97" s="1255">
        <f t="shared" si="18"/>
        <v>44835</v>
      </c>
      <c r="E97" s="1253"/>
      <c r="F97" s="1280">
        <f>'6 -True-up Adjustment'!F97</f>
        <v>4.1999999999999997E-3</v>
      </c>
      <c r="G97" s="1257"/>
      <c r="H97" s="1257"/>
      <c r="J97" s="1280"/>
    </row>
    <row r="98" spans="2:10" s="1250" customFormat="1" ht="15.75">
      <c r="B98" s="1254">
        <f t="shared" si="19"/>
        <v>23</v>
      </c>
      <c r="C98" s="1253"/>
      <c r="D98" s="1255">
        <f t="shared" si="18"/>
        <v>44866</v>
      </c>
      <c r="E98" s="1253"/>
      <c r="F98" s="1280">
        <f>'6 -True-up Adjustment'!F98</f>
        <v>4.0000000000000001E-3</v>
      </c>
      <c r="G98" s="1257"/>
      <c r="H98" s="1257"/>
      <c r="J98" s="1280"/>
    </row>
    <row r="99" spans="2:10" s="1250" customFormat="1" ht="15.75">
      <c r="B99" s="1254">
        <f t="shared" si="19"/>
        <v>24</v>
      </c>
      <c r="C99" s="1253"/>
      <c r="D99" s="1255">
        <f t="shared" si="18"/>
        <v>44896</v>
      </c>
      <c r="E99" s="1253"/>
      <c r="F99" s="1280">
        <f>'6 -True-up Adjustment'!F99</f>
        <v>4.1999999999999997E-3</v>
      </c>
      <c r="G99" s="1257"/>
      <c r="H99" s="1257"/>
      <c r="J99" s="1280"/>
    </row>
    <row r="100" spans="2:10" s="1250" customFormat="1" ht="15.75">
      <c r="B100" s="1259"/>
      <c r="C100" s="1251"/>
      <c r="D100" s="1260"/>
      <c r="E100" s="1261"/>
      <c r="F100" s="1261"/>
      <c r="G100" s="1257"/>
      <c r="H100" s="1257"/>
      <c r="J100" s="1261"/>
    </row>
    <row r="101" spans="2:10" s="1250" customFormat="1" ht="15.75">
      <c r="B101" s="1259"/>
      <c r="C101" s="1262"/>
      <c r="D101" s="1260"/>
      <c r="E101" s="1261"/>
      <c r="F101" s="1261"/>
      <c r="G101" s="1251"/>
      <c r="H101" s="1251"/>
      <c r="J101" s="1261"/>
    </row>
    <row r="102" spans="2:10" s="1250" customFormat="1" ht="15.75">
      <c r="B102" s="1254">
        <f>B99+1</f>
        <v>25</v>
      </c>
      <c r="C102" s="1263" t="str">
        <f>"Average Monthly Rate - Lines "&amp;B88&amp;"- "&amp;B99</f>
        <v>Average Monthly Rate - Lines 13- 24</v>
      </c>
      <c r="D102" s="1264"/>
      <c r="E102" s="1265"/>
      <c r="F102" s="1266">
        <f>IF(ISERROR(+AVERAGE(F88:F99)),0,AVERAGE(F88:F99))</f>
        <v>3.1583333333333329E-3</v>
      </c>
      <c r="G102" s="1253"/>
      <c r="H102" s="1253"/>
      <c r="J102" s="1266"/>
    </row>
    <row r="103" spans="2:10" s="1250" customFormat="1" ht="15.75">
      <c r="B103" s="1253"/>
      <c r="C103" s="1253"/>
      <c r="D103" s="1253"/>
      <c r="E103" s="1253"/>
      <c r="F103" s="1267"/>
      <c r="G103" s="1253"/>
      <c r="H103" s="1253"/>
    </row>
    <row r="104" spans="2:10" s="1250" customFormat="1" ht="34.5" customHeight="1">
      <c r="B104" s="1471" t="s">
        <v>724</v>
      </c>
      <c r="C104" s="1471"/>
      <c r="D104" s="1471"/>
      <c r="E104" s="1471"/>
      <c r="F104" s="1471"/>
      <c r="G104" s="1471"/>
      <c r="H104" s="1471"/>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40"/>
  <sheetViews>
    <sheetView showGridLines="0" zoomScaleNormal="100" workbookViewId="0"/>
  </sheetViews>
  <sheetFormatPr defaultColWidth="9.140625" defaultRowHeight="12.75"/>
  <cols>
    <col min="1" max="1" width="11.42578125" style="596" customWidth="1"/>
    <col min="2" max="2" width="46.42578125" style="596" customWidth="1"/>
    <col min="3" max="3" width="13.5703125" style="596" customWidth="1"/>
    <col min="4" max="16384" width="9.140625" style="596"/>
  </cols>
  <sheetData>
    <row r="2" spans="1:5" ht="18">
      <c r="A2" s="1435" t="s">
        <v>260</v>
      </c>
      <c r="B2" s="1435"/>
      <c r="C2" s="1435"/>
      <c r="D2" s="929"/>
      <c r="E2" s="929"/>
    </row>
    <row r="3" spans="1:5" ht="18">
      <c r="A3" s="1435" t="s">
        <v>261</v>
      </c>
      <c r="B3" s="1435"/>
      <c r="C3" s="1435"/>
      <c r="D3" s="929"/>
      <c r="E3" s="929"/>
    </row>
    <row r="4" spans="1:5" ht="18">
      <c r="A4" s="1435" t="s">
        <v>396</v>
      </c>
      <c r="B4" s="1435"/>
      <c r="C4" s="1435"/>
      <c r="D4" s="929"/>
      <c r="E4" s="929"/>
    </row>
    <row r="7" spans="1:5">
      <c r="A7" s="1113" t="s">
        <v>643</v>
      </c>
      <c r="B7" s="1113" t="s">
        <v>644</v>
      </c>
      <c r="C7" s="1113" t="s">
        <v>645</v>
      </c>
    </row>
    <row r="8" spans="1:5">
      <c r="A8" s="1114" t="s">
        <v>646</v>
      </c>
      <c r="B8" s="1115" t="s">
        <v>647</v>
      </c>
      <c r="C8" s="1114" t="s">
        <v>648</v>
      </c>
    </row>
    <row r="9" spans="1:5" ht="5.25" customHeight="1"/>
    <row r="10" spans="1:5">
      <c r="A10" s="257" t="s">
        <v>295</v>
      </c>
      <c r="C10" s="259"/>
      <c r="D10" s="258"/>
    </row>
    <row r="11" spans="1:5">
      <c r="A11" s="1116">
        <v>350.3</v>
      </c>
      <c r="B11" s="596" t="s">
        <v>649</v>
      </c>
      <c r="C11" s="1117">
        <v>1.12E-2</v>
      </c>
    </row>
    <row r="12" spans="1:5">
      <c r="A12" s="1116">
        <v>352</v>
      </c>
      <c r="B12" s="596" t="s">
        <v>377</v>
      </c>
      <c r="C12" s="1117">
        <v>1.44E-2</v>
      </c>
    </row>
    <row r="13" spans="1:5">
      <c r="A13" s="1116">
        <v>353</v>
      </c>
      <c r="B13" s="596" t="s">
        <v>650</v>
      </c>
      <c r="C13" s="1117">
        <v>2.24E-2</v>
      </c>
    </row>
    <row r="14" spans="1:5">
      <c r="A14" s="1116">
        <v>354</v>
      </c>
      <c r="B14" s="596" t="s">
        <v>651</v>
      </c>
      <c r="C14" s="1117">
        <v>1.2699999999999999E-2</v>
      </c>
    </row>
    <row r="15" spans="1:5">
      <c r="A15" s="1116">
        <v>355</v>
      </c>
      <c r="B15" s="596" t="s">
        <v>652</v>
      </c>
      <c r="C15" s="1117">
        <v>1.47E-2</v>
      </c>
    </row>
    <row r="16" spans="1:5">
      <c r="A16" s="1116">
        <v>356</v>
      </c>
      <c r="B16" s="596" t="s">
        <v>653</v>
      </c>
      <c r="C16" s="1117">
        <v>2.1100000000000001E-2</v>
      </c>
    </row>
    <row r="17" spans="1:8">
      <c r="A17" s="1116">
        <v>357</v>
      </c>
      <c r="B17" s="596" t="s">
        <v>654</v>
      </c>
      <c r="C17" s="1117">
        <v>1.0699999999999999E-2</v>
      </c>
    </row>
    <row r="18" spans="1:8">
      <c r="A18" s="1116">
        <v>358</v>
      </c>
      <c r="B18" s="596" t="s">
        <v>655</v>
      </c>
      <c r="C18" s="1117">
        <v>2.5399999999999999E-2</v>
      </c>
    </row>
    <row r="19" spans="1:8">
      <c r="A19" s="1116">
        <v>359</v>
      </c>
      <c r="B19" s="596" t="s">
        <v>656</v>
      </c>
      <c r="C19" s="1117">
        <v>5.7000000000000002E-3</v>
      </c>
    </row>
    <row r="20" spans="1:8">
      <c r="C20" s="1117"/>
    </row>
    <row r="21" spans="1:8">
      <c r="A21" s="257" t="s">
        <v>828</v>
      </c>
      <c r="C21" s="1117"/>
    </row>
    <row r="22" spans="1:8">
      <c r="A22" s="1116">
        <v>303</v>
      </c>
      <c r="B22" s="1118" t="s">
        <v>829</v>
      </c>
      <c r="C22" s="1311" t="s">
        <v>808</v>
      </c>
    </row>
    <row r="23" spans="1:8">
      <c r="A23" s="1116">
        <v>390</v>
      </c>
      <c r="B23" s="1118" t="s">
        <v>377</v>
      </c>
      <c r="C23" s="1117">
        <v>1.4E-2</v>
      </c>
      <c r="H23" s="260"/>
    </row>
    <row r="24" spans="1:8">
      <c r="A24" s="1116">
        <v>390.11</v>
      </c>
      <c r="B24" s="1118" t="s">
        <v>807</v>
      </c>
      <c r="C24" s="1311" t="s">
        <v>808</v>
      </c>
      <c r="H24" s="260"/>
    </row>
    <row r="25" spans="1:8">
      <c r="A25" s="1116">
        <v>390.3</v>
      </c>
      <c r="B25" s="1118" t="s">
        <v>809</v>
      </c>
      <c r="C25" s="1311">
        <v>1.4E-2</v>
      </c>
      <c r="H25" s="260"/>
    </row>
    <row r="26" spans="1:8">
      <c r="A26" s="1116">
        <v>391.1</v>
      </c>
      <c r="B26" s="1118" t="s">
        <v>100</v>
      </c>
      <c r="C26" s="1117">
        <v>0.05</v>
      </c>
    </row>
    <row r="27" spans="1:8">
      <c r="A27" s="1116">
        <v>391.2</v>
      </c>
      <c r="B27" s="1118" t="s">
        <v>101</v>
      </c>
      <c r="C27" s="1117">
        <v>0.25</v>
      </c>
    </row>
    <row r="28" spans="1:8">
      <c r="A28" s="1116">
        <v>391.3</v>
      </c>
      <c r="B28" s="1118" t="s">
        <v>814</v>
      </c>
      <c r="C28" s="1117">
        <v>0.1429</v>
      </c>
    </row>
    <row r="29" spans="1:8">
      <c r="A29" s="1116">
        <v>391.33</v>
      </c>
      <c r="B29" s="1118" t="s">
        <v>815</v>
      </c>
      <c r="C29" s="1117">
        <v>0.33329999999999999</v>
      </c>
    </row>
    <row r="30" spans="1:8">
      <c r="A30" s="1116">
        <v>392.11</v>
      </c>
      <c r="B30" s="1118" t="s">
        <v>810</v>
      </c>
      <c r="C30" s="1311" t="s">
        <v>808</v>
      </c>
    </row>
    <row r="31" spans="1:8">
      <c r="A31" s="1116">
        <v>392.2</v>
      </c>
      <c r="B31" s="1118" t="s">
        <v>811</v>
      </c>
      <c r="C31" s="1311" t="s">
        <v>808</v>
      </c>
    </row>
    <row r="32" spans="1:8">
      <c r="A32" s="1116">
        <v>393</v>
      </c>
      <c r="B32" s="1118" t="s">
        <v>657</v>
      </c>
      <c r="C32" s="1117">
        <v>0.1429</v>
      </c>
    </row>
    <row r="33" spans="1:3">
      <c r="A33" s="1116">
        <v>394</v>
      </c>
      <c r="B33" s="1118" t="s">
        <v>816</v>
      </c>
      <c r="C33" s="1117">
        <v>0.1429</v>
      </c>
    </row>
    <row r="34" spans="1:3">
      <c r="A34" s="1116">
        <v>395</v>
      </c>
      <c r="B34" s="1118" t="s">
        <v>98</v>
      </c>
      <c r="C34" s="1117">
        <v>0.2</v>
      </c>
    </row>
    <row r="35" spans="1:3">
      <c r="A35" s="1116">
        <v>396</v>
      </c>
      <c r="B35" s="1118" t="s">
        <v>812</v>
      </c>
      <c r="C35" s="1311" t="s">
        <v>808</v>
      </c>
    </row>
    <row r="36" spans="1:3">
      <c r="A36" s="1116">
        <v>397</v>
      </c>
      <c r="B36" s="1118" t="s">
        <v>378</v>
      </c>
      <c r="C36" s="1117">
        <v>0.1</v>
      </c>
    </row>
    <row r="37" spans="1:3">
      <c r="A37" s="1116">
        <v>398</v>
      </c>
      <c r="B37" s="1118" t="s">
        <v>99</v>
      </c>
      <c r="C37" s="1117">
        <v>0.1429</v>
      </c>
    </row>
    <row r="40" spans="1:3">
      <c r="A40" s="1489" t="s">
        <v>933</v>
      </c>
      <c r="B40" s="1489"/>
      <c r="C40" s="1489"/>
    </row>
  </sheetData>
  <mergeCells count="4">
    <mergeCell ref="A2:C2"/>
    <mergeCell ref="A3:C3"/>
    <mergeCell ref="A4:C4"/>
    <mergeCell ref="A40:C40"/>
  </mergeCells>
  <printOptions horizontalCentered="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showGridLines="0" zoomScale="80" zoomScaleNormal="80" workbookViewId="0">
      <selection sqref="A1:AB1"/>
    </sheetView>
  </sheetViews>
  <sheetFormatPr defaultColWidth="18.5703125" defaultRowHeight="15"/>
  <cols>
    <col min="1" max="1" width="8.5703125" style="1029" bestFit="1" customWidth="1"/>
    <col min="2" max="2" width="8" style="1029" customWidth="1"/>
    <col min="3" max="3" width="17.85546875" style="1029" customWidth="1"/>
    <col min="4" max="4" width="14" style="1029" customWidth="1"/>
    <col min="5" max="5" width="3.140625" style="1029" customWidth="1"/>
    <col min="6" max="6" width="18.42578125" style="1029" customWidth="1"/>
    <col min="7" max="7" width="17.42578125" style="1029" customWidth="1"/>
    <col min="8" max="8" width="21.42578125" style="1029" customWidth="1"/>
    <col min="9" max="9" width="1.42578125" style="1029" customWidth="1"/>
    <col min="10" max="10" width="18.5703125" style="1029" customWidth="1"/>
    <col min="11" max="11" width="1.5703125" style="1029" customWidth="1"/>
    <col min="12" max="12" width="18.140625" style="1029" bestFit="1" customWidth="1"/>
    <col min="13" max="13" width="1.5703125" style="1029" customWidth="1"/>
    <col min="14" max="14" width="12.140625" style="1029" customWidth="1"/>
    <col min="15" max="15" width="15.140625" style="1029" customWidth="1"/>
    <col min="16" max="16" width="1.85546875" style="1029" customWidth="1"/>
    <col min="17" max="17" width="10.85546875" style="1029" customWidth="1"/>
    <col min="18" max="18" width="20" style="1029" customWidth="1"/>
    <col min="19" max="19" width="16.5703125" style="1029" customWidth="1"/>
    <col min="20" max="20" width="17" style="1029" customWidth="1"/>
    <col min="21" max="21" width="2.42578125" style="1029" customWidth="1"/>
    <col min="22" max="22" width="18.5703125" style="1029"/>
    <col min="23" max="23" width="1.85546875" style="1029" customWidth="1"/>
    <col min="24" max="24" width="18.5703125" style="1029"/>
    <col min="25" max="25" width="1.85546875" style="1029" customWidth="1"/>
    <col min="26" max="26" width="21.140625" style="1029" customWidth="1"/>
    <col min="27" max="27" width="1.85546875" style="1029" customWidth="1"/>
    <col min="28" max="28" width="21.85546875" style="1029" customWidth="1"/>
    <col min="29" max="16384" width="18.5703125" style="1029"/>
  </cols>
  <sheetData>
    <row r="1" spans="1:28" ht="18">
      <c r="A1" s="1490" t="s">
        <v>260</v>
      </c>
      <c r="B1" s="1490"/>
      <c r="C1" s="1490"/>
      <c r="D1" s="1490"/>
      <c r="E1" s="1490"/>
      <c r="F1" s="1490"/>
      <c r="G1" s="1490"/>
      <c r="H1" s="1490"/>
      <c r="I1" s="1490"/>
      <c r="J1" s="1490"/>
      <c r="K1" s="1490"/>
      <c r="L1" s="1490"/>
      <c r="M1" s="1490"/>
      <c r="N1" s="1490"/>
      <c r="O1" s="1490"/>
      <c r="P1" s="1490"/>
      <c r="Q1" s="1490"/>
      <c r="R1" s="1490"/>
      <c r="S1" s="1490"/>
      <c r="T1" s="1490"/>
      <c r="U1" s="1490"/>
      <c r="V1" s="1490"/>
      <c r="W1" s="1490"/>
      <c r="X1" s="1490"/>
      <c r="Y1" s="1490"/>
      <c r="Z1" s="1490"/>
      <c r="AA1" s="1490"/>
      <c r="AB1" s="1490"/>
    </row>
    <row r="2" spans="1:28" ht="18">
      <c r="A2" s="1490" t="s">
        <v>261</v>
      </c>
      <c r="B2" s="1490"/>
      <c r="C2" s="1490"/>
      <c r="D2" s="1490"/>
      <c r="E2" s="1490"/>
      <c r="F2" s="1490"/>
      <c r="G2" s="1490"/>
      <c r="H2" s="1490"/>
      <c r="I2" s="1490"/>
      <c r="J2" s="1490"/>
      <c r="K2" s="1490"/>
      <c r="L2" s="1490"/>
      <c r="M2" s="1490"/>
      <c r="N2" s="1490"/>
      <c r="O2" s="1490"/>
      <c r="P2" s="1490"/>
      <c r="Q2" s="1490"/>
      <c r="R2" s="1490"/>
      <c r="S2" s="1490"/>
      <c r="T2" s="1490"/>
      <c r="U2" s="1490"/>
      <c r="V2" s="1490"/>
      <c r="W2" s="1490"/>
      <c r="X2" s="1490"/>
      <c r="Y2" s="1490"/>
      <c r="Z2" s="1490"/>
      <c r="AA2" s="1490"/>
      <c r="AB2" s="1490"/>
    </row>
    <row r="3" spans="1:28" ht="18">
      <c r="A3" s="1490" t="s">
        <v>567</v>
      </c>
      <c r="B3" s="1490"/>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row>
    <row r="4" spans="1:28" ht="18">
      <c r="A4" s="1030"/>
      <c r="B4" s="1031"/>
      <c r="G4" s="1032"/>
    </row>
    <row r="5" spans="1:28" ht="18">
      <c r="A5" s="1030"/>
      <c r="B5" s="1031"/>
      <c r="G5" s="1032"/>
    </row>
    <row r="6" spans="1:28" ht="48" customHeight="1">
      <c r="C6" s="1033"/>
      <c r="D6" s="1033"/>
      <c r="F6" s="1034" t="s">
        <v>54</v>
      </c>
      <c r="G6" s="1034" t="s">
        <v>158</v>
      </c>
      <c r="H6" s="1034" t="s">
        <v>39</v>
      </c>
      <c r="I6" s="1035"/>
      <c r="J6" s="1034" t="s">
        <v>568</v>
      </c>
      <c r="K6" s="1035"/>
      <c r="L6" s="1034" t="s">
        <v>569</v>
      </c>
      <c r="M6" s="1035"/>
      <c r="N6" s="1036" t="s">
        <v>421</v>
      </c>
      <c r="O6" s="1036" t="s">
        <v>56</v>
      </c>
      <c r="Q6" s="1036" t="s">
        <v>272</v>
      </c>
      <c r="R6" s="1036" t="s">
        <v>277</v>
      </c>
      <c r="S6" s="1036" t="s">
        <v>44</v>
      </c>
      <c r="T6" s="1036" t="s">
        <v>570</v>
      </c>
      <c r="U6" s="1035"/>
      <c r="V6" s="1037" t="s">
        <v>571</v>
      </c>
      <c r="W6" s="1038"/>
      <c r="X6" s="1036" t="s">
        <v>572</v>
      </c>
      <c r="Y6" s="1036"/>
      <c r="Z6" s="1036" t="s">
        <v>573</v>
      </c>
      <c r="AB6" s="1036" t="s">
        <v>574</v>
      </c>
    </row>
    <row r="7" spans="1:28" ht="50.25" customHeight="1">
      <c r="A7" s="1039"/>
      <c r="B7" s="1040"/>
      <c r="C7" s="1040"/>
      <c r="D7" s="1041"/>
      <c r="E7" s="1031"/>
      <c r="F7" s="1491" t="s">
        <v>575</v>
      </c>
      <c r="G7" s="1492"/>
      <c r="H7" s="1493"/>
      <c r="I7" s="1031"/>
      <c r="J7" s="1042"/>
      <c r="K7" s="1031"/>
      <c r="L7" s="1042"/>
      <c r="M7" s="1031"/>
      <c r="N7" s="1494" t="s">
        <v>576</v>
      </c>
      <c r="O7" s="1495"/>
      <c r="P7" s="1031"/>
      <c r="Q7" s="1494" t="s">
        <v>577</v>
      </c>
      <c r="R7" s="1496"/>
      <c r="S7" s="1496"/>
      <c r="T7" s="1495"/>
      <c r="U7" s="1043"/>
      <c r="V7" s="1044"/>
      <c r="W7" s="1043"/>
      <c r="X7" s="1044"/>
      <c r="Y7" s="1043"/>
      <c r="Z7" s="1494" t="s">
        <v>578</v>
      </c>
      <c r="AA7" s="1496"/>
      <c r="AB7" s="1495"/>
    </row>
    <row r="8" spans="1:28" ht="47.25">
      <c r="A8" s="1497" t="s">
        <v>579</v>
      </c>
      <c r="B8" s="1499" t="s">
        <v>441</v>
      </c>
      <c r="C8" s="1499" t="s">
        <v>580</v>
      </c>
      <c r="D8" s="1501" t="s">
        <v>581</v>
      </c>
      <c r="E8" s="1031"/>
      <c r="F8" s="1042" t="s">
        <v>582</v>
      </c>
      <c r="G8" s="1042" t="s">
        <v>583</v>
      </c>
      <c r="H8" s="1042" t="s">
        <v>584</v>
      </c>
      <c r="I8" s="1031"/>
      <c r="J8" s="1503" t="s">
        <v>585</v>
      </c>
      <c r="K8" s="1031"/>
      <c r="L8" s="1503" t="s">
        <v>586</v>
      </c>
      <c r="M8" s="1031"/>
      <c r="N8" s="1506" t="s">
        <v>582</v>
      </c>
      <c r="O8" s="1507" t="s">
        <v>583</v>
      </c>
      <c r="P8" s="1031"/>
      <c r="Q8" s="1506" t="s">
        <v>587</v>
      </c>
      <c r="R8" s="1510" t="s">
        <v>582</v>
      </c>
      <c r="S8" s="1510" t="s">
        <v>583</v>
      </c>
      <c r="T8" s="1507" t="s">
        <v>588</v>
      </c>
      <c r="U8" s="1043"/>
      <c r="V8" s="1503" t="s">
        <v>585</v>
      </c>
      <c r="W8" s="1043"/>
      <c r="X8" s="1503" t="s">
        <v>589</v>
      </c>
      <c r="Y8" s="1045"/>
      <c r="Z8" s="1046" t="s">
        <v>590</v>
      </c>
      <c r="AA8" s="1040"/>
      <c r="AB8" s="1047" t="s">
        <v>591</v>
      </c>
    </row>
    <row r="9" spans="1:28" ht="9.75" hidden="1" customHeight="1">
      <c r="A9" s="1497"/>
      <c r="B9" s="1499"/>
      <c r="C9" s="1499"/>
      <c r="D9" s="1501"/>
      <c r="E9" s="1031"/>
      <c r="F9" s="1048"/>
      <c r="G9" s="1048"/>
      <c r="H9" s="1048"/>
      <c r="I9" s="1031"/>
      <c r="J9" s="1503"/>
      <c r="K9" s="1031"/>
      <c r="L9" s="1503"/>
      <c r="M9" s="1031"/>
      <c r="N9" s="1497"/>
      <c r="O9" s="1508"/>
      <c r="P9" s="1031"/>
      <c r="Q9" s="1497"/>
      <c r="R9" s="1511"/>
      <c r="S9" s="1511"/>
      <c r="T9" s="1508"/>
      <c r="U9" s="1043"/>
      <c r="V9" s="1503"/>
      <c r="W9" s="1043"/>
      <c r="X9" s="1503"/>
      <c r="Y9" s="1043"/>
      <c r="Z9" s="1049"/>
      <c r="AA9" s="1043"/>
      <c r="AB9" s="1050"/>
    </row>
    <row r="10" spans="1:28" ht="47.25">
      <c r="A10" s="1498"/>
      <c r="B10" s="1500"/>
      <c r="C10" s="1500"/>
      <c r="D10" s="1502"/>
      <c r="E10" s="1031"/>
      <c r="F10" s="1051" t="s">
        <v>592</v>
      </c>
      <c r="G10" s="1051" t="s">
        <v>593</v>
      </c>
      <c r="H10" s="1051" t="s">
        <v>594</v>
      </c>
      <c r="I10" s="1031"/>
      <c r="J10" s="1504"/>
      <c r="K10" s="1031"/>
      <c r="L10" s="1504"/>
      <c r="M10" s="1031"/>
      <c r="N10" s="1498"/>
      <c r="O10" s="1509"/>
      <c r="P10" s="1031"/>
      <c r="Q10" s="1498"/>
      <c r="R10" s="1512"/>
      <c r="S10" s="1512"/>
      <c r="T10" s="1509"/>
      <c r="U10" s="1043"/>
      <c r="V10" s="1504"/>
      <c r="W10" s="1043"/>
      <c r="X10" s="1504"/>
      <c r="Y10" s="1043"/>
      <c r="Z10" s="1052" t="s">
        <v>594</v>
      </c>
      <c r="AA10" s="1053"/>
      <c r="AB10" s="1054" t="s">
        <v>594</v>
      </c>
    </row>
    <row r="11" spans="1:28" ht="16.5" customHeight="1">
      <c r="A11" s="1036"/>
      <c r="B11" s="1036"/>
      <c r="F11" s="1034"/>
      <c r="G11" s="1034"/>
      <c r="H11" s="1055"/>
      <c r="I11" s="1037"/>
      <c r="J11" s="1034"/>
      <c r="L11" s="1056"/>
      <c r="M11" s="1037"/>
      <c r="N11" s="1057"/>
      <c r="O11" s="1057"/>
      <c r="P11" s="1057"/>
      <c r="Q11" s="1057"/>
      <c r="R11" s="1057"/>
      <c r="S11" s="1057"/>
      <c r="T11" s="1057"/>
      <c r="U11" s="1058"/>
      <c r="V11" s="1057"/>
      <c r="W11" s="1058"/>
      <c r="X11" s="1057"/>
      <c r="Y11" s="1057"/>
      <c r="Z11" s="1057"/>
      <c r="AA11" s="1057"/>
      <c r="AB11" s="1057"/>
    </row>
    <row r="12" spans="1:28" ht="15.75">
      <c r="A12" s="1036">
        <v>1</v>
      </c>
      <c r="B12" s="1059" t="s">
        <v>1377</v>
      </c>
      <c r="C12" s="1060" t="s">
        <v>595</v>
      </c>
      <c r="D12" s="1061" t="s">
        <v>596</v>
      </c>
      <c r="E12" s="1061" t="s">
        <v>597</v>
      </c>
      <c r="F12" s="1363">
        <v>671760831.20759976</v>
      </c>
      <c r="G12" s="1363">
        <v>0</v>
      </c>
      <c r="H12" s="1364">
        <f>SUM(F12:G12)</f>
        <v>671760831.20759976</v>
      </c>
      <c r="I12" s="1063"/>
      <c r="J12" s="1365">
        <f>H12*$J$26-H12</f>
        <v>262667922.73258638</v>
      </c>
      <c r="K12" s="1065"/>
      <c r="L12" s="1366">
        <f>H12+J12</f>
        <v>934428753.94018614</v>
      </c>
      <c r="M12" s="1067"/>
      <c r="N12" s="1068" t="s">
        <v>934</v>
      </c>
      <c r="O12" s="1068"/>
      <c r="Q12" s="1068">
        <v>411.1</v>
      </c>
      <c r="R12" s="1419">
        <v>-1511061.5275999932</v>
      </c>
      <c r="S12" s="1068">
        <v>0</v>
      </c>
      <c r="T12" s="1077">
        <f>SUM(R12:S12)</f>
        <v>-1511061.5275999932</v>
      </c>
      <c r="V12" s="1077">
        <f>R12*$J$26-R12</f>
        <v>-590846.28656052053</v>
      </c>
      <c r="X12" s="1077">
        <f>R12+S12+V12</f>
        <v>-2101907.8141605137</v>
      </c>
      <c r="Y12" s="1069"/>
      <c r="Z12" s="1077">
        <f>H12+T12</f>
        <v>670249769.67999971</v>
      </c>
      <c r="AB12" s="1077">
        <f>L12+X12</f>
        <v>932326846.12602568</v>
      </c>
    </row>
    <row r="13" spans="1:28" ht="15.75">
      <c r="A13" s="1036">
        <f>A12+1</f>
        <v>2</v>
      </c>
      <c r="B13" s="1059" t="s">
        <v>1377</v>
      </c>
      <c r="C13" s="1060" t="s">
        <v>598</v>
      </c>
      <c r="D13" s="1061" t="s">
        <v>596</v>
      </c>
      <c r="E13" s="1061" t="s">
        <v>597</v>
      </c>
      <c r="F13" s="1363">
        <v>0</v>
      </c>
      <c r="G13" s="1363">
        <v>0</v>
      </c>
      <c r="H13" s="1364">
        <f>SUM(F13:G13)</f>
        <v>0</v>
      </c>
      <c r="I13" s="1063"/>
      <c r="J13" s="1365">
        <f>H13*$J$26-H13</f>
        <v>0</v>
      </c>
      <c r="K13" s="1065"/>
      <c r="L13" s="1366">
        <f>H13+J13</f>
        <v>0</v>
      </c>
      <c r="M13" s="1067"/>
      <c r="N13" s="1068"/>
      <c r="O13" s="1068" t="s">
        <v>935</v>
      </c>
      <c r="Q13" s="1068">
        <v>411.1</v>
      </c>
      <c r="R13" s="1068">
        <v>0</v>
      </c>
      <c r="S13" s="1068">
        <v>0</v>
      </c>
      <c r="T13" s="1077">
        <f>SUM(R13:S13)</f>
        <v>0</v>
      </c>
      <c r="V13" s="1077">
        <f>S13*$J$26-S13</f>
        <v>0</v>
      </c>
      <c r="X13" s="1077">
        <f>R13+S13+V13</f>
        <v>0</v>
      </c>
      <c r="Y13" s="1069"/>
      <c r="Z13" s="1077">
        <f>H13+T13</f>
        <v>0</v>
      </c>
      <c r="AB13" s="1077">
        <f>L13+X13</f>
        <v>0</v>
      </c>
    </row>
    <row r="14" spans="1:28" ht="15.75">
      <c r="A14" s="1070"/>
      <c r="B14" s="1070"/>
      <c r="C14" s="1060"/>
      <c r="D14" s="1060"/>
      <c r="E14" s="1060"/>
      <c r="F14" s="1064"/>
      <c r="G14" s="1064"/>
      <c r="H14" s="1071"/>
      <c r="I14" s="1072"/>
      <c r="J14" s="1064"/>
      <c r="L14" s="1066"/>
      <c r="M14" s="1072"/>
      <c r="N14" s="1036"/>
      <c r="O14" s="1036"/>
      <c r="V14" s="1069"/>
      <c r="Z14" s="1069"/>
    </row>
    <row r="15" spans="1:28" ht="16.5" thickBot="1">
      <c r="A15" s="1036">
        <f>A13+1</f>
        <v>3</v>
      </c>
      <c r="B15" s="1036"/>
      <c r="C15" s="1073" t="s">
        <v>599</v>
      </c>
      <c r="D15" s="1073"/>
      <c r="E15" s="1073"/>
      <c r="F15" s="1367">
        <f>SUM(F12:F13)</f>
        <v>671760831.20759976</v>
      </c>
      <c r="G15" s="1367">
        <f>SUM(G12:G13)</f>
        <v>0</v>
      </c>
      <c r="H15" s="1367">
        <f>SUM(H12:H13)</f>
        <v>671760831.20759976</v>
      </c>
      <c r="I15" s="1368"/>
      <c r="J15" s="1367">
        <f>SUM(J12:J13)</f>
        <v>262667922.73258638</v>
      </c>
      <c r="K15" s="1369"/>
      <c r="L15" s="1367">
        <f>SUM(L12:L13)</f>
        <v>934428753.94018614</v>
      </c>
      <c r="M15" s="1067"/>
      <c r="R15" s="1367">
        <f>SUM(R12:R13)</f>
        <v>-1511061.5275999932</v>
      </c>
      <c r="S15" s="1367">
        <f>SUM(S12:S13)</f>
        <v>0</v>
      </c>
      <c r="T15" s="1367">
        <f>SUM(T12:T13)</f>
        <v>-1511061.5275999932</v>
      </c>
      <c r="U15" s="1369"/>
      <c r="V15" s="1367">
        <f>SUM(V12:V13)</f>
        <v>-590846.28656052053</v>
      </c>
      <c r="W15" s="1369"/>
      <c r="X15" s="1367">
        <f>SUM(X12:X13)</f>
        <v>-2101907.8141605137</v>
      </c>
      <c r="Y15" s="1370"/>
      <c r="Z15" s="1367">
        <f>SUM(Z12:Z13)</f>
        <v>670249769.67999971</v>
      </c>
      <c r="AA15" s="1369"/>
      <c r="AB15" s="1367">
        <f>SUM(AB12:AB13)</f>
        <v>932326846.12602568</v>
      </c>
    </row>
    <row r="16" spans="1:28" ht="16.5" thickTop="1">
      <c r="A16" s="1036"/>
      <c r="B16" s="1036"/>
      <c r="C16" s="1061"/>
      <c r="D16" s="1061"/>
      <c r="E16" s="1061"/>
      <c r="F16" s="1062"/>
      <c r="G16" s="1062"/>
      <c r="I16" s="1067"/>
      <c r="J16" s="1064"/>
      <c r="K16" s="1031"/>
      <c r="L16" s="1074"/>
      <c r="M16" s="1072"/>
      <c r="X16" s="1074"/>
      <c r="Y16" s="1074"/>
      <c r="Z16" s="1074"/>
    </row>
    <row r="17" spans="1:28">
      <c r="A17" s="1036"/>
      <c r="B17" s="1036"/>
      <c r="C17" s="1061"/>
      <c r="D17" s="1061"/>
      <c r="E17" s="1061"/>
      <c r="F17" s="1062"/>
      <c r="G17" s="1062"/>
      <c r="H17" s="1062"/>
      <c r="I17" s="1062"/>
      <c r="J17" s="1062"/>
      <c r="K17" s="1062"/>
      <c r="L17" s="1062"/>
      <c r="M17" s="1062"/>
      <c r="X17" s="1074"/>
      <c r="Y17" s="1074"/>
    </row>
    <row r="18" spans="1:28" ht="15.75">
      <c r="A18" s="1075" t="s">
        <v>600</v>
      </c>
      <c r="B18" s="1036"/>
      <c r="D18" s="1061"/>
      <c r="E18" s="1061"/>
      <c r="F18" s="1062"/>
      <c r="G18" s="1062"/>
      <c r="H18" s="1062"/>
      <c r="I18" s="1062"/>
      <c r="J18" s="1062"/>
      <c r="K18" s="1062"/>
      <c r="L18" s="1062"/>
      <c r="M18" s="1062"/>
      <c r="R18" s="1069"/>
      <c r="S18" s="1069"/>
      <c r="T18" s="1069"/>
      <c r="U18" s="1069"/>
      <c r="V18" s="1069"/>
      <c r="W18" s="1069"/>
      <c r="X18" s="1069"/>
      <c r="Y18" s="1069"/>
      <c r="Z18" s="1069"/>
      <c r="AA18" s="1069"/>
      <c r="AB18" s="1069"/>
    </row>
    <row r="19" spans="1:28">
      <c r="A19" s="1036"/>
      <c r="G19" s="1076"/>
      <c r="H19" s="1076"/>
      <c r="I19" s="1076"/>
      <c r="J19" s="1076"/>
      <c r="K19" s="1076"/>
      <c r="L19" s="1076"/>
      <c r="M19" s="1076"/>
      <c r="Z19" s="1077"/>
    </row>
    <row r="20" spans="1:28" ht="39.75" customHeight="1">
      <c r="A20" s="1036"/>
      <c r="B20" s="1078" t="s">
        <v>601</v>
      </c>
      <c r="C20" s="1505" t="s">
        <v>602</v>
      </c>
      <c r="D20" s="1505"/>
      <c r="E20" s="1505"/>
      <c r="F20" s="1505"/>
      <c r="G20" s="1505"/>
      <c r="H20" s="1505"/>
      <c r="I20" s="1505"/>
      <c r="J20" s="1505"/>
      <c r="K20" s="1505"/>
      <c r="L20" s="1505"/>
      <c r="M20" s="1505"/>
      <c r="N20" s="1505"/>
      <c r="O20" s="1505"/>
    </row>
    <row r="21" spans="1:28" ht="15.75">
      <c r="A21" s="1036"/>
      <c r="B21" s="1036"/>
      <c r="G21" s="1076"/>
      <c r="H21" s="1079" t="s">
        <v>603</v>
      </c>
      <c r="I21" s="1076"/>
      <c r="J21" s="1079" t="s">
        <v>604</v>
      </c>
      <c r="K21" s="1076"/>
      <c r="L21" s="1076"/>
      <c r="M21" s="1076"/>
    </row>
    <row r="22" spans="1:28">
      <c r="A22" s="1036"/>
      <c r="C22" s="1080" t="s">
        <v>605</v>
      </c>
      <c r="G22" s="1076"/>
      <c r="H22" s="1081">
        <v>0.35</v>
      </c>
      <c r="I22" s="1076"/>
      <c r="J22" s="1081">
        <v>0.21</v>
      </c>
      <c r="M22" s="1076"/>
    </row>
    <row r="23" spans="1:28">
      <c r="A23" s="1036"/>
      <c r="C23" s="1080" t="s">
        <v>606</v>
      </c>
      <c r="G23" s="1076"/>
      <c r="H23" s="1081">
        <v>0.09</v>
      </c>
      <c r="I23" s="1076"/>
      <c r="J23" s="1081">
        <v>0.09</v>
      </c>
      <c r="M23" s="1076"/>
    </row>
    <row r="24" spans="1:28">
      <c r="A24" s="1036"/>
      <c r="C24" s="1080" t="s">
        <v>607</v>
      </c>
      <c r="G24" s="1076"/>
      <c r="H24" s="1081">
        <f>-H22*H23</f>
        <v>-3.15E-2</v>
      </c>
      <c r="I24" s="1076"/>
      <c r="J24" s="1081">
        <f>-J22*J23</f>
        <v>-1.89E-2</v>
      </c>
      <c r="M24" s="1076"/>
    </row>
    <row r="25" spans="1:28" ht="15.75" thickBot="1">
      <c r="A25" s="1036"/>
      <c r="C25" s="1080" t="s">
        <v>608</v>
      </c>
      <c r="G25" s="1076"/>
      <c r="H25" s="1082">
        <f>SUM(H22:H24)</f>
        <v>0.40849999999999997</v>
      </c>
      <c r="I25" s="1076"/>
      <c r="J25" s="1082">
        <f>SUM(J22:J24)</f>
        <v>0.28110000000000002</v>
      </c>
      <c r="M25" s="1076"/>
    </row>
    <row r="26" spans="1:28" ht="16.5" thickTop="1" thickBot="1">
      <c r="A26" s="1036"/>
      <c r="C26" s="1080" t="s">
        <v>609</v>
      </c>
      <c r="G26" s="1076"/>
      <c r="H26" s="1083">
        <f>1/(1-H25)</f>
        <v>1.6906170752324599</v>
      </c>
      <c r="I26" s="1076"/>
      <c r="J26" s="1083">
        <f>1/(1-J25)</f>
        <v>1.3910140492418974</v>
      </c>
      <c r="M26" s="1076"/>
    </row>
    <row r="27" spans="1:28" ht="15.75" thickTop="1">
      <c r="A27" s="1036"/>
      <c r="C27" s="1080"/>
      <c r="G27" s="1076"/>
      <c r="H27" s="1084"/>
      <c r="I27" s="1076"/>
      <c r="J27" s="1084"/>
      <c r="M27" s="1076"/>
    </row>
    <row r="28" spans="1:28" ht="33" customHeight="1">
      <c r="A28" s="1036"/>
      <c r="B28" s="1078" t="s">
        <v>597</v>
      </c>
      <c r="C28" s="1505" t="s">
        <v>610</v>
      </c>
      <c r="D28" s="1505"/>
      <c r="E28" s="1505"/>
      <c r="F28" s="1505"/>
      <c r="G28" s="1505"/>
      <c r="H28" s="1505"/>
      <c r="I28" s="1505"/>
      <c r="J28" s="1505"/>
      <c r="K28" s="1505"/>
      <c r="L28" s="1505"/>
      <c r="M28" s="1505"/>
      <c r="N28" s="1505"/>
      <c r="O28" s="1505"/>
    </row>
    <row r="29" spans="1:28" ht="15" customHeight="1">
      <c r="A29" s="1036"/>
      <c r="F29" s="1080"/>
      <c r="I29" s="1076"/>
      <c r="J29" s="1076"/>
      <c r="K29" s="1076"/>
      <c r="L29" s="1076"/>
      <c r="M29" s="1076"/>
    </row>
    <row r="30" spans="1:28">
      <c r="A30" s="1036"/>
      <c r="B30" s="1078" t="s">
        <v>611</v>
      </c>
      <c r="C30" s="1085" t="s">
        <v>612</v>
      </c>
      <c r="I30" s="1076"/>
      <c r="J30" s="1076"/>
      <c r="K30" s="1076"/>
      <c r="L30" s="1076"/>
      <c r="M30" s="1076"/>
    </row>
    <row r="31" spans="1:28">
      <c r="A31" s="1036"/>
      <c r="G31" s="1076"/>
      <c r="H31" s="1076"/>
      <c r="I31" s="1076"/>
      <c r="J31" s="1076"/>
      <c r="K31" s="1076"/>
      <c r="L31" s="1076"/>
      <c r="M31" s="1076"/>
    </row>
    <row r="32" spans="1:28" ht="33.75" customHeight="1">
      <c r="A32" s="1036"/>
      <c r="B32" s="1086" t="s">
        <v>613</v>
      </c>
      <c r="C32" s="1505" t="s">
        <v>614</v>
      </c>
      <c r="D32" s="1505"/>
      <c r="E32" s="1505"/>
      <c r="F32" s="1505"/>
      <c r="G32" s="1505"/>
      <c r="H32" s="1505"/>
      <c r="I32" s="1505"/>
      <c r="J32" s="1505"/>
      <c r="K32" s="1505"/>
      <c r="L32" s="1505"/>
      <c r="M32" s="1505"/>
      <c r="N32" s="1505"/>
      <c r="O32" s="1505"/>
    </row>
    <row r="33" spans="1:13">
      <c r="A33" s="1036"/>
      <c r="B33" s="1036"/>
      <c r="H33" s="1076"/>
      <c r="I33" s="1076"/>
      <c r="J33" s="1076"/>
      <c r="K33" s="1076"/>
      <c r="L33" s="1076"/>
      <c r="M33" s="1076"/>
    </row>
    <row r="34" spans="1:13">
      <c r="A34" s="1036"/>
      <c r="B34" s="1036"/>
      <c r="H34" s="1076"/>
      <c r="I34" s="1076"/>
      <c r="J34" s="1076"/>
      <c r="K34" s="1076"/>
      <c r="L34" s="1076"/>
      <c r="M34" s="1076"/>
    </row>
    <row r="35" spans="1:13">
      <c r="A35" s="1036"/>
      <c r="B35" s="1036"/>
      <c r="G35" s="1076"/>
      <c r="H35" s="1076"/>
      <c r="I35" s="1076"/>
      <c r="J35" s="1076"/>
      <c r="K35" s="1076"/>
      <c r="L35" s="1076"/>
      <c r="M35" s="1076"/>
    </row>
    <row r="36" spans="1:13">
      <c r="A36" s="1036"/>
      <c r="B36" s="1036"/>
      <c r="G36" s="1076"/>
      <c r="H36" s="1076"/>
      <c r="I36" s="1076"/>
      <c r="J36" s="1076"/>
      <c r="K36" s="1076"/>
      <c r="L36" s="1076"/>
      <c r="M36" s="1076"/>
    </row>
    <row r="37" spans="1:13">
      <c r="A37" s="1036"/>
      <c r="B37" s="1036"/>
      <c r="G37" s="1076"/>
      <c r="H37" s="1076"/>
      <c r="I37" s="1076"/>
      <c r="J37" s="1076"/>
      <c r="K37" s="1076"/>
      <c r="L37" s="1076"/>
      <c r="M37" s="1076"/>
    </row>
    <row r="38" spans="1:13">
      <c r="A38" s="1036"/>
      <c r="B38" s="1036"/>
      <c r="G38" s="1076"/>
      <c r="H38" s="1076"/>
      <c r="I38" s="1076"/>
      <c r="J38" s="1076"/>
      <c r="K38" s="1076"/>
      <c r="L38" s="1076"/>
      <c r="M38" s="1076"/>
    </row>
    <row r="39" spans="1:13">
      <c r="A39" s="1036"/>
      <c r="B39" s="1036"/>
      <c r="G39" s="1076"/>
      <c r="H39" s="1076"/>
      <c r="I39" s="1076"/>
      <c r="J39" s="1076"/>
      <c r="K39" s="1076"/>
      <c r="L39" s="1076"/>
      <c r="M39" s="1076"/>
    </row>
    <row r="40" spans="1:13">
      <c r="A40" s="1036"/>
      <c r="B40" s="1036"/>
      <c r="G40" s="1076"/>
      <c r="H40" s="1076"/>
      <c r="I40" s="1076"/>
      <c r="J40" s="1076"/>
      <c r="K40" s="1076"/>
      <c r="L40" s="1076"/>
      <c r="M40" s="1076"/>
    </row>
    <row r="41" spans="1:13">
      <c r="A41" s="1036"/>
      <c r="B41" s="1036"/>
      <c r="G41" s="1076"/>
      <c r="H41" s="1076"/>
      <c r="I41" s="1076"/>
      <c r="J41" s="1076"/>
      <c r="K41" s="1076"/>
      <c r="L41" s="1076"/>
      <c r="M41" s="1076"/>
    </row>
    <row r="42" spans="1:13">
      <c r="A42" s="1036"/>
      <c r="B42" s="1036"/>
      <c r="G42" s="1076"/>
      <c r="H42" s="1076"/>
      <c r="I42" s="1076"/>
      <c r="J42" s="1076"/>
      <c r="K42" s="1076"/>
      <c r="L42" s="1076"/>
      <c r="M42" s="1076"/>
    </row>
    <row r="43" spans="1:13">
      <c r="A43" s="1036"/>
      <c r="B43" s="1036"/>
      <c r="G43" s="1076"/>
      <c r="H43" s="1076"/>
      <c r="I43" s="1076"/>
      <c r="J43" s="1076"/>
      <c r="K43" s="1076"/>
      <c r="L43" s="1076"/>
      <c r="M43" s="1076"/>
    </row>
    <row r="44" spans="1:13">
      <c r="G44" s="1076"/>
      <c r="H44" s="1076"/>
      <c r="I44" s="1076"/>
      <c r="J44" s="1076"/>
      <c r="K44" s="1076"/>
      <c r="L44" s="1076"/>
      <c r="M44" s="1076"/>
    </row>
    <row r="45" spans="1:13">
      <c r="G45" s="1076"/>
      <c r="H45" s="1076"/>
      <c r="I45" s="1076"/>
      <c r="J45" s="1076"/>
      <c r="K45" s="1076"/>
      <c r="L45" s="1076"/>
      <c r="M45" s="1076"/>
    </row>
    <row r="46" spans="1:13">
      <c r="G46" s="1076"/>
      <c r="H46" s="1076"/>
      <c r="I46" s="1076"/>
      <c r="J46" s="1076"/>
      <c r="K46" s="1076"/>
      <c r="L46" s="1076"/>
      <c r="M46" s="1076"/>
    </row>
    <row r="47" spans="1:13">
      <c r="G47" s="1076"/>
      <c r="H47" s="1076"/>
      <c r="I47" s="1076"/>
      <c r="J47" s="1076"/>
      <c r="K47" s="1076"/>
      <c r="L47" s="1076"/>
      <c r="M47" s="1076"/>
    </row>
    <row r="48" spans="1:13">
      <c r="G48" s="1076"/>
      <c r="H48" s="1076"/>
      <c r="I48" s="1076"/>
      <c r="J48" s="1076"/>
      <c r="K48" s="1076"/>
      <c r="L48" s="1076"/>
      <c r="M48" s="1076"/>
    </row>
    <row r="49" spans="7:13">
      <c r="G49" s="1076"/>
      <c r="H49" s="1076"/>
      <c r="I49" s="1076"/>
      <c r="J49" s="1076"/>
      <c r="K49" s="1076"/>
      <c r="L49" s="1076"/>
      <c r="M49" s="1076"/>
    </row>
    <row r="50" spans="7:13">
      <c r="G50" s="1076"/>
      <c r="H50" s="1076"/>
      <c r="I50" s="1076"/>
      <c r="J50" s="1076"/>
      <c r="K50" s="1076"/>
      <c r="L50" s="1076"/>
      <c r="M50" s="1076"/>
    </row>
    <row r="51" spans="7:13">
      <c r="G51" s="1076"/>
      <c r="H51" s="1076"/>
      <c r="I51" s="1076"/>
      <c r="J51" s="1076"/>
      <c r="K51" s="1076"/>
      <c r="L51" s="1076"/>
      <c r="M51" s="1076"/>
    </row>
    <row r="52" spans="7:13">
      <c r="G52" s="1076"/>
      <c r="H52" s="1076"/>
      <c r="I52" s="1076"/>
      <c r="J52" s="1076"/>
      <c r="K52" s="1076"/>
      <c r="L52" s="1076"/>
      <c r="M52" s="1076"/>
    </row>
    <row r="53" spans="7:13">
      <c r="G53" s="1076"/>
      <c r="H53" s="1076"/>
      <c r="I53" s="1076"/>
      <c r="J53" s="1076"/>
      <c r="K53" s="1076"/>
      <c r="L53" s="1076"/>
      <c r="M53" s="1076"/>
    </row>
    <row r="54" spans="7:13">
      <c r="G54" s="1076"/>
      <c r="H54" s="1076"/>
      <c r="I54" s="1076"/>
      <c r="J54" s="1076"/>
      <c r="K54" s="1076"/>
      <c r="L54" s="1076"/>
      <c r="M54" s="1076"/>
    </row>
    <row r="55" spans="7:13">
      <c r="G55" s="1076"/>
      <c r="H55" s="1076"/>
      <c r="I55" s="1076"/>
      <c r="J55" s="1076"/>
      <c r="K55" s="1076"/>
      <c r="L55" s="1076"/>
      <c r="M55" s="1076"/>
    </row>
    <row r="56" spans="7:13">
      <c r="G56" s="1076"/>
      <c r="H56" s="1076"/>
      <c r="I56" s="1076"/>
      <c r="J56" s="1076"/>
      <c r="K56" s="1076"/>
      <c r="L56" s="1076"/>
      <c r="M56" s="1076"/>
    </row>
    <row r="57" spans="7:13">
      <c r="G57" s="1076"/>
      <c r="H57" s="1076"/>
      <c r="I57" s="1076"/>
      <c r="J57" s="1076"/>
      <c r="K57" s="1076"/>
      <c r="L57" s="1076"/>
      <c r="M57" s="1076"/>
    </row>
    <row r="58" spans="7:13">
      <c r="G58" s="1076"/>
      <c r="H58" s="1076"/>
      <c r="I58" s="1076"/>
      <c r="J58" s="1076"/>
      <c r="K58" s="1076"/>
      <c r="L58" s="1076"/>
      <c r="M58" s="1076"/>
    </row>
    <row r="59" spans="7:13">
      <c r="G59" s="1076"/>
      <c r="H59" s="1076"/>
      <c r="I59" s="1076"/>
      <c r="J59" s="1076"/>
      <c r="K59" s="1076"/>
      <c r="L59" s="1076"/>
      <c r="M59" s="1076"/>
    </row>
    <row r="60" spans="7:13">
      <c r="G60" s="1076"/>
      <c r="H60" s="1076"/>
      <c r="I60" s="1076"/>
      <c r="J60" s="1076"/>
      <c r="K60" s="1076"/>
      <c r="L60" s="1076"/>
      <c r="M60" s="1076"/>
    </row>
    <row r="61" spans="7:13">
      <c r="G61" s="1076"/>
      <c r="H61" s="1076"/>
      <c r="I61" s="1076"/>
      <c r="J61" s="1076"/>
      <c r="K61" s="1076"/>
      <c r="L61" s="1076"/>
      <c r="M61" s="1076"/>
    </row>
    <row r="62" spans="7:13">
      <c r="G62" s="1076"/>
      <c r="H62" s="1076"/>
      <c r="I62" s="1076"/>
      <c r="J62" s="1076"/>
      <c r="K62" s="1076"/>
      <c r="L62" s="1076"/>
      <c r="M62" s="1076"/>
    </row>
    <row r="63" spans="7:13">
      <c r="G63" s="1076"/>
      <c r="H63" s="1076"/>
      <c r="I63" s="1076"/>
      <c r="J63" s="1076"/>
      <c r="K63" s="1076"/>
      <c r="L63" s="1076"/>
      <c r="M63" s="1076"/>
    </row>
    <row r="64" spans="7:13">
      <c r="G64" s="1076"/>
      <c r="H64" s="1076"/>
      <c r="I64" s="1076"/>
      <c r="J64" s="1076"/>
      <c r="K64" s="1076"/>
      <c r="L64" s="1076"/>
      <c r="M64" s="1076"/>
    </row>
    <row r="65" spans="7:13">
      <c r="G65" s="1076"/>
      <c r="H65" s="1076"/>
      <c r="I65" s="1076"/>
      <c r="J65" s="1076"/>
      <c r="K65" s="1076"/>
      <c r="L65" s="1076"/>
      <c r="M65" s="1076"/>
    </row>
    <row r="66" spans="7:13">
      <c r="G66" s="1076"/>
      <c r="H66" s="1076"/>
      <c r="I66" s="1076"/>
      <c r="J66" s="1076"/>
      <c r="K66" s="1076"/>
      <c r="L66" s="1076"/>
      <c r="M66" s="1076"/>
    </row>
    <row r="67" spans="7:13">
      <c r="G67" s="1076"/>
      <c r="H67" s="1076"/>
      <c r="I67" s="1076"/>
      <c r="J67" s="1076"/>
      <c r="K67" s="1076"/>
      <c r="L67" s="1076"/>
      <c r="M67" s="1076"/>
    </row>
    <row r="68" spans="7:13">
      <c r="G68" s="1076"/>
      <c r="H68" s="1076"/>
      <c r="I68" s="1076"/>
      <c r="J68" s="1076"/>
      <c r="K68" s="1076"/>
      <c r="L68" s="1076"/>
      <c r="M68" s="1076"/>
    </row>
    <row r="69" spans="7:13">
      <c r="G69" s="1076"/>
      <c r="H69" s="1076"/>
      <c r="I69" s="1076"/>
      <c r="J69" s="1076"/>
      <c r="K69" s="1076"/>
      <c r="L69" s="1076"/>
      <c r="M69" s="1076"/>
    </row>
    <row r="70" spans="7:13">
      <c r="G70" s="1076"/>
      <c r="H70" s="1076"/>
      <c r="I70" s="1076"/>
      <c r="J70" s="1076"/>
      <c r="K70" s="1076"/>
      <c r="L70" s="1076"/>
      <c r="M70" s="1076"/>
    </row>
    <row r="71" spans="7:13">
      <c r="G71" s="1076"/>
      <c r="H71" s="1076"/>
      <c r="I71" s="1076"/>
      <c r="J71" s="1076"/>
      <c r="K71" s="1076"/>
      <c r="L71" s="1076"/>
      <c r="M71" s="1076"/>
    </row>
    <row r="72" spans="7:13">
      <c r="G72" s="1076"/>
      <c r="H72" s="1076"/>
      <c r="I72" s="1076"/>
      <c r="J72" s="1076"/>
      <c r="K72" s="1076"/>
      <c r="L72" s="1076"/>
      <c r="M72" s="1076"/>
    </row>
    <row r="73" spans="7:13">
      <c r="G73" s="1076"/>
      <c r="H73" s="1076"/>
      <c r="I73" s="1076"/>
      <c r="J73" s="1076"/>
      <c r="K73" s="1076"/>
      <c r="L73" s="1076"/>
      <c r="M73" s="1076"/>
    </row>
    <row r="74" spans="7:13">
      <c r="G74" s="1076"/>
      <c r="H74" s="1076"/>
      <c r="I74" s="1076"/>
      <c r="J74" s="1076"/>
      <c r="K74" s="1076"/>
      <c r="L74" s="1076"/>
      <c r="M74" s="1076"/>
    </row>
    <row r="75" spans="7:13">
      <c r="G75" s="1076"/>
      <c r="H75" s="1076"/>
      <c r="I75" s="1076"/>
      <c r="J75" s="1076"/>
      <c r="K75" s="1076"/>
      <c r="L75" s="1076"/>
      <c r="M75" s="1076"/>
    </row>
    <row r="76" spans="7:13">
      <c r="G76" s="1076"/>
      <c r="H76" s="1076"/>
      <c r="I76" s="1076"/>
      <c r="J76" s="1076"/>
      <c r="K76" s="1076"/>
      <c r="L76" s="1076"/>
      <c r="M76" s="1076"/>
    </row>
    <row r="77" spans="7:13">
      <c r="G77" s="1076"/>
      <c r="H77" s="1076"/>
      <c r="I77" s="1076"/>
      <c r="J77" s="1076"/>
      <c r="K77" s="1076"/>
      <c r="L77" s="1076"/>
      <c r="M77" s="1076"/>
    </row>
    <row r="78" spans="7:13">
      <c r="G78" s="1076"/>
      <c r="H78" s="1076"/>
      <c r="I78" s="1076"/>
      <c r="J78" s="1076"/>
      <c r="K78" s="1076"/>
      <c r="L78" s="1076"/>
      <c r="M78" s="1076"/>
    </row>
    <row r="79" spans="7:13">
      <c r="G79" s="1076"/>
      <c r="H79" s="1076"/>
      <c r="I79" s="1076"/>
      <c r="J79" s="1076"/>
      <c r="K79" s="1076"/>
      <c r="L79" s="1076"/>
      <c r="M79" s="1076"/>
    </row>
    <row r="80" spans="7:13">
      <c r="G80" s="1076"/>
      <c r="H80" s="1076"/>
      <c r="I80" s="1076"/>
      <c r="J80" s="1076"/>
      <c r="K80" s="1076"/>
      <c r="L80" s="1076"/>
      <c r="M80" s="1076"/>
    </row>
    <row r="81" spans="7:13">
      <c r="G81" s="1076"/>
      <c r="H81" s="1076"/>
      <c r="I81" s="1076"/>
      <c r="J81" s="1076"/>
      <c r="K81" s="1076"/>
      <c r="L81" s="1076"/>
      <c r="M81" s="1076"/>
    </row>
    <row r="82" spans="7:13">
      <c r="G82" s="1076"/>
      <c r="H82" s="1076"/>
      <c r="I82" s="1076"/>
      <c r="J82" s="1076"/>
      <c r="K82" s="1076"/>
      <c r="L82" s="1076"/>
      <c r="M82" s="1076"/>
    </row>
    <row r="83" spans="7:13">
      <c r="G83" s="1076"/>
      <c r="H83" s="1076"/>
      <c r="I83" s="1076"/>
      <c r="J83" s="1076"/>
      <c r="K83" s="1076"/>
      <c r="L83" s="1076"/>
      <c r="M83" s="1076"/>
    </row>
    <row r="84" spans="7:13">
      <c r="G84" s="1076"/>
      <c r="H84" s="1076"/>
      <c r="I84" s="1076"/>
      <c r="J84" s="1076"/>
      <c r="K84" s="1076"/>
      <c r="L84" s="1076"/>
      <c r="M84" s="1076"/>
    </row>
    <row r="85" spans="7:13">
      <c r="G85" s="1076"/>
      <c r="H85" s="1076"/>
      <c r="I85" s="1076"/>
      <c r="J85" s="1076"/>
      <c r="K85" s="1076"/>
      <c r="L85" s="1076"/>
      <c r="M85" s="1076"/>
    </row>
    <row r="86" spans="7:13">
      <c r="G86" s="1076"/>
      <c r="H86" s="1076"/>
      <c r="I86" s="1076"/>
      <c r="J86" s="1076"/>
      <c r="K86" s="1076"/>
      <c r="L86" s="1076"/>
      <c r="M86" s="1076"/>
    </row>
    <row r="87" spans="7:13">
      <c r="G87" s="1076"/>
      <c r="H87" s="1076"/>
      <c r="I87" s="1076"/>
      <c r="J87" s="1076"/>
      <c r="K87" s="1076"/>
      <c r="L87" s="1076"/>
      <c r="M87" s="1076"/>
    </row>
    <row r="88" spans="7:13">
      <c r="G88" s="1076"/>
      <c r="H88" s="1076"/>
      <c r="I88" s="1076"/>
      <c r="J88" s="1076"/>
      <c r="K88" s="1076"/>
      <c r="L88" s="1076"/>
      <c r="M88" s="1076"/>
    </row>
    <row r="89" spans="7:13">
      <c r="G89" s="1076"/>
      <c r="H89" s="1076"/>
      <c r="I89" s="1076"/>
      <c r="J89" s="1076"/>
      <c r="K89" s="1076"/>
      <c r="L89" s="1076"/>
      <c r="M89" s="1076"/>
    </row>
    <row r="90" spans="7:13">
      <c r="G90" s="1076"/>
      <c r="H90" s="1076"/>
      <c r="I90" s="1076"/>
      <c r="J90" s="1076"/>
      <c r="K90" s="1076"/>
      <c r="L90" s="1076"/>
      <c r="M90" s="1076"/>
    </row>
    <row r="91" spans="7:13">
      <c r="G91" s="1076"/>
      <c r="H91" s="1076"/>
      <c r="I91" s="1076"/>
      <c r="J91" s="1076"/>
      <c r="K91" s="1076"/>
      <c r="L91" s="1076"/>
      <c r="M91" s="1076"/>
    </row>
    <row r="92" spans="7:13">
      <c r="G92" s="1076"/>
      <c r="H92" s="1076"/>
      <c r="I92" s="1076"/>
      <c r="J92" s="1076"/>
      <c r="K92" s="1076"/>
      <c r="L92" s="1076"/>
      <c r="M92" s="1076"/>
    </row>
    <row r="93" spans="7:13">
      <c r="G93" s="1076"/>
      <c r="H93" s="1076"/>
      <c r="I93" s="1076"/>
      <c r="J93" s="1076"/>
      <c r="K93" s="1076"/>
      <c r="L93" s="1076"/>
      <c r="M93" s="1076"/>
    </row>
    <row r="94" spans="7:13">
      <c r="G94" s="1076"/>
      <c r="H94" s="1076"/>
      <c r="I94" s="1076"/>
      <c r="J94" s="1076"/>
      <c r="K94" s="1076"/>
      <c r="L94" s="1076"/>
      <c r="M94" s="1076"/>
    </row>
    <row r="95" spans="7:13">
      <c r="G95" s="1076"/>
      <c r="H95" s="1076"/>
      <c r="I95" s="1076"/>
      <c r="J95" s="1076"/>
      <c r="K95" s="1076"/>
      <c r="L95" s="1076"/>
      <c r="M95" s="1076"/>
    </row>
    <row r="96" spans="7:13">
      <c r="G96" s="1076"/>
      <c r="H96" s="1076"/>
      <c r="I96" s="1076"/>
      <c r="J96" s="1076"/>
      <c r="K96" s="1076"/>
      <c r="L96" s="1076"/>
      <c r="M96" s="1076"/>
    </row>
    <row r="97" spans="7:13">
      <c r="G97" s="1076"/>
      <c r="H97" s="1076"/>
      <c r="I97" s="1076"/>
      <c r="J97" s="1076"/>
      <c r="K97" s="1076"/>
      <c r="L97" s="1076"/>
      <c r="M97" s="1076"/>
    </row>
    <row r="98" spans="7:13">
      <c r="G98" s="1076"/>
      <c r="H98" s="1076"/>
      <c r="I98" s="1076"/>
      <c r="J98" s="1076"/>
      <c r="K98" s="1076"/>
      <c r="L98" s="1076"/>
      <c r="M98" s="1076"/>
    </row>
    <row r="99" spans="7:13">
      <c r="G99" s="1076"/>
      <c r="H99" s="1076"/>
      <c r="I99" s="1076"/>
      <c r="J99" s="1076"/>
      <c r="K99" s="1076"/>
      <c r="L99" s="1076"/>
      <c r="M99" s="1076"/>
    </row>
    <row r="100" spans="7:13">
      <c r="G100" s="1076"/>
      <c r="H100" s="1076"/>
      <c r="I100" s="1076"/>
      <c r="J100" s="1076"/>
      <c r="K100" s="1076"/>
      <c r="L100" s="1076"/>
      <c r="M100" s="1076"/>
    </row>
    <row r="101" spans="7:13">
      <c r="G101" s="1076"/>
      <c r="H101" s="1076"/>
      <c r="I101" s="1076"/>
      <c r="J101" s="1076"/>
      <c r="K101" s="1076"/>
      <c r="L101" s="1076"/>
      <c r="M101" s="1076"/>
    </row>
    <row r="102" spans="7:13">
      <c r="G102" s="1076"/>
      <c r="H102" s="1076"/>
      <c r="I102" s="1076"/>
      <c r="J102" s="1076"/>
      <c r="K102" s="1076"/>
      <c r="L102" s="1076"/>
      <c r="M102" s="1076"/>
    </row>
    <row r="103" spans="7:13">
      <c r="G103" s="1076"/>
      <c r="H103" s="1076"/>
      <c r="I103" s="1076"/>
      <c r="J103" s="1076"/>
      <c r="K103" s="1076"/>
      <c r="L103" s="1076"/>
      <c r="M103" s="1076"/>
    </row>
    <row r="104" spans="7:13">
      <c r="G104" s="1076"/>
      <c r="H104" s="1076"/>
      <c r="I104" s="1076"/>
      <c r="J104" s="1076"/>
      <c r="K104" s="1076"/>
      <c r="L104" s="1076"/>
      <c r="M104" s="1076"/>
    </row>
    <row r="105" spans="7:13">
      <c r="G105" s="1076"/>
      <c r="H105" s="1076"/>
      <c r="I105" s="1076"/>
      <c r="J105" s="1076"/>
      <c r="K105" s="1076"/>
      <c r="L105" s="1076"/>
      <c r="M105" s="1076"/>
    </row>
    <row r="106" spans="7:13">
      <c r="G106" s="1076"/>
      <c r="H106" s="1076"/>
      <c r="I106" s="1076"/>
      <c r="J106" s="1076"/>
      <c r="K106" s="1076"/>
      <c r="L106" s="1076"/>
      <c r="M106" s="1076"/>
    </row>
    <row r="107" spans="7:13">
      <c r="G107" s="1076"/>
      <c r="H107" s="1076"/>
      <c r="I107" s="1076"/>
      <c r="J107" s="1076"/>
      <c r="K107" s="1076"/>
      <c r="L107" s="1076"/>
      <c r="M107" s="1076"/>
    </row>
    <row r="108" spans="7:13">
      <c r="G108" s="1076"/>
      <c r="H108" s="1076"/>
      <c r="I108" s="1076"/>
      <c r="J108" s="1076"/>
      <c r="K108" s="1076"/>
      <c r="L108" s="1076"/>
      <c r="M108" s="1076"/>
    </row>
    <row r="109" spans="7:13">
      <c r="G109" s="1076"/>
      <c r="H109" s="1076"/>
      <c r="I109" s="1076"/>
      <c r="J109" s="1076"/>
      <c r="K109" s="1076"/>
      <c r="L109" s="1076"/>
      <c r="M109" s="1076"/>
    </row>
    <row r="110" spans="7:13">
      <c r="G110" s="1076"/>
      <c r="H110" s="1076"/>
      <c r="I110" s="1076"/>
      <c r="J110" s="1076"/>
      <c r="K110" s="1076"/>
      <c r="L110" s="1076"/>
      <c r="M110" s="1076"/>
    </row>
    <row r="111" spans="7:13">
      <c r="G111" s="1076"/>
      <c r="H111" s="1076"/>
      <c r="I111" s="1076"/>
      <c r="J111" s="1076"/>
      <c r="K111" s="1076"/>
      <c r="L111" s="1076"/>
      <c r="M111" s="1076"/>
    </row>
    <row r="112" spans="7:13">
      <c r="G112" s="1076"/>
      <c r="H112" s="1076"/>
      <c r="I112" s="1076"/>
      <c r="J112" s="1076"/>
      <c r="K112" s="1076"/>
      <c r="L112" s="1076"/>
      <c r="M112" s="1076"/>
    </row>
    <row r="113" spans="7:13">
      <c r="G113" s="1076"/>
      <c r="H113" s="1076"/>
      <c r="I113" s="1076"/>
      <c r="J113" s="1076"/>
      <c r="K113" s="1076"/>
      <c r="L113" s="1076"/>
      <c r="M113" s="1076"/>
    </row>
    <row r="114" spans="7:13">
      <c r="G114" s="1076"/>
      <c r="H114" s="1076"/>
      <c r="I114" s="1076"/>
      <c r="J114" s="1076"/>
      <c r="K114" s="1076"/>
      <c r="L114" s="1076"/>
      <c r="M114" s="1076"/>
    </row>
    <row r="115" spans="7:13">
      <c r="G115" s="1076"/>
      <c r="H115" s="1076"/>
      <c r="I115" s="1076"/>
      <c r="J115" s="1076"/>
      <c r="K115" s="1076"/>
      <c r="L115" s="1076"/>
      <c r="M115" s="1076"/>
    </row>
    <row r="116" spans="7:13">
      <c r="G116" s="1076"/>
      <c r="H116" s="1076"/>
      <c r="I116" s="1076"/>
      <c r="J116" s="1076"/>
      <c r="K116" s="1076"/>
      <c r="L116" s="1076"/>
      <c r="M116" s="1076"/>
    </row>
    <row r="117" spans="7:13">
      <c r="G117" s="1076"/>
      <c r="H117" s="1076"/>
      <c r="I117" s="1076"/>
      <c r="J117" s="1076"/>
      <c r="K117" s="1076"/>
      <c r="L117" s="1076"/>
      <c r="M117" s="1076"/>
    </row>
    <row r="118" spans="7:13">
      <c r="G118" s="1076"/>
      <c r="H118" s="1076"/>
      <c r="I118" s="1076"/>
      <c r="J118" s="1076"/>
      <c r="K118" s="1076"/>
      <c r="L118" s="1076"/>
      <c r="M118" s="1076"/>
    </row>
    <row r="119" spans="7:13">
      <c r="G119" s="1076"/>
      <c r="H119" s="1076"/>
      <c r="I119" s="1076"/>
      <c r="J119" s="1076"/>
      <c r="K119" s="1076"/>
      <c r="L119" s="1076"/>
      <c r="M119" s="1076"/>
    </row>
    <row r="120" spans="7:13">
      <c r="G120" s="1076"/>
      <c r="H120" s="1076"/>
      <c r="I120" s="1076"/>
      <c r="J120" s="1076"/>
      <c r="K120" s="1076"/>
      <c r="L120" s="1076"/>
      <c r="M120" s="1076"/>
    </row>
    <row r="121" spans="7:13">
      <c r="G121" s="1076"/>
      <c r="H121" s="1076"/>
      <c r="I121" s="1076"/>
      <c r="J121" s="1076"/>
      <c r="K121" s="1076"/>
      <c r="L121" s="1076"/>
      <c r="M121" s="1076"/>
    </row>
    <row r="122" spans="7:13">
      <c r="G122" s="1076"/>
      <c r="H122" s="1076"/>
      <c r="I122" s="1076"/>
      <c r="J122" s="1076"/>
      <c r="K122" s="1076"/>
      <c r="L122" s="1076"/>
      <c r="M122" s="1076"/>
    </row>
    <row r="123" spans="7:13">
      <c r="G123" s="1076"/>
      <c r="H123" s="1076"/>
      <c r="I123" s="1076"/>
      <c r="J123" s="1076"/>
      <c r="K123" s="1076"/>
      <c r="L123" s="1076"/>
      <c r="M123" s="1076"/>
    </row>
    <row r="124" spans="7:13">
      <c r="G124" s="1076"/>
      <c r="H124" s="1076"/>
      <c r="I124" s="1076"/>
      <c r="J124" s="1076"/>
      <c r="K124" s="1076"/>
      <c r="L124" s="1076"/>
      <c r="M124" s="1076"/>
    </row>
    <row r="125" spans="7:13">
      <c r="G125" s="1076"/>
      <c r="H125" s="1076"/>
      <c r="I125" s="1076"/>
      <c r="J125" s="1076"/>
      <c r="K125" s="1076"/>
      <c r="L125" s="1076"/>
      <c r="M125" s="1076"/>
    </row>
  </sheetData>
  <mergeCells count="24">
    <mergeCell ref="V8:V10"/>
    <mergeCell ref="X8:X10"/>
    <mergeCell ref="C20:O20"/>
    <mergeCell ref="C28:O28"/>
    <mergeCell ref="C32:O32"/>
    <mergeCell ref="N8:N10"/>
    <mergeCell ref="O8:O10"/>
    <mergeCell ref="Q8:Q10"/>
    <mergeCell ref="R8:R10"/>
    <mergeCell ref="S8:S10"/>
    <mergeCell ref="T8:T10"/>
    <mergeCell ref="L8:L10"/>
    <mergeCell ref="A8:A10"/>
    <mergeCell ref="B8:B10"/>
    <mergeCell ref="C8:C10"/>
    <mergeCell ref="D8:D10"/>
    <mergeCell ref="J8:J10"/>
    <mergeCell ref="A1:AB1"/>
    <mergeCell ref="A2:AB2"/>
    <mergeCell ref="A3:AB3"/>
    <mergeCell ref="F7:H7"/>
    <mergeCell ref="N7:O7"/>
    <mergeCell ref="Q7:T7"/>
    <mergeCell ref="Z7:AB7"/>
  </mergeCells>
  <pageMargins left="0.2" right="0.2" top="0.75" bottom="0.75" header="0.3" footer="0.3"/>
  <pageSetup scale="42" orientation="landscape" r:id="rId1"/>
  <ignoredErrors>
    <ignoredError sqref="T12:T13" formulaRange="1"/>
    <ignoredError sqref="E12:E13 B20 B28 B30 B32 B12: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showGridLines="0" zoomScaleNormal="100" workbookViewId="0"/>
  </sheetViews>
  <sheetFormatPr defaultColWidth="9.140625" defaultRowHeight="12.75"/>
  <cols>
    <col min="1" max="1" width="18" style="596" customWidth="1"/>
    <col min="2" max="2" width="71.42578125" style="596" customWidth="1"/>
    <col min="3" max="3" width="24" style="1374" customWidth="1"/>
    <col min="4" max="4" width="19.85546875" style="1374" customWidth="1"/>
    <col min="5" max="5" width="16.42578125" style="610" customWidth="1"/>
    <col min="6" max="6" width="10.42578125" style="1410" customWidth="1"/>
    <col min="7" max="7" width="11.5703125" style="1407" customWidth="1"/>
    <col min="8" max="8" width="11.85546875" style="1407" bestFit="1" customWidth="1"/>
    <col min="9" max="9" width="13.85546875" style="1407" bestFit="1" customWidth="1"/>
    <col min="10" max="10" width="10.42578125" style="1407" customWidth="1"/>
    <col min="11" max="16384" width="9.140625" style="1407"/>
  </cols>
  <sheetData>
    <row r="1" spans="1:9">
      <c r="A1" s="257" t="s">
        <v>260</v>
      </c>
      <c r="C1" s="596"/>
      <c r="D1" s="596"/>
    </row>
    <row r="2" spans="1:9">
      <c r="A2" s="257" t="s">
        <v>1183</v>
      </c>
    </row>
    <row r="3" spans="1:9">
      <c r="A3" s="257" t="s">
        <v>1371</v>
      </c>
      <c r="E3" s="1414"/>
    </row>
    <row r="4" spans="1:9">
      <c r="A4" s="257"/>
    </row>
    <row r="5" spans="1:9" ht="13.5" thickBot="1">
      <c r="A5" s="257" t="s">
        <v>1184</v>
      </c>
      <c r="B5" s="257"/>
      <c r="C5" s="1375"/>
      <c r="D5" s="1375"/>
    </row>
    <row r="6" spans="1:9" ht="39" thickBot="1">
      <c r="A6" s="1430" t="s">
        <v>1185</v>
      </c>
      <c r="B6" s="1431" t="s">
        <v>1186</v>
      </c>
      <c r="C6" s="1376" t="s">
        <v>1372</v>
      </c>
      <c r="D6" s="1376" t="s">
        <v>1187</v>
      </c>
      <c r="E6" s="1408"/>
      <c r="F6" s="1408"/>
    </row>
    <row r="7" spans="1:9" ht="13.5" customHeight="1">
      <c r="A7" s="1377" t="s">
        <v>1188</v>
      </c>
      <c r="B7" s="1378" t="s">
        <v>1189</v>
      </c>
      <c r="C7" s="1379">
        <f>'7 -TEC'!E35</f>
        <v>20614101.609999996</v>
      </c>
      <c r="D7" s="1380">
        <v>38718</v>
      </c>
      <c r="E7" s="1412"/>
      <c r="I7" s="1409"/>
    </row>
    <row r="8" spans="1:9">
      <c r="A8" s="1381" t="s">
        <v>1190</v>
      </c>
      <c r="B8" s="1382" t="s">
        <v>1191</v>
      </c>
      <c r="C8" s="1379">
        <f>'7 -TEC'!H35</f>
        <v>8069022.0199999996</v>
      </c>
      <c r="D8" s="1380">
        <v>39295</v>
      </c>
      <c r="E8" s="1412"/>
      <c r="I8" s="1409"/>
    </row>
    <row r="9" spans="1:9" ht="25.5" customHeight="1">
      <c r="A9" s="1381" t="s">
        <v>1192</v>
      </c>
      <c r="B9" s="1382" t="s">
        <v>1193</v>
      </c>
      <c r="C9" s="1379">
        <f>'7 -TEC'!K35</f>
        <v>86467720.890000001</v>
      </c>
      <c r="D9" s="1380">
        <v>39295</v>
      </c>
      <c r="E9" s="1412"/>
      <c r="I9" s="1409"/>
    </row>
    <row r="10" spans="1:9" ht="13.5" customHeight="1">
      <c r="A10" s="1381" t="s">
        <v>1198</v>
      </c>
      <c r="B10" s="1382" t="s">
        <v>1199</v>
      </c>
      <c r="C10" s="1379">
        <f>'7 -TEC'!T35</f>
        <v>25654455.359999999</v>
      </c>
      <c r="D10" s="1380">
        <v>40118</v>
      </c>
      <c r="E10" s="1412"/>
      <c r="I10" s="1409"/>
    </row>
    <row r="11" spans="1:9" ht="13.5" customHeight="1">
      <c r="A11" s="1381" t="s">
        <v>1200</v>
      </c>
      <c r="B11" s="1382" t="s">
        <v>1201</v>
      </c>
      <c r="C11" s="1379">
        <f>'7 -TEC'!W35</f>
        <v>15731554.18</v>
      </c>
      <c r="D11" s="1380">
        <v>39941</v>
      </c>
      <c r="E11" s="1412"/>
      <c r="I11" s="1409"/>
    </row>
    <row r="12" spans="1:9" ht="13.5" customHeight="1">
      <c r="A12" s="1381" t="s">
        <v>1202</v>
      </c>
      <c r="B12" s="1382" t="s">
        <v>1203</v>
      </c>
      <c r="C12" s="1379">
        <f>'7 -TEC'!Z35</f>
        <v>6961495</v>
      </c>
      <c r="D12" s="1380">
        <v>39569</v>
      </c>
      <c r="E12" s="1412"/>
      <c r="I12" s="1409"/>
    </row>
    <row r="13" spans="1:9" ht="13.5" customHeight="1">
      <c r="A13" s="1381" t="s">
        <v>1204</v>
      </c>
      <c r="B13" s="1382" t="s">
        <v>1205</v>
      </c>
      <c r="C13" s="1379">
        <f>'7 -TEC'!AF35</f>
        <v>27988.35</v>
      </c>
      <c r="D13" s="1380">
        <v>39479</v>
      </c>
      <c r="E13" s="1412"/>
      <c r="I13" s="1409"/>
    </row>
    <row r="14" spans="1:9" ht="13.5" customHeight="1">
      <c r="A14" s="1381" t="s">
        <v>1206</v>
      </c>
      <c r="B14" s="1382" t="s">
        <v>1207</v>
      </c>
      <c r="C14" s="1379">
        <f>'7 -TEC'!AC35</f>
        <v>21014432.776666667</v>
      </c>
      <c r="D14" s="1380">
        <v>39934</v>
      </c>
      <c r="E14" s="1412"/>
      <c r="I14" s="1409"/>
    </row>
    <row r="15" spans="1:9" ht="13.5" customHeight="1">
      <c r="A15" s="1381" t="s">
        <v>1214</v>
      </c>
      <c r="B15" s="1382" t="s">
        <v>1215</v>
      </c>
      <c r="C15" s="1379">
        <f>'7 -TEC'!AR35</f>
        <v>77234029.520000011</v>
      </c>
      <c r="D15" s="1380">
        <v>41214</v>
      </c>
      <c r="E15" s="1412"/>
      <c r="I15" s="1409"/>
    </row>
    <row r="16" spans="1:9" ht="13.5" customHeight="1">
      <c r="A16" s="1381" t="s">
        <v>1242</v>
      </c>
      <c r="B16" s="1382" t="s">
        <v>1243</v>
      </c>
      <c r="C16" s="1379">
        <f>'7 -TEC'!FN35</f>
        <v>1108057.68</v>
      </c>
      <c r="D16" s="1380">
        <v>42430</v>
      </c>
      <c r="E16" s="1412"/>
      <c r="I16" s="1409"/>
    </row>
    <row r="17" spans="1:9" ht="13.5" customHeight="1">
      <c r="A17" s="1381" t="s">
        <v>1194</v>
      </c>
      <c r="B17" s="1382" t="s">
        <v>1195</v>
      </c>
      <c r="C17" s="1379">
        <f>'7 -TEC'!N35</f>
        <v>22188863.09</v>
      </c>
      <c r="D17" s="1380">
        <v>39203</v>
      </c>
      <c r="E17" s="1412"/>
      <c r="I17" s="1409"/>
    </row>
    <row r="18" spans="1:9" ht="13.5" customHeight="1">
      <c r="A18" s="1381" t="s">
        <v>1196</v>
      </c>
      <c r="B18" s="1382" t="s">
        <v>1197</v>
      </c>
      <c r="C18" s="1379">
        <f>'7 -TEC'!Q35</f>
        <v>27005248.349999998</v>
      </c>
      <c r="D18" s="1380">
        <v>39569</v>
      </c>
      <c r="E18" s="1412"/>
      <c r="I18" s="1409"/>
    </row>
    <row r="19" spans="1:9" ht="13.5" customHeight="1">
      <c r="A19" s="1381" t="s">
        <v>1216</v>
      </c>
      <c r="B19" s="1382" t="s">
        <v>1217</v>
      </c>
      <c r="C19" s="1379">
        <f>'7 -TEC'!AU35</f>
        <v>14404841.620000001</v>
      </c>
      <c r="D19" s="1380">
        <v>41214</v>
      </c>
      <c r="E19" s="1412"/>
      <c r="I19" s="1409"/>
    </row>
    <row r="20" spans="1:9" ht="13.5" customHeight="1">
      <c r="A20" s="1381" t="s">
        <v>1250</v>
      </c>
      <c r="B20" s="1382" t="s">
        <v>1251</v>
      </c>
      <c r="C20" s="1379">
        <f>'7 -TEC'!BV35</f>
        <v>5857687</v>
      </c>
      <c r="D20" s="1380">
        <v>40330</v>
      </c>
      <c r="E20" s="1412"/>
      <c r="I20" s="1409"/>
    </row>
    <row r="21" spans="1:9" ht="25.5" customHeight="1">
      <c r="A21" s="1381" t="s">
        <v>1252</v>
      </c>
      <c r="B21" s="1382" t="s">
        <v>1253</v>
      </c>
      <c r="C21" s="1379">
        <f>'7 -TEC'!BY35</f>
        <v>40538248</v>
      </c>
      <c r="D21" s="1380">
        <v>40848</v>
      </c>
      <c r="E21" s="1412"/>
      <c r="I21" s="1409"/>
    </row>
    <row r="22" spans="1:9" ht="25.5" customHeight="1">
      <c r="A22" s="1381" t="s">
        <v>1254</v>
      </c>
      <c r="B22" s="1382" t="s">
        <v>1255</v>
      </c>
      <c r="C22" s="1379">
        <f>'7 -TEC'!CB35</f>
        <v>722073260.78999996</v>
      </c>
      <c r="D22" s="1380">
        <v>40983</v>
      </c>
      <c r="E22" s="1412"/>
      <c r="I22" s="1409"/>
    </row>
    <row r="23" spans="1:9" ht="13.5" customHeight="1">
      <c r="A23" s="1381" t="s">
        <v>1218</v>
      </c>
      <c r="B23" s="1382" t="s">
        <v>1219</v>
      </c>
      <c r="C23" s="1379">
        <f>'7 -TEC'!AX35</f>
        <v>18664930.664499998</v>
      </c>
      <c r="D23" s="1380">
        <v>41000</v>
      </c>
      <c r="E23" s="1412"/>
      <c r="I23" s="1409"/>
    </row>
    <row r="24" spans="1:9" ht="13.5" customHeight="1">
      <c r="A24" s="1381" t="s">
        <v>1220</v>
      </c>
      <c r="B24" s="1382" t="s">
        <v>1221</v>
      </c>
      <c r="C24" s="1379">
        <f>'7 -TEC'!BA35</f>
        <v>6390403.345499998</v>
      </c>
      <c r="D24" s="1380">
        <v>41000</v>
      </c>
      <c r="E24" s="1412"/>
      <c r="I24" s="1409"/>
    </row>
    <row r="25" spans="1:9" ht="13.5" customHeight="1">
      <c r="A25" s="1381" t="s">
        <v>1208</v>
      </c>
      <c r="B25" s="1382" t="s">
        <v>1209</v>
      </c>
      <c r="C25" s="1379">
        <f>'7 -TEC'!AI35</f>
        <v>9158917.9100000001</v>
      </c>
      <c r="D25" s="1380">
        <v>40299</v>
      </c>
      <c r="E25" s="1412"/>
      <c r="I25" s="1409"/>
    </row>
    <row r="26" spans="1:9" ht="13.5" customHeight="1">
      <c r="A26" s="1381" t="s">
        <v>1222</v>
      </c>
      <c r="B26" s="1382" t="s">
        <v>1223</v>
      </c>
      <c r="C26" s="1379">
        <f>'7 -TEC'!BD35</f>
        <v>45985435.980000004</v>
      </c>
      <c r="D26" s="1380">
        <v>41252</v>
      </c>
      <c r="E26" s="1412"/>
      <c r="I26" s="1409"/>
    </row>
    <row r="27" spans="1:9" ht="13.5" customHeight="1">
      <c r="A27" s="1381" t="s">
        <v>1210</v>
      </c>
      <c r="B27" s="1382" t="s">
        <v>1211</v>
      </c>
      <c r="C27" s="1379">
        <f>'7 -TEC'!AL35</f>
        <v>20626990.686070856</v>
      </c>
      <c r="D27" s="1380">
        <v>40878</v>
      </c>
      <c r="E27" s="1412"/>
      <c r="I27" s="1409"/>
    </row>
    <row r="28" spans="1:9" ht="13.5" customHeight="1">
      <c r="A28" s="1381" t="s">
        <v>1212</v>
      </c>
      <c r="B28" s="1382" t="s">
        <v>1213</v>
      </c>
      <c r="C28" s="1379">
        <f>'7 -TEC'!AO35</f>
        <v>21163172.50023846</v>
      </c>
      <c r="D28" s="1380">
        <v>40673</v>
      </c>
      <c r="E28" s="1412"/>
      <c r="I28" s="1409"/>
    </row>
    <row r="29" spans="1:9" ht="13.5" customHeight="1">
      <c r="A29" s="1381" t="s">
        <v>1224</v>
      </c>
      <c r="B29" s="1382" t="s">
        <v>1225</v>
      </c>
      <c r="C29" s="1379">
        <f>'7 -TEC'!BG35</f>
        <v>15865266.993426396</v>
      </c>
      <c r="D29" s="1380">
        <v>41183</v>
      </c>
      <c r="E29" s="1412"/>
      <c r="I29" s="1409"/>
    </row>
    <row r="30" spans="1:9" ht="13.5" customHeight="1">
      <c r="A30" s="1381" t="s">
        <v>1260</v>
      </c>
      <c r="B30" s="1382" t="s">
        <v>1261</v>
      </c>
      <c r="C30" s="1383">
        <f>'7 -TEC'!CK35</f>
        <v>369946471.53820211</v>
      </c>
      <c r="D30" s="1380">
        <v>41061</v>
      </c>
      <c r="E30" s="1412"/>
      <c r="I30" s="1409"/>
    </row>
    <row r="31" spans="1:9" ht="13.5" customHeight="1">
      <c r="A31" s="1381" t="s">
        <v>1228</v>
      </c>
      <c r="B31" s="1382" t="s">
        <v>1229</v>
      </c>
      <c r="C31" s="1379">
        <f>'7 -TEC'!BM35</f>
        <v>62938141.770985924</v>
      </c>
      <c r="D31" s="1380">
        <v>41609</v>
      </c>
      <c r="E31" s="1412"/>
      <c r="I31" s="1409"/>
    </row>
    <row r="32" spans="1:9" ht="13.5" customHeight="1">
      <c r="A32" s="1381" t="s">
        <v>1256</v>
      </c>
      <c r="B32" s="1382" t="s">
        <v>1257</v>
      </c>
      <c r="C32" s="1379">
        <f>'7 -TEC'!CE35</f>
        <v>356574888.09259403</v>
      </c>
      <c r="D32" s="1380">
        <v>40817</v>
      </c>
      <c r="E32" s="1412"/>
      <c r="I32" s="1409"/>
    </row>
    <row r="33" spans="1:9" ht="13.5" customHeight="1">
      <c r="A33" s="1381" t="s">
        <v>1226</v>
      </c>
      <c r="B33" s="1382" t="s">
        <v>1227</v>
      </c>
      <c r="C33" s="1379">
        <f>'7 -TEC'!BJ35</f>
        <v>21732218.259999998</v>
      </c>
      <c r="D33" s="1380">
        <v>41395</v>
      </c>
      <c r="E33" s="1412"/>
      <c r="I33" s="1409"/>
    </row>
    <row r="34" spans="1:9" ht="13.5" customHeight="1">
      <c r="A34" s="1381" t="s">
        <v>1238</v>
      </c>
      <c r="B34" s="1382" t="s">
        <v>1239</v>
      </c>
      <c r="C34" s="1379">
        <f>'7 -TEC'!FH35</f>
        <v>43340057.800000004</v>
      </c>
      <c r="D34" s="1380">
        <v>42536</v>
      </c>
      <c r="E34" s="1412"/>
      <c r="I34" s="1409"/>
    </row>
    <row r="35" spans="1:9" ht="13.5" customHeight="1">
      <c r="A35" s="1381" t="s">
        <v>1370</v>
      </c>
      <c r="B35" s="1382" t="s">
        <v>1262</v>
      </c>
      <c r="C35" s="1379">
        <f>'7 -TEC'!CN35</f>
        <v>624980610.94499993</v>
      </c>
      <c r="D35" s="1380">
        <v>41445</v>
      </c>
      <c r="E35" s="1412"/>
      <c r="I35" s="1409"/>
    </row>
    <row r="36" spans="1:9" ht="13.5" customHeight="1">
      <c r="A36" s="1381" t="s">
        <v>1263</v>
      </c>
      <c r="B36" s="1382" t="s">
        <v>1262</v>
      </c>
      <c r="C36" s="1379">
        <f>'7 -TEC'!CQ35</f>
        <v>350780638.66499996</v>
      </c>
      <c r="D36" s="1380">
        <v>42705</v>
      </c>
      <c r="E36" s="1410"/>
    </row>
    <row r="37" spans="1:9" ht="13.5" customHeight="1">
      <c r="A37" s="1381" t="s">
        <v>1258</v>
      </c>
      <c r="B37" s="1382" t="s">
        <v>1259</v>
      </c>
      <c r="C37" s="1379">
        <f>'7 -TEC'!CH35</f>
        <v>438604154.67000002</v>
      </c>
      <c r="D37" s="1380">
        <v>41444</v>
      </c>
      <c r="E37" s="1412"/>
      <c r="I37" s="1409"/>
    </row>
    <row r="38" spans="1:9" ht="13.5" customHeight="1">
      <c r="A38" s="1381" t="s">
        <v>1230</v>
      </c>
      <c r="B38" s="1382" t="s">
        <v>1231</v>
      </c>
      <c r="C38" s="1379">
        <f>'7 -TEC'!BP35</f>
        <v>72364661.600000009</v>
      </c>
      <c r="D38" s="1380">
        <v>41974</v>
      </c>
      <c r="E38" s="1412"/>
      <c r="I38" s="1409"/>
    </row>
    <row r="39" spans="1:9" ht="13.5" customHeight="1">
      <c r="A39" s="1381" t="s">
        <v>1234</v>
      </c>
      <c r="B39" s="1382" t="s">
        <v>1235</v>
      </c>
      <c r="C39" s="1379">
        <f>'7 -TEC'!FB35</f>
        <v>12087610.49</v>
      </c>
      <c r="D39" s="1380">
        <v>42131</v>
      </c>
      <c r="E39" s="1412"/>
      <c r="I39" s="1409"/>
    </row>
    <row r="40" spans="1:9" ht="13.5" customHeight="1">
      <c r="A40" s="1384" t="s">
        <v>1244</v>
      </c>
      <c r="B40" s="1385" t="s">
        <v>1245</v>
      </c>
      <c r="C40" s="1379">
        <f>'7 -TEC'!FQ35</f>
        <v>22064846.620000008</v>
      </c>
      <c r="D40" s="1380">
        <v>43221</v>
      </c>
      <c r="E40" s="1412"/>
      <c r="I40" s="1409"/>
    </row>
    <row r="41" spans="1:9" ht="13.5" customHeight="1">
      <c r="A41" s="1386" t="s">
        <v>1232</v>
      </c>
      <c r="B41" s="1382" t="s">
        <v>1233</v>
      </c>
      <c r="C41" s="1379">
        <f>'7 -TEC'!BS35</f>
        <v>11276182.890000001</v>
      </c>
      <c r="D41" s="1380">
        <v>41730</v>
      </c>
      <c r="E41" s="1412"/>
      <c r="I41" s="1409"/>
    </row>
    <row r="42" spans="1:9" ht="13.5" customHeight="1">
      <c r="A42" s="1386" t="s">
        <v>1240</v>
      </c>
      <c r="B42" s="1382" t="s">
        <v>1241</v>
      </c>
      <c r="C42" s="1379">
        <f>'7 -TEC'!FK35</f>
        <v>32029640.100000005</v>
      </c>
      <c r="D42" s="1380">
        <v>42309</v>
      </c>
      <c r="E42" s="1412"/>
      <c r="I42" s="1409"/>
    </row>
    <row r="43" spans="1:9" ht="13.5" customHeight="1">
      <c r="A43" s="1387" t="s">
        <v>1236</v>
      </c>
      <c r="B43" s="1388" t="s">
        <v>1237</v>
      </c>
      <c r="C43" s="1379">
        <f>'7 -TEC'!FE35</f>
        <v>19515076.619999994</v>
      </c>
      <c r="D43" s="1380">
        <v>42339</v>
      </c>
      <c r="E43" s="1412"/>
      <c r="I43" s="1409"/>
    </row>
    <row r="44" spans="1:9" ht="13.5" customHeight="1">
      <c r="A44" s="1387" t="s">
        <v>1246</v>
      </c>
      <c r="B44" s="1388" t="s">
        <v>1247</v>
      </c>
      <c r="C44" s="1379">
        <f>'7 -TEC'!FT35</f>
        <v>157753919.98000002</v>
      </c>
      <c r="D44" s="1380">
        <v>43009</v>
      </c>
      <c r="E44" s="1412"/>
      <c r="I44" s="1409"/>
    </row>
    <row r="45" spans="1:9" ht="25.5" customHeight="1">
      <c r="A45" s="1387" t="s">
        <v>1264</v>
      </c>
      <c r="B45" s="1388" t="s">
        <v>1265</v>
      </c>
      <c r="C45" s="1379">
        <f>'7 -TEC'!CT35</f>
        <v>179529873.31784579</v>
      </c>
      <c r="D45" s="1380">
        <v>42370</v>
      </c>
      <c r="E45" s="1412"/>
      <c r="I45" s="1409"/>
    </row>
    <row r="46" spans="1:9" ht="25.5" customHeight="1">
      <c r="A46" s="1387" t="s">
        <v>1266</v>
      </c>
      <c r="B46" s="1388" t="s">
        <v>1267</v>
      </c>
      <c r="C46" s="1379">
        <f>'7 -TEC'!CW35</f>
        <v>66315800.518068172</v>
      </c>
      <c r="D46" s="1380">
        <v>42491</v>
      </c>
      <c r="E46" s="1412"/>
      <c r="I46" s="1409"/>
    </row>
    <row r="47" spans="1:9" ht="25.5" customHeight="1">
      <c r="A47" s="1387" t="s">
        <v>1268</v>
      </c>
      <c r="B47" s="1388" t="s">
        <v>1269</v>
      </c>
      <c r="C47" s="1379">
        <f>'7 -TEC'!CZ35</f>
        <v>48926811.379793145</v>
      </c>
      <c r="D47" s="1380">
        <v>42491</v>
      </c>
      <c r="E47" s="1412"/>
      <c r="I47" s="1409"/>
    </row>
    <row r="48" spans="1:9" ht="25.5" customHeight="1">
      <c r="A48" s="1387" t="s">
        <v>1270</v>
      </c>
      <c r="B48" s="1388" t="s">
        <v>1271</v>
      </c>
      <c r="C48" s="1379">
        <f>'7 -TEC'!DC35</f>
        <v>158399075.16773844</v>
      </c>
      <c r="D48" s="1380">
        <v>42339</v>
      </c>
      <c r="E48" s="1412"/>
      <c r="I48" s="1409"/>
    </row>
    <row r="49" spans="1:9" ht="25.5" customHeight="1">
      <c r="A49" s="1387" t="s">
        <v>1272</v>
      </c>
      <c r="B49" s="1388" t="s">
        <v>1273</v>
      </c>
      <c r="C49" s="1379">
        <f>'7 -TEC'!DF35</f>
        <v>126340128.606667</v>
      </c>
      <c r="D49" s="1380">
        <v>43191</v>
      </c>
      <c r="E49" s="1412"/>
      <c r="I49" s="1409"/>
    </row>
    <row r="50" spans="1:9" ht="25.5" customHeight="1">
      <c r="A50" s="1387" t="s">
        <v>1274</v>
      </c>
      <c r="B50" s="1388" t="s">
        <v>1275</v>
      </c>
      <c r="C50" s="1379">
        <f>'7 -TEC'!DI35</f>
        <v>65267381.167683452</v>
      </c>
      <c r="D50" s="1380">
        <v>43191</v>
      </c>
      <c r="E50" s="1412"/>
    </row>
    <row r="51" spans="1:9" ht="25.5" customHeight="1">
      <c r="A51" s="1387" t="s">
        <v>1276</v>
      </c>
      <c r="B51" s="1388" t="s">
        <v>1277</v>
      </c>
      <c r="C51" s="1379">
        <f>'7 -TEC'!DL35</f>
        <v>43018796.519168258</v>
      </c>
      <c r="D51" s="1380">
        <v>42339</v>
      </c>
      <c r="E51" s="1412"/>
      <c r="I51" s="1409"/>
    </row>
    <row r="52" spans="1:9" ht="25.5" customHeight="1">
      <c r="A52" s="1387" t="s">
        <v>1278</v>
      </c>
      <c r="B52" s="1388" t="s">
        <v>1279</v>
      </c>
      <c r="C52" s="1379">
        <f>'7 -TEC'!DO35</f>
        <v>81635302.846911505</v>
      </c>
      <c r="D52" s="1380">
        <v>42339</v>
      </c>
      <c r="E52" s="1410"/>
    </row>
    <row r="53" spans="1:9" ht="25.5" customHeight="1">
      <c r="A53" s="1387" t="s">
        <v>1280</v>
      </c>
      <c r="B53" s="1388" t="s">
        <v>1281</v>
      </c>
      <c r="C53" s="1379">
        <f>'7 -TEC'!DR35</f>
        <v>54768830.213855162</v>
      </c>
      <c r="D53" s="1380">
        <v>42339</v>
      </c>
      <c r="E53" s="1412"/>
      <c r="I53" s="1409"/>
    </row>
    <row r="54" spans="1:9" ht="25.5" customHeight="1">
      <c r="A54" s="1386" t="s">
        <v>1282</v>
      </c>
      <c r="B54" s="1382" t="s">
        <v>1283</v>
      </c>
      <c r="C54" s="1379">
        <f>'7 -TEC'!DU35</f>
        <v>54768830.213855162</v>
      </c>
      <c r="D54" s="1380">
        <v>42339</v>
      </c>
      <c r="E54" s="1412"/>
      <c r="I54" s="1409"/>
    </row>
    <row r="55" spans="1:9" ht="25.5" customHeight="1">
      <c r="A55" s="1386" t="s">
        <v>1284</v>
      </c>
      <c r="B55" s="1382" t="s">
        <v>1285</v>
      </c>
      <c r="C55" s="1379">
        <f>'7 -TEC'!DX35</f>
        <v>53333146.532128461</v>
      </c>
      <c r="D55" s="1380">
        <v>42339</v>
      </c>
      <c r="E55" s="1412"/>
      <c r="I55" s="1409"/>
    </row>
    <row r="56" spans="1:9" ht="25.5" customHeight="1">
      <c r="A56" s="1386" t="s">
        <v>1286</v>
      </c>
      <c r="B56" s="1382" t="s">
        <v>1287</v>
      </c>
      <c r="C56" s="1379">
        <f>'7 -TEC'!EA35</f>
        <v>53333145.532128461</v>
      </c>
      <c r="D56" s="1380">
        <v>42339</v>
      </c>
      <c r="E56" s="1412"/>
      <c r="I56" s="1409"/>
    </row>
    <row r="57" spans="1:9" ht="25.5" customHeight="1">
      <c r="A57" s="1386" t="s">
        <v>1288</v>
      </c>
      <c r="B57" s="1382" t="s">
        <v>1289</v>
      </c>
      <c r="C57" s="1379">
        <f>'7 -TEC'!ED35</f>
        <v>31281621.884791497</v>
      </c>
      <c r="D57" s="1380">
        <v>42491</v>
      </c>
      <c r="E57" s="1412"/>
      <c r="I57" s="1409"/>
    </row>
    <row r="58" spans="1:9" ht="25.5" customHeight="1">
      <c r="A58" s="1386" t="s">
        <v>1290</v>
      </c>
      <c r="B58" s="1382" t="s">
        <v>1291</v>
      </c>
      <c r="C58" s="1379">
        <f>'7 -TEC'!EG35</f>
        <v>25007733.370396931</v>
      </c>
      <c r="D58" s="1380">
        <v>42522</v>
      </c>
      <c r="E58" s="1410"/>
    </row>
    <row r="59" spans="1:9" ht="13.5" customHeight="1">
      <c r="A59" s="1386" t="s">
        <v>1292</v>
      </c>
      <c r="B59" s="1382" t="s">
        <v>1293</v>
      </c>
      <c r="C59" s="1379">
        <f>'7 -TEC'!EJ35</f>
        <v>27873352.063612927</v>
      </c>
      <c r="D59" s="1380">
        <v>42491</v>
      </c>
      <c r="E59" s="1413"/>
    </row>
    <row r="60" spans="1:9" ht="13.5" customHeight="1">
      <c r="A60" s="1386" t="s">
        <v>1294</v>
      </c>
      <c r="B60" s="1382" t="s">
        <v>1295</v>
      </c>
      <c r="C60" s="1379">
        <f>'7 -TEC'!EM35</f>
        <v>27873352.063612927</v>
      </c>
      <c r="D60" s="1380">
        <v>42522</v>
      </c>
      <c r="E60" s="1412"/>
    </row>
    <row r="61" spans="1:9" ht="13.5" customHeight="1">
      <c r="A61" s="1386" t="s">
        <v>1296</v>
      </c>
      <c r="B61" s="1382" t="s">
        <v>1297</v>
      </c>
      <c r="C61" s="1379">
        <f>'7 -TEC'!EP35</f>
        <v>9118014.2371636685</v>
      </c>
      <c r="D61" s="1380">
        <v>42339</v>
      </c>
      <c r="E61" s="1413"/>
    </row>
    <row r="62" spans="1:9" ht="13.5" customHeight="1">
      <c r="A62" s="1386" t="s">
        <v>1298</v>
      </c>
      <c r="B62" s="1382" t="s">
        <v>1299</v>
      </c>
      <c r="C62" s="1379">
        <f>'7 -TEC'!ES35</f>
        <v>9118014.2371636685</v>
      </c>
      <c r="D62" s="1380">
        <v>42339</v>
      </c>
      <c r="E62" s="1412"/>
    </row>
    <row r="63" spans="1:9" ht="13.5" customHeight="1">
      <c r="A63" s="1386" t="s">
        <v>1300</v>
      </c>
      <c r="B63" s="1382" t="s">
        <v>1301</v>
      </c>
      <c r="C63" s="1383">
        <f>'7 -TEC'!EV35</f>
        <v>33752663.94698748</v>
      </c>
      <c r="D63" s="1380">
        <v>42552</v>
      </c>
      <c r="E63" s="1412"/>
      <c r="I63" s="1409"/>
    </row>
    <row r="64" spans="1:9" ht="13.5" customHeight="1">
      <c r="A64" s="1386" t="s">
        <v>1302</v>
      </c>
      <c r="B64" s="1382" t="s">
        <v>1303</v>
      </c>
      <c r="C64" s="1379">
        <f>'7 -TEC'!EY35</f>
        <v>14594102.225874165</v>
      </c>
      <c r="D64" s="1380">
        <v>43191</v>
      </c>
      <c r="E64" s="1413"/>
    </row>
    <row r="65" spans="1:9" ht="13.5" customHeight="1">
      <c r="A65" s="1386" t="s">
        <v>1304</v>
      </c>
      <c r="B65" s="1382" t="s">
        <v>1305</v>
      </c>
      <c r="C65" s="1379">
        <f>'7 -TEC'!FZ35</f>
        <v>52542928</v>
      </c>
      <c r="D65" s="1380">
        <v>44166</v>
      </c>
      <c r="E65" s="1412"/>
      <c r="I65" s="1409"/>
    </row>
    <row r="66" spans="1:9" ht="25.5" customHeight="1">
      <c r="A66" s="1381" t="s">
        <v>1306</v>
      </c>
      <c r="B66" s="1382" t="s">
        <v>1307</v>
      </c>
      <c r="C66" s="1379">
        <f>'7 -TEC'!GC35</f>
        <v>70619064</v>
      </c>
      <c r="D66" s="1380">
        <v>44167</v>
      </c>
      <c r="E66" s="1412"/>
      <c r="I66" s="1409"/>
    </row>
    <row r="67" spans="1:9" ht="13.5" customHeight="1">
      <c r="A67" s="1381" t="s">
        <v>1248</v>
      </c>
      <c r="B67" s="1389" t="s">
        <v>1249</v>
      </c>
      <c r="C67" s="1379">
        <f>'7 -TEC'!FW35</f>
        <v>22307023.789999999</v>
      </c>
      <c r="D67" s="1380">
        <v>43252</v>
      </c>
      <c r="E67" s="1412"/>
      <c r="I67" s="1409"/>
    </row>
    <row r="68" spans="1:9" ht="25.5" customHeight="1">
      <c r="A68" s="1381" t="s">
        <v>1316</v>
      </c>
      <c r="B68" s="1382" t="s">
        <v>1317</v>
      </c>
      <c r="C68" s="1379">
        <f>'7 -TEC'!GX35</f>
        <v>84710360.46428892</v>
      </c>
      <c r="D68" s="1380">
        <v>43221</v>
      </c>
      <c r="E68" s="1412"/>
      <c r="I68" s="1409"/>
    </row>
    <row r="69" spans="1:9" ht="25.5" customHeight="1">
      <c r="A69" s="1381" t="s">
        <v>1318</v>
      </c>
      <c r="B69" s="1382" t="s">
        <v>1319</v>
      </c>
      <c r="C69" s="1379">
        <f>'7 -TEC'!HA35</f>
        <v>54300573.499115348</v>
      </c>
      <c r="D69" s="1390">
        <v>43221</v>
      </c>
      <c r="E69" s="1412"/>
      <c r="I69" s="1409"/>
    </row>
    <row r="70" spans="1:9" ht="25.5" customHeight="1">
      <c r="A70" s="1391" t="s">
        <v>1362</v>
      </c>
      <c r="B70" s="1382" t="s">
        <v>1320</v>
      </c>
      <c r="C70" s="1379">
        <f>'7 -TEC'!HD35</f>
        <v>8947853.2599290796</v>
      </c>
      <c r="D70" s="1380">
        <v>43525</v>
      </c>
      <c r="E70" s="1412"/>
      <c r="I70" s="1409"/>
    </row>
    <row r="71" spans="1:9" ht="25.5" customHeight="1">
      <c r="A71" s="1391" t="s">
        <v>1321</v>
      </c>
      <c r="B71" s="1382" t="s">
        <v>1322</v>
      </c>
      <c r="C71" s="1379">
        <f>'7 -TEC'!HG35</f>
        <v>66763386.587371603</v>
      </c>
      <c r="D71" s="1390">
        <v>43221</v>
      </c>
      <c r="E71" s="1412"/>
      <c r="I71" s="1409"/>
    </row>
    <row r="72" spans="1:9" ht="25.5" customHeight="1">
      <c r="A72" s="1391" t="s">
        <v>1323</v>
      </c>
      <c r="B72" s="1382" t="s">
        <v>1324</v>
      </c>
      <c r="C72" s="1379">
        <f>'7 -TEC'!HJ35</f>
        <v>78642302.284138814</v>
      </c>
      <c r="D72" s="1380">
        <v>43221</v>
      </c>
      <c r="E72" s="1412"/>
      <c r="I72" s="1409"/>
    </row>
    <row r="73" spans="1:9" ht="25.5" customHeight="1">
      <c r="A73" s="1391" t="s">
        <v>1325</v>
      </c>
      <c r="B73" s="1382" t="s">
        <v>1326</v>
      </c>
      <c r="C73" s="1379">
        <f>'7 -TEC'!HM35</f>
        <v>51350645.903076924</v>
      </c>
      <c r="D73" s="1390">
        <v>43586</v>
      </c>
      <c r="E73" s="1412"/>
      <c r="I73" s="1409"/>
    </row>
    <row r="74" spans="1:9" ht="25.5" customHeight="1">
      <c r="A74" s="1391" t="s">
        <v>1327</v>
      </c>
      <c r="B74" s="1382" t="s">
        <v>1328</v>
      </c>
      <c r="C74" s="1379">
        <f>'7 -TEC'!HP35</f>
        <v>98480488.283173069</v>
      </c>
      <c r="D74" s="1380">
        <v>43556</v>
      </c>
      <c r="E74" s="1412"/>
      <c r="I74" s="1409"/>
    </row>
    <row r="75" spans="1:9" ht="25.5" customHeight="1">
      <c r="A75" s="1391" t="s">
        <v>1329</v>
      </c>
      <c r="B75" s="1382" t="s">
        <v>1330</v>
      </c>
      <c r="C75" s="1379">
        <f>'7 -TEC'!HS35</f>
        <v>37224701.177464269</v>
      </c>
      <c r="D75" s="1380">
        <v>43040</v>
      </c>
      <c r="E75" s="1412"/>
      <c r="I75" s="1409"/>
    </row>
    <row r="76" spans="1:9" ht="25.5" customHeight="1">
      <c r="A76" s="1391" t="s">
        <v>1331</v>
      </c>
      <c r="B76" s="1382" t="s">
        <v>1332</v>
      </c>
      <c r="C76" s="1379">
        <f>'7 -TEC'!HV35</f>
        <v>13173930.582088681</v>
      </c>
      <c r="D76" s="1380">
        <v>43040</v>
      </c>
      <c r="E76" s="1412"/>
      <c r="I76" s="1409"/>
    </row>
    <row r="77" spans="1:9" ht="25.5" customHeight="1">
      <c r="A77" s="1391" t="s">
        <v>1333</v>
      </c>
      <c r="B77" s="1382" t="s">
        <v>1334</v>
      </c>
      <c r="C77" s="1379">
        <f>'7 -TEC'!HY35</f>
        <v>9843207.6990583781</v>
      </c>
      <c r="D77" s="1380">
        <v>43466</v>
      </c>
      <c r="E77" s="1412"/>
      <c r="I77" s="1409"/>
    </row>
    <row r="78" spans="1:9" ht="25.5" customHeight="1">
      <c r="A78" s="1391" t="s">
        <v>1335</v>
      </c>
      <c r="B78" s="1382" t="s">
        <v>1336</v>
      </c>
      <c r="C78" s="1379">
        <f>'7 -TEC'!IB35</f>
        <v>35989938.624000072</v>
      </c>
      <c r="D78" s="1380">
        <v>43466</v>
      </c>
      <c r="E78" s="1412"/>
      <c r="I78" s="1409"/>
    </row>
    <row r="79" spans="1:9" ht="25.5" customHeight="1">
      <c r="A79" s="1391" t="s">
        <v>1337</v>
      </c>
      <c r="B79" s="1382" t="s">
        <v>1338</v>
      </c>
      <c r="C79" s="1379">
        <f>'7 -TEC'!IE35</f>
        <v>37970071.684471913</v>
      </c>
      <c r="D79" s="1380">
        <v>43800</v>
      </c>
      <c r="E79" s="1412"/>
      <c r="I79" s="1409"/>
    </row>
    <row r="80" spans="1:9" ht="25.5" customHeight="1">
      <c r="A80" s="1391" t="s">
        <v>1339</v>
      </c>
      <c r="B80" s="1382" t="s">
        <v>1340</v>
      </c>
      <c r="C80" s="1379">
        <f>'7 -TEC'!IH35</f>
        <v>37543811.177464269</v>
      </c>
      <c r="D80" s="1380">
        <v>43556</v>
      </c>
      <c r="E80" s="1412"/>
      <c r="I80" s="1409"/>
    </row>
    <row r="81" spans="1:9" ht="25.5" customHeight="1">
      <c r="A81" s="1391" t="s">
        <v>1341</v>
      </c>
      <c r="B81" s="1382" t="s">
        <v>1342</v>
      </c>
      <c r="C81" s="1379">
        <f>'7 -TEC'!IK35</f>
        <v>13241765.582088681</v>
      </c>
      <c r="D81" s="1380">
        <v>43556</v>
      </c>
      <c r="E81" s="1412"/>
      <c r="I81" s="1409"/>
    </row>
    <row r="82" spans="1:9" ht="25.5" customHeight="1">
      <c r="A82" s="1391" t="s">
        <v>1343</v>
      </c>
      <c r="B82" s="1382" t="s">
        <v>1344</v>
      </c>
      <c r="C82" s="1379">
        <f>'7 -TEC'!IN35</f>
        <v>9843207.6990583781</v>
      </c>
      <c r="D82" s="1380">
        <v>43466</v>
      </c>
      <c r="E82" s="1412"/>
      <c r="I82" s="1409"/>
    </row>
    <row r="83" spans="1:9" ht="25.5" customHeight="1">
      <c r="A83" s="1391" t="s">
        <v>1345</v>
      </c>
      <c r="B83" s="1382" t="s">
        <v>1346</v>
      </c>
      <c r="C83" s="1379">
        <f>'7 -TEC'!IQ35</f>
        <v>3304327.0824508523</v>
      </c>
      <c r="D83" s="1380">
        <v>43466</v>
      </c>
      <c r="E83" s="1412"/>
      <c r="I83" s="1409"/>
    </row>
    <row r="84" spans="1:9" ht="25.5" customHeight="1">
      <c r="A84" s="1391" t="s">
        <v>1347</v>
      </c>
      <c r="B84" s="1382" t="s">
        <v>1348</v>
      </c>
      <c r="C84" s="1379">
        <f>'7 -TEC'!IT35</f>
        <v>32686468.541549224</v>
      </c>
      <c r="D84" s="1380">
        <v>43800</v>
      </c>
      <c r="E84" s="1412"/>
      <c r="I84" s="1409"/>
    </row>
    <row r="85" spans="1:9" ht="25.5" customHeight="1">
      <c r="A85" s="1391" t="s">
        <v>1349</v>
      </c>
      <c r="B85" s="1382" t="s">
        <v>1350</v>
      </c>
      <c r="C85" s="1379">
        <f>'7 -TEC'!IW35</f>
        <v>37970071.164471909</v>
      </c>
      <c r="D85" s="1380">
        <v>43800</v>
      </c>
      <c r="E85" s="1412"/>
      <c r="I85" s="1409"/>
    </row>
    <row r="86" spans="1:9" ht="13.5" customHeight="1">
      <c r="A86" s="1391" t="s">
        <v>1308</v>
      </c>
      <c r="B86" s="1382" t="s">
        <v>1309</v>
      </c>
      <c r="C86" s="1379">
        <f>'7 -TEC'!GF35</f>
        <v>97675786.049999997</v>
      </c>
      <c r="D86" s="1380">
        <v>43983</v>
      </c>
      <c r="E86" s="1412"/>
      <c r="I86" s="1409"/>
    </row>
    <row r="87" spans="1:9" ht="13.5" customHeight="1">
      <c r="A87" s="1391" t="s">
        <v>1310</v>
      </c>
      <c r="B87" s="1382" t="s">
        <v>1311</v>
      </c>
      <c r="C87" s="1379">
        <f>'7 -TEC'!GI35</f>
        <v>49354806</v>
      </c>
      <c r="D87" s="1380">
        <v>44349</v>
      </c>
      <c r="E87" s="1412"/>
      <c r="I87" s="1409"/>
    </row>
    <row r="88" spans="1:9" ht="13.5" customHeight="1">
      <c r="A88" s="1391" t="s">
        <v>1312</v>
      </c>
      <c r="B88" s="1382" t="s">
        <v>1313</v>
      </c>
      <c r="C88" s="1379">
        <f>'7 -TEC'!GL35</f>
        <v>56461804</v>
      </c>
      <c r="D88" s="1380">
        <v>44350</v>
      </c>
      <c r="E88" s="1412"/>
      <c r="I88" s="1409"/>
    </row>
    <row r="89" spans="1:9" ht="25.5" customHeight="1">
      <c r="A89" s="1391" t="s">
        <v>1314</v>
      </c>
      <c r="B89" s="1382" t="s">
        <v>1315</v>
      </c>
      <c r="C89" s="1379">
        <f>'7 -TEC'!GO35</f>
        <v>111424193</v>
      </c>
      <c r="D89" s="1380">
        <v>44716</v>
      </c>
      <c r="E89" s="1412"/>
      <c r="I89" s="1409"/>
    </row>
    <row r="90" spans="1:9" ht="25.5" customHeight="1">
      <c r="A90" s="1391" t="s">
        <v>1373</v>
      </c>
      <c r="B90" s="1382" t="s">
        <v>1375</v>
      </c>
      <c r="C90" s="1379">
        <f>'7 -TEC'!GR35</f>
        <v>23792305</v>
      </c>
      <c r="D90" s="1380">
        <v>44931</v>
      </c>
      <c r="E90" s="1412"/>
      <c r="I90" s="1409"/>
    </row>
    <row r="91" spans="1:9" ht="25.5" customHeight="1">
      <c r="A91" s="1391" t="s">
        <v>1374</v>
      </c>
      <c r="B91" s="1382" t="s">
        <v>1376</v>
      </c>
      <c r="C91" s="1379">
        <f>'7 -TEC'!GU35</f>
        <v>10083297</v>
      </c>
      <c r="D91" s="1380">
        <v>45083</v>
      </c>
      <c r="E91" s="1412"/>
      <c r="I91" s="1409"/>
    </row>
    <row r="92" spans="1:9" ht="18.75" customHeight="1" thickBot="1">
      <c r="A92" s="1392"/>
      <c r="B92" s="1393" t="s">
        <v>157</v>
      </c>
      <c r="C92" s="1394">
        <f>SUM(C7:C91)</f>
        <v>6199299538.538887</v>
      </c>
      <c r="D92" s="1395"/>
      <c r="E92" s="1407"/>
      <c r="F92" s="1407"/>
    </row>
    <row r="93" spans="1:9" ht="24.6" customHeight="1">
      <c r="A93" s="1396"/>
      <c r="E93" s="1411"/>
    </row>
    <row r="94" spans="1:9" ht="13.5" customHeight="1">
      <c r="A94" s="257" t="s">
        <v>1351</v>
      </c>
      <c r="E94" s="1412"/>
    </row>
    <row r="151" spans="5:5">
      <c r="E151" s="1410"/>
    </row>
    <row r="156" spans="5:5" ht="14.25" customHeight="1"/>
  </sheetData>
  <pageMargins left="0.7" right="0.7" top="0.75" bottom="0.75" header="0.3" footer="0.3"/>
  <pageSetup scale="65"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58"/>
  <sheetViews>
    <sheetView showGridLines="0" zoomScale="70" zoomScaleNormal="70" workbookViewId="0">
      <selection sqref="A1:H1"/>
    </sheetView>
  </sheetViews>
  <sheetFormatPr defaultColWidth="18.85546875" defaultRowHeight="15"/>
  <cols>
    <col min="1" max="1" width="65.5703125" style="475" customWidth="1"/>
    <col min="2" max="2" width="48.5703125" style="434" customWidth="1"/>
    <col min="3" max="3" width="22.5703125" style="434" customWidth="1"/>
    <col min="4" max="4" width="24.5703125" style="434" customWidth="1"/>
    <col min="5" max="5" width="24.42578125" style="434" customWidth="1"/>
    <col min="6" max="7" width="24" style="434" customWidth="1"/>
    <col min="8" max="8" width="139.140625" style="434" customWidth="1"/>
    <col min="9" max="16384" width="18.85546875" style="434"/>
  </cols>
  <sheetData>
    <row r="1" spans="1:8" ht="18" customHeight="1">
      <c r="A1" s="1435" t="s">
        <v>260</v>
      </c>
      <c r="B1" s="1436"/>
      <c r="C1" s="1436"/>
      <c r="D1" s="1436"/>
      <c r="E1" s="1436"/>
      <c r="F1" s="1436"/>
      <c r="G1" s="1436"/>
      <c r="H1" s="1436"/>
    </row>
    <row r="2" spans="1:8" ht="18" customHeight="1">
      <c r="A2" s="1437" t="s">
        <v>261</v>
      </c>
      <c r="B2" s="1437"/>
      <c r="C2" s="1437"/>
      <c r="D2" s="1437"/>
      <c r="E2" s="1437"/>
      <c r="F2" s="1437"/>
      <c r="G2" s="1437"/>
      <c r="H2" s="1437"/>
    </row>
    <row r="3" spans="1:8" s="433" customFormat="1" ht="18" customHeight="1">
      <c r="A3" s="1437" t="s">
        <v>616</v>
      </c>
      <c r="B3" s="1437"/>
      <c r="C3" s="1437"/>
      <c r="D3" s="1437"/>
      <c r="E3" s="1437"/>
      <c r="F3" s="1437"/>
      <c r="G3" s="1437"/>
      <c r="H3" s="1437"/>
    </row>
    <row r="4" spans="1:8">
      <c r="A4" s="446"/>
      <c r="B4" s="445"/>
      <c r="C4" s="445"/>
      <c r="D4" s="445"/>
      <c r="E4" s="445"/>
      <c r="F4" s="445"/>
      <c r="G4" s="445"/>
      <c r="H4" s="445"/>
    </row>
    <row r="5" spans="1:8" ht="18">
      <c r="A5" s="205"/>
      <c r="B5" s="55"/>
      <c r="C5" s="446" t="s">
        <v>305</v>
      </c>
      <c r="D5" s="446"/>
      <c r="E5" s="438"/>
      <c r="F5" s="446"/>
      <c r="G5" s="446"/>
      <c r="H5" s="438"/>
    </row>
    <row r="6" spans="1:8" ht="15.75">
      <c r="A6" s="447"/>
      <c r="B6" s="438"/>
      <c r="C6" s="446" t="s">
        <v>295</v>
      </c>
      <c r="D6" s="446" t="s">
        <v>300</v>
      </c>
      <c r="E6" s="446" t="s">
        <v>302</v>
      </c>
      <c r="F6" s="446" t="s">
        <v>726</v>
      </c>
      <c r="G6" s="446" t="s">
        <v>157</v>
      </c>
      <c r="H6" s="561" t="s">
        <v>500</v>
      </c>
    </row>
    <row r="7" spans="1:8">
      <c r="A7" s="447"/>
      <c r="B7" s="438"/>
      <c r="C7" s="446" t="s">
        <v>301</v>
      </c>
      <c r="D7" s="446" t="s">
        <v>301</v>
      </c>
      <c r="E7" s="446" t="s">
        <v>301</v>
      </c>
      <c r="F7" s="446" t="s">
        <v>301</v>
      </c>
      <c r="G7" s="446" t="s">
        <v>310</v>
      </c>
      <c r="H7" s="438"/>
    </row>
    <row r="8" spans="1:8" ht="25.5">
      <c r="A8" s="481"/>
      <c r="B8" s="438"/>
      <c r="C8" s="438"/>
      <c r="D8" s="438"/>
      <c r="E8" s="438"/>
      <c r="G8" s="438"/>
      <c r="H8" s="438"/>
    </row>
    <row r="9" spans="1:8">
      <c r="A9" s="447"/>
      <c r="B9" s="438"/>
      <c r="C9" s="438"/>
      <c r="D9" s="438"/>
      <c r="E9" s="438"/>
      <c r="G9" s="438"/>
      <c r="H9" s="438"/>
    </row>
    <row r="10" spans="1:8">
      <c r="A10" s="447"/>
      <c r="B10" s="448" t="s">
        <v>526</v>
      </c>
      <c r="C10" s="449">
        <f>+D80</f>
        <v>-725146982</v>
      </c>
      <c r="D10" s="449">
        <f>+E80</f>
        <v>0</v>
      </c>
      <c r="E10" s="449">
        <f>+F80</f>
        <v>-2019416</v>
      </c>
      <c r="F10" s="449">
        <f>+G80</f>
        <v>0</v>
      </c>
      <c r="G10" s="449"/>
      <c r="H10" s="438" t="s">
        <v>527</v>
      </c>
    </row>
    <row r="11" spans="1:8">
      <c r="A11" s="447"/>
      <c r="B11" s="448" t="s">
        <v>297</v>
      </c>
      <c r="C11" s="449">
        <f>+D132</f>
        <v>-3825772</v>
      </c>
      <c r="D11" s="449">
        <f>+E132</f>
        <v>-1021407</v>
      </c>
      <c r="E11" s="449">
        <f>+F132</f>
        <v>0</v>
      </c>
      <c r="F11" s="449">
        <f>+G132</f>
        <v>6723572</v>
      </c>
      <c r="G11" s="449"/>
      <c r="H11" s="438" t="s">
        <v>244</v>
      </c>
    </row>
    <row r="12" spans="1:8">
      <c r="A12" s="447"/>
      <c r="B12" s="448" t="s">
        <v>296</v>
      </c>
      <c r="C12" s="449">
        <f>+D52</f>
        <v>2195455</v>
      </c>
      <c r="D12" s="449">
        <f>+E52</f>
        <v>0</v>
      </c>
      <c r="E12" s="449">
        <f>+F52</f>
        <v>0</v>
      </c>
      <c r="F12" s="449">
        <f>+G52</f>
        <v>1300007</v>
      </c>
      <c r="G12" s="449"/>
      <c r="H12" s="438" t="s">
        <v>245</v>
      </c>
    </row>
    <row r="13" spans="1:8">
      <c r="A13" s="447"/>
      <c r="B13" s="448" t="s">
        <v>179</v>
      </c>
      <c r="C13" s="449">
        <f>SUM(C10:C12)</f>
        <v>-726777299</v>
      </c>
      <c r="D13" s="449">
        <f>SUM(D10:D12)</f>
        <v>-1021407</v>
      </c>
      <c r="E13" s="449">
        <f>SUM(E10:E12)</f>
        <v>-2019416</v>
      </c>
      <c r="F13" s="449">
        <f>SUM(F10:F12)</f>
        <v>8023579</v>
      </c>
      <c r="G13" s="449"/>
      <c r="H13" s="449"/>
    </row>
    <row r="14" spans="1:8">
      <c r="A14" s="447"/>
      <c r="B14" s="448" t="s">
        <v>144</v>
      </c>
      <c r="C14" s="438"/>
      <c r="D14" s="438"/>
      <c r="E14" s="450">
        <f>'Appendix A'!H16</f>
        <v>0.21999999989523811</v>
      </c>
      <c r="F14" s="450"/>
      <c r="G14" s="438"/>
      <c r="H14" s="438"/>
    </row>
    <row r="15" spans="1:8">
      <c r="A15" s="447"/>
      <c r="B15" s="448" t="s">
        <v>151</v>
      </c>
      <c r="C15" s="438"/>
      <c r="D15" s="450">
        <f>'Appendix A'!H35</f>
        <v>0.62684462186108603</v>
      </c>
      <c r="E15" s="438"/>
      <c r="F15" s="438"/>
      <c r="G15" s="438"/>
      <c r="H15" s="438"/>
    </row>
    <row r="16" spans="1:8">
      <c r="A16" s="447"/>
      <c r="B16" s="448" t="s">
        <v>741</v>
      </c>
      <c r="C16" s="438"/>
      <c r="D16" s="450"/>
      <c r="E16" s="438"/>
      <c r="F16" s="450">
        <f>'Appendix A'!H44</f>
        <v>0.31984151578495051</v>
      </c>
      <c r="G16" s="438"/>
      <c r="H16" s="438"/>
    </row>
    <row r="17" spans="1:8" ht="15.75">
      <c r="A17" s="447"/>
      <c r="B17" s="448" t="s">
        <v>7</v>
      </c>
      <c r="C17" s="449">
        <f>+C13</f>
        <v>-726777299</v>
      </c>
      <c r="D17" s="449">
        <f>+D15*D13</f>
        <v>-640263.48468126624</v>
      </c>
      <c r="E17" s="449">
        <f>+E14*E13</f>
        <v>-444271.51978844218</v>
      </c>
      <c r="F17" s="449">
        <f>+F16*F13</f>
        <v>2566273.6693802974</v>
      </c>
      <c r="G17" s="451">
        <f>SUM(C17:F17)</f>
        <v>-725295560.33508933</v>
      </c>
      <c r="H17" s="452"/>
    </row>
    <row r="18" spans="1:8" ht="15.75">
      <c r="A18" s="447"/>
      <c r="B18" s="448" t="s">
        <v>542</v>
      </c>
      <c r="C18" s="449">
        <f>+'ADIT-ADIT1A'!C17</f>
        <v>-671052808</v>
      </c>
      <c r="D18" s="449">
        <f>+'ADIT-ADIT1A'!D17</f>
        <v>-1341305.8238981834</v>
      </c>
      <c r="E18" s="449">
        <f>+'ADIT-ADIT1A'!E17</f>
        <v>-807340.59961555211</v>
      </c>
      <c r="F18" s="449">
        <f>+'ADIT-ADIT1A'!F17</f>
        <v>3281441.5375660574</v>
      </c>
      <c r="G18" s="451">
        <f>SUM(C18:F18)</f>
        <v>-669920012.8859477</v>
      </c>
      <c r="H18" s="452"/>
    </row>
    <row r="19" spans="1:8" ht="15.75">
      <c r="A19" s="447"/>
      <c r="B19" s="448"/>
      <c r="C19" s="449"/>
      <c r="D19" s="449"/>
      <c r="E19" s="449"/>
      <c r="F19" s="449"/>
      <c r="G19" s="451"/>
      <c r="H19" s="452"/>
    </row>
    <row r="20" spans="1:8" ht="15.75">
      <c r="A20" s="447"/>
      <c r="B20" s="448" t="s">
        <v>8</v>
      </c>
      <c r="C20" s="449">
        <f>(C17+C18)/2</f>
        <v>-698915053.5</v>
      </c>
      <c r="D20" s="449">
        <f>(D17+D18)/2</f>
        <v>-990784.65428972477</v>
      </c>
      <c r="E20" s="449">
        <f>(E17+E18)/2</f>
        <v>-625806.05970199709</v>
      </c>
      <c r="F20" s="449">
        <f>(F17+F18)/2</f>
        <v>2923857.6034731772</v>
      </c>
      <c r="G20" s="451">
        <f>(G17+G18)/2</f>
        <v>-697607786.61051846</v>
      </c>
      <c r="H20" s="452"/>
    </row>
    <row r="21" spans="1:8" ht="15.75">
      <c r="A21" s="447"/>
      <c r="B21" s="448" t="s">
        <v>528</v>
      </c>
      <c r="C21" s="449">
        <f>D90</f>
        <v>-1543579092</v>
      </c>
      <c r="D21" s="449">
        <f>E90*D15</f>
        <v>0</v>
      </c>
      <c r="E21" s="449">
        <f>F90*E14</f>
        <v>-2372688.3388701486</v>
      </c>
      <c r="F21" s="449">
        <f>G90*F16</f>
        <v>0</v>
      </c>
      <c r="G21" s="459">
        <f>SUM(C21:F21)</f>
        <v>-1545951780.33887</v>
      </c>
      <c r="H21" s="438" t="s">
        <v>540</v>
      </c>
    </row>
    <row r="22" spans="1:8" ht="16.5" thickBot="1">
      <c r="A22" s="447"/>
      <c r="B22" s="448" t="s">
        <v>541</v>
      </c>
      <c r="C22" s="996"/>
      <c r="D22" s="996"/>
      <c r="E22" s="996"/>
      <c r="G22" s="997">
        <f>SUM(G20:G21)</f>
        <v>-2243559566.9493885</v>
      </c>
      <c r="H22" s="452" t="s">
        <v>728</v>
      </c>
    </row>
    <row r="23" spans="1:8" ht="16.5" thickTop="1">
      <c r="A23" s="447"/>
      <c r="B23" s="448"/>
      <c r="C23" s="449"/>
      <c r="D23" s="449"/>
      <c r="E23" s="449"/>
      <c r="F23" s="451"/>
      <c r="G23" s="451"/>
      <c r="H23" s="452"/>
    </row>
    <row r="24" spans="1:8" ht="15.75">
      <c r="A24" s="453" t="s">
        <v>729</v>
      </c>
      <c r="B24" s="438"/>
      <c r="C24" s="438"/>
      <c r="D24" s="438"/>
      <c r="E24" s="438"/>
      <c r="F24" s="438"/>
      <c r="G24" s="438"/>
      <c r="H24" s="438"/>
    </row>
    <row r="25" spans="1:8">
      <c r="A25" s="438"/>
      <c r="B25" s="438"/>
      <c r="C25" s="454">
        <f>B114</f>
        <v>-1021407</v>
      </c>
      <c r="D25" s="438" t="s">
        <v>273</v>
      </c>
      <c r="E25" s="438"/>
      <c r="F25" s="438"/>
      <c r="G25" s="438"/>
    </row>
    <row r="26" spans="1:8">
      <c r="A26" s="438"/>
      <c r="B26" s="438"/>
      <c r="C26" s="438"/>
      <c r="D26" s="438"/>
      <c r="E26" s="438"/>
      <c r="F26" s="438"/>
      <c r="G26" s="438"/>
      <c r="H26" s="438"/>
    </row>
    <row r="27" spans="1:8" ht="15.75">
      <c r="A27" s="455" t="s">
        <v>733</v>
      </c>
      <c r="B27" s="438"/>
      <c r="C27" s="438"/>
      <c r="D27" s="438"/>
      <c r="E27" s="438"/>
      <c r="F27" s="438"/>
      <c r="G27" s="438"/>
      <c r="H27" s="438"/>
    </row>
    <row r="28" spans="1:8" ht="15.75">
      <c r="A28" s="455" t="s">
        <v>246</v>
      </c>
      <c r="B28" s="438"/>
      <c r="C28" s="438"/>
      <c r="D28" s="438"/>
      <c r="E28" s="438"/>
      <c r="F28" s="438"/>
      <c r="G28" s="438"/>
      <c r="H28" s="438"/>
    </row>
    <row r="29" spans="1:8">
      <c r="A29" s="447"/>
      <c r="B29" s="438"/>
      <c r="C29" s="438"/>
      <c r="D29" s="438"/>
      <c r="E29" s="438"/>
      <c r="F29" s="448"/>
      <c r="G29" s="448"/>
      <c r="H29" s="438"/>
    </row>
    <row r="30" spans="1:8" ht="15.75" customHeight="1">
      <c r="A30" s="456" t="s">
        <v>54</v>
      </c>
      <c r="B30" s="457" t="s">
        <v>158</v>
      </c>
      <c r="C30" s="457" t="s">
        <v>39</v>
      </c>
      <c r="D30" s="457" t="s">
        <v>55</v>
      </c>
      <c r="E30" s="457" t="s">
        <v>53</v>
      </c>
      <c r="F30" s="457" t="s">
        <v>421</v>
      </c>
      <c r="G30" s="457" t="s">
        <v>56</v>
      </c>
      <c r="H30" s="457" t="s">
        <v>272</v>
      </c>
    </row>
    <row r="31" spans="1:8" ht="15.75" customHeight="1">
      <c r="A31" s="447"/>
      <c r="B31" s="446" t="s">
        <v>157</v>
      </c>
      <c r="C31" s="446" t="s">
        <v>303</v>
      </c>
      <c r="D31" s="446" t="s">
        <v>305</v>
      </c>
      <c r="E31" s="446"/>
      <c r="F31" s="446"/>
      <c r="G31" s="446"/>
    </row>
    <row r="32" spans="1:8" ht="15.75" customHeight="1">
      <c r="A32" s="458" t="s">
        <v>296</v>
      </c>
      <c r="B32" s="446"/>
      <c r="C32" s="446" t="s">
        <v>304</v>
      </c>
      <c r="D32" s="446" t="s">
        <v>295</v>
      </c>
      <c r="E32" s="446" t="s">
        <v>300</v>
      </c>
      <c r="F32" s="446" t="s">
        <v>302</v>
      </c>
      <c r="G32" s="446" t="s">
        <v>726</v>
      </c>
    </row>
    <row r="33" spans="1:8" ht="15.75" customHeight="1">
      <c r="A33" s="447"/>
      <c r="B33" s="446"/>
      <c r="C33" s="446" t="s">
        <v>301</v>
      </c>
      <c r="D33" s="446" t="s">
        <v>301</v>
      </c>
      <c r="E33" s="446" t="s">
        <v>301</v>
      </c>
      <c r="F33" s="446" t="s">
        <v>301</v>
      </c>
      <c r="G33" s="446" t="s">
        <v>301</v>
      </c>
      <c r="H33" s="446" t="s">
        <v>28</v>
      </c>
    </row>
    <row r="34" spans="1:8" ht="24.75" customHeight="1">
      <c r="A34" s="998" t="s">
        <v>832</v>
      </c>
      <c r="B34" s="999">
        <f t="shared" ref="B34:B41" si="0">SUM(C34:G34)</f>
        <v>55376605</v>
      </c>
      <c r="C34" s="922">
        <v>0</v>
      </c>
      <c r="D34" s="922">
        <v>0</v>
      </c>
      <c r="E34" s="922">
        <v>0</v>
      </c>
      <c r="F34" s="922">
        <v>0</v>
      </c>
      <c r="G34" s="922">
        <v>55376605</v>
      </c>
      <c r="H34" s="922" t="s">
        <v>1384</v>
      </c>
    </row>
    <row r="35" spans="1:8" ht="24.75" customHeight="1">
      <c r="A35" s="998" t="s">
        <v>834</v>
      </c>
      <c r="B35" s="999">
        <f t="shared" si="0"/>
        <v>387153587</v>
      </c>
      <c r="C35" s="922">
        <v>387153587</v>
      </c>
      <c r="D35" s="922">
        <v>0</v>
      </c>
      <c r="E35" s="922">
        <v>0</v>
      </c>
      <c r="F35" s="922">
        <v>0</v>
      </c>
      <c r="G35" s="922">
        <v>0</v>
      </c>
      <c r="H35" s="922" t="s">
        <v>976</v>
      </c>
    </row>
    <row r="36" spans="1:8" ht="24.75" customHeight="1">
      <c r="A36" s="998" t="s">
        <v>831</v>
      </c>
      <c r="B36" s="999">
        <f t="shared" si="0"/>
        <v>189411</v>
      </c>
      <c r="C36" s="922">
        <v>0</v>
      </c>
      <c r="D36" s="922">
        <v>0</v>
      </c>
      <c r="E36" s="922">
        <v>0</v>
      </c>
      <c r="F36" s="922">
        <v>0</v>
      </c>
      <c r="G36" s="922">
        <v>189411</v>
      </c>
      <c r="H36" s="922" t="s">
        <v>1385</v>
      </c>
    </row>
    <row r="37" spans="1:8" ht="24.75" customHeight="1">
      <c r="A37" s="998" t="s">
        <v>1154</v>
      </c>
      <c r="B37" s="999">
        <f t="shared" si="0"/>
        <v>818031</v>
      </c>
      <c r="C37" s="922">
        <v>0</v>
      </c>
      <c r="D37" s="922">
        <v>0</v>
      </c>
      <c r="E37" s="922">
        <v>0</v>
      </c>
      <c r="F37" s="922">
        <v>0</v>
      </c>
      <c r="G37" s="922">
        <v>818031</v>
      </c>
      <c r="H37" s="922" t="s">
        <v>1393</v>
      </c>
    </row>
    <row r="38" spans="1:8" ht="30" customHeight="1">
      <c r="A38" s="998" t="s">
        <v>833</v>
      </c>
      <c r="B38" s="999">
        <f t="shared" si="0"/>
        <v>302341</v>
      </c>
      <c r="C38" s="922">
        <v>0</v>
      </c>
      <c r="D38" s="922">
        <v>0</v>
      </c>
      <c r="E38" s="922">
        <v>0</v>
      </c>
      <c r="F38" s="922">
        <v>0</v>
      </c>
      <c r="G38" s="922">
        <v>302341</v>
      </c>
      <c r="H38" s="1361" t="s">
        <v>1395</v>
      </c>
    </row>
    <row r="39" spans="1:8" ht="30" customHeight="1">
      <c r="A39" s="998" t="s">
        <v>835</v>
      </c>
      <c r="B39" s="999">
        <f t="shared" si="0"/>
        <v>11196887</v>
      </c>
      <c r="C39" s="922">
        <v>11196887</v>
      </c>
      <c r="D39" s="922">
        <v>0</v>
      </c>
      <c r="E39" s="922">
        <v>0</v>
      </c>
      <c r="F39" s="922">
        <v>0</v>
      </c>
      <c r="G39" s="922">
        <v>0</v>
      </c>
      <c r="H39" s="998" t="s">
        <v>1386</v>
      </c>
    </row>
    <row r="40" spans="1:8" ht="30" customHeight="1">
      <c r="A40" s="998" t="s">
        <v>836</v>
      </c>
      <c r="B40" s="999">
        <f t="shared" si="0"/>
        <v>11793460</v>
      </c>
      <c r="C40" s="922">
        <v>11793460</v>
      </c>
      <c r="D40" s="922">
        <v>0</v>
      </c>
      <c r="E40" s="922">
        <v>0</v>
      </c>
      <c r="F40" s="922">
        <v>0</v>
      </c>
      <c r="G40" s="922">
        <v>0</v>
      </c>
      <c r="H40" s="998" t="s">
        <v>1387</v>
      </c>
    </row>
    <row r="41" spans="1:8" ht="30" customHeight="1">
      <c r="A41" s="998" t="s">
        <v>837</v>
      </c>
      <c r="B41" s="999">
        <f t="shared" si="0"/>
        <v>9500152</v>
      </c>
      <c r="C41" s="922">
        <v>9509928</v>
      </c>
      <c r="D41" s="922">
        <v>0</v>
      </c>
      <c r="E41" s="922">
        <v>0</v>
      </c>
      <c r="F41" s="922">
        <v>0</v>
      </c>
      <c r="G41" s="922">
        <v>-9776</v>
      </c>
      <c r="H41" s="1361" t="s">
        <v>1388</v>
      </c>
    </row>
    <row r="42" spans="1:8" ht="24.75" customHeight="1">
      <c r="A42" s="998" t="s">
        <v>838</v>
      </c>
      <c r="B42" s="999">
        <f t="shared" ref="B42:B48" si="1">SUM(C42:G42)</f>
        <v>43457004</v>
      </c>
      <c r="C42" s="922">
        <v>43457004</v>
      </c>
      <c r="D42" s="922">
        <v>0</v>
      </c>
      <c r="E42" s="922">
        <v>0</v>
      </c>
      <c r="F42" s="922">
        <v>0</v>
      </c>
      <c r="G42" s="922">
        <v>0</v>
      </c>
      <c r="H42" s="922" t="s">
        <v>1389</v>
      </c>
    </row>
    <row r="43" spans="1:8" ht="24.75" customHeight="1">
      <c r="A43" s="998" t="s">
        <v>973</v>
      </c>
      <c r="B43" s="999">
        <f t="shared" si="1"/>
        <v>452597</v>
      </c>
      <c r="C43" s="922">
        <v>236846</v>
      </c>
      <c r="D43" s="922">
        <v>215751</v>
      </c>
      <c r="E43" s="922">
        <v>0</v>
      </c>
      <c r="F43" s="922">
        <v>0</v>
      </c>
      <c r="G43" s="922">
        <v>0</v>
      </c>
      <c r="H43" s="922" t="s">
        <v>1390</v>
      </c>
    </row>
    <row r="44" spans="1:8" ht="24.75" customHeight="1">
      <c r="A44" s="998" t="s">
        <v>974</v>
      </c>
      <c r="B44" s="999">
        <f t="shared" si="1"/>
        <v>11506799</v>
      </c>
      <c r="C44" s="922">
        <v>9786903</v>
      </c>
      <c r="D44" s="922">
        <v>1719896</v>
      </c>
      <c r="E44" s="922">
        <v>0</v>
      </c>
      <c r="F44" s="922">
        <v>0</v>
      </c>
      <c r="G44" s="922">
        <v>0</v>
      </c>
      <c r="H44" s="922" t="s">
        <v>977</v>
      </c>
    </row>
    <row r="45" spans="1:8" ht="24.75" customHeight="1">
      <c r="A45" s="998" t="s">
        <v>80</v>
      </c>
      <c r="B45" s="999">
        <f t="shared" si="1"/>
        <v>722994</v>
      </c>
      <c r="C45" s="922">
        <v>463186</v>
      </c>
      <c r="D45" s="922">
        <v>259808</v>
      </c>
      <c r="E45" s="922">
        <v>0</v>
      </c>
      <c r="F45" s="922">
        <v>0</v>
      </c>
      <c r="G45" s="922">
        <v>0</v>
      </c>
      <c r="H45" s="922" t="s">
        <v>978</v>
      </c>
    </row>
    <row r="46" spans="1:8" ht="24.75" customHeight="1">
      <c r="A46" s="998" t="s">
        <v>975</v>
      </c>
      <c r="B46" s="999">
        <f t="shared" si="1"/>
        <v>161094</v>
      </c>
      <c r="C46" s="922">
        <v>161094</v>
      </c>
      <c r="D46" s="922">
        <v>0</v>
      </c>
      <c r="E46" s="922">
        <v>0</v>
      </c>
      <c r="F46" s="922">
        <v>0</v>
      </c>
      <c r="G46" s="922">
        <v>0</v>
      </c>
      <c r="H46" s="922" t="s">
        <v>979</v>
      </c>
    </row>
    <row r="47" spans="1:8" ht="24.75" customHeight="1">
      <c r="A47" s="998" t="s">
        <v>1155</v>
      </c>
      <c r="B47" s="999">
        <f t="shared" si="1"/>
        <v>1659000</v>
      </c>
      <c r="C47" s="922">
        <v>1659000</v>
      </c>
      <c r="D47" s="922">
        <v>0</v>
      </c>
      <c r="E47" s="922">
        <v>0</v>
      </c>
      <c r="F47" s="922">
        <v>0</v>
      </c>
      <c r="G47" s="922">
        <v>0</v>
      </c>
      <c r="H47" s="922" t="s">
        <v>1156</v>
      </c>
    </row>
    <row r="48" spans="1:8" ht="24.75" customHeight="1">
      <c r="A48" s="998" t="s">
        <v>852</v>
      </c>
      <c r="B48" s="999">
        <f t="shared" si="1"/>
        <v>87892</v>
      </c>
      <c r="C48" s="922">
        <v>87892</v>
      </c>
      <c r="D48" s="922">
        <v>0</v>
      </c>
      <c r="E48" s="922">
        <v>0</v>
      </c>
      <c r="F48" s="922">
        <v>0</v>
      </c>
      <c r="G48" s="922">
        <v>0</v>
      </c>
      <c r="H48" s="922" t="s">
        <v>854</v>
      </c>
    </row>
    <row r="49" spans="1:8" ht="24.95" customHeight="1">
      <c r="A49" s="1000" t="s">
        <v>309</v>
      </c>
      <c r="B49" s="988">
        <f t="shared" ref="B49:G49" si="2">SUBTOTAL(9,B34:B48)</f>
        <v>534377854</v>
      </c>
      <c r="C49" s="988">
        <f t="shared" si="2"/>
        <v>475505787</v>
      </c>
      <c r="D49" s="988">
        <f t="shared" si="2"/>
        <v>2195455</v>
      </c>
      <c r="E49" s="988">
        <f t="shared" si="2"/>
        <v>0</v>
      </c>
      <c r="F49" s="988">
        <f t="shared" si="2"/>
        <v>0</v>
      </c>
      <c r="G49" s="988">
        <f t="shared" si="2"/>
        <v>56676612</v>
      </c>
      <c r="H49" s="1001"/>
    </row>
    <row r="50" spans="1:8" ht="24.95" customHeight="1">
      <c r="A50" s="1000" t="s">
        <v>488</v>
      </c>
      <c r="B50" s="1005">
        <f>SUM(C50:G50)</f>
        <v>52966932</v>
      </c>
      <c r="C50" s="1005">
        <f>C41+C42</f>
        <v>52966932</v>
      </c>
      <c r="D50" s="1005">
        <v>0</v>
      </c>
      <c r="E50" s="1005">
        <v>0</v>
      </c>
      <c r="F50" s="1005">
        <v>0</v>
      </c>
      <c r="G50" s="1005">
        <v>0</v>
      </c>
      <c r="H50" s="1007"/>
    </row>
    <row r="51" spans="1:8" ht="24.95" customHeight="1">
      <c r="A51" s="1000" t="s">
        <v>0</v>
      </c>
      <c r="B51" s="1005">
        <f>SUM(C51:G51)</f>
        <v>55376605</v>
      </c>
      <c r="C51" s="1005">
        <f>C34</f>
        <v>0</v>
      </c>
      <c r="D51" s="1005">
        <f>D34</f>
        <v>0</v>
      </c>
      <c r="E51" s="1005">
        <f>E34</f>
        <v>0</v>
      </c>
      <c r="F51" s="1005">
        <f>F34</f>
        <v>0</v>
      </c>
      <c r="G51" s="1005">
        <f>G34</f>
        <v>55376605</v>
      </c>
      <c r="H51" s="1007"/>
    </row>
    <row r="52" spans="1:8" s="436" customFormat="1" ht="24.95" customHeight="1" thickBot="1">
      <c r="A52" s="991" t="s">
        <v>157</v>
      </c>
      <c r="B52" s="992">
        <f t="shared" ref="B52:G52" si="3">+B49-B50-B51</f>
        <v>426034317</v>
      </c>
      <c r="C52" s="992">
        <f t="shared" si="3"/>
        <v>422538855</v>
      </c>
      <c r="D52" s="992">
        <f t="shared" si="3"/>
        <v>2195455</v>
      </c>
      <c r="E52" s="992">
        <f t="shared" si="3"/>
        <v>0</v>
      </c>
      <c r="F52" s="992">
        <f t="shared" si="3"/>
        <v>0</v>
      </c>
      <c r="G52" s="992">
        <f t="shared" si="3"/>
        <v>1300007</v>
      </c>
      <c r="H52" s="1002"/>
    </row>
    <row r="53" spans="1:8" ht="35.1" customHeight="1" thickTop="1">
      <c r="A53" s="437" t="s">
        <v>306</v>
      </c>
      <c r="B53" s="437"/>
      <c r="C53" s="459"/>
      <c r="D53" s="460"/>
      <c r="E53" s="547"/>
      <c r="F53" s="461"/>
      <c r="G53" s="461"/>
      <c r="H53" s="462"/>
    </row>
    <row r="54" spans="1:8" ht="35.1" customHeight="1">
      <c r="A54" s="1441" t="s">
        <v>427</v>
      </c>
      <c r="B54" s="1442"/>
      <c r="C54" s="1442"/>
      <c r="D54" s="1442"/>
      <c r="E54" s="1442"/>
      <c r="F54" s="1442"/>
      <c r="G54" s="1442"/>
      <c r="H54" s="1442"/>
    </row>
    <row r="55" spans="1:8" ht="35.1" customHeight="1">
      <c r="A55" s="463" t="s">
        <v>428</v>
      </c>
      <c r="B55" s="437"/>
      <c r="C55" s="461"/>
      <c r="D55" s="437"/>
      <c r="E55" s="437"/>
      <c r="F55" s="615"/>
      <c r="G55" s="1268"/>
      <c r="H55" s="615"/>
    </row>
    <row r="56" spans="1:8" ht="35.1" customHeight="1">
      <c r="A56" s="463" t="s">
        <v>106</v>
      </c>
      <c r="B56" s="437"/>
      <c r="C56" s="461"/>
      <c r="D56" s="437"/>
      <c r="E56" s="437"/>
      <c r="F56" s="615"/>
      <c r="G56" s="1268"/>
      <c r="H56" s="615"/>
    </row>
    <row r="57" spans="1:8" ht="35.1" customHeight="1">
      <c r="A57" s="463" t="s">
        <v>115</v>
      </c>
      <c r="B57" s="437"/>
      <c r="C57" s="461"/>
      <c r="D57" s="437"/>
      <c r="E57" s="437"/>
      <c r="F57" s="615"/>
      <c r="G57" s="1268"/>
      <c r="H57" s="615"/>
    </row>
    <row r="58" spans="1:8" ht="35.1" customHeight="1">
      <c r="A58" s="463" t="s">
        <v>730</v>
      </c>
      <c r="B58" s="437"/>
      <c r="C58" s="461"/>
      <c r="D58" s="437"/>
      <c r="E58" s="437"/>
      <c r="F58" s="1268"/>
      <c r="G58" s="1268"/>
      <c r="H58" s="1268"/>
    </row>
    <row r="59" spans="1:8" ht="35.1" customHeight="1">
      <c r="A59" s="1442" t="s">
        <v>727</v>
      </c>
      <c r="B59" s="1442"/>
      <c r="C59" s="1442"/>
      <c r="D59" s="1442"/>
      <c r="E59" s="1442"/>
      <c r="F59" s="1442"/>
      <c r="G59" s="1442"/>
      <c r="H59" s="1442"/>
    </row>
    <row r="60" spans="1:8" ht="15.75">
      <c r="A60" s="464"/>
      <c r="B60" s="548"/>
      <c r="C60" s="465"/>
      <c r="D60" s="548"/>
      <c r="E60" s="548"/>
      <c r="F60" s="548"/>
      <c r="G60" s="1270"/>
      <c r="H60" s="466"/>
    </row>
    <row r="61" spans="1:8" ht="15.75" customHeight="1">
      <c r="A61" s="464"/>
      <c r="B61" s="436"/>
      <c r="C61" s="436"/>
      <c r="D61" s="436"/>
      <c r="E61" s="436"/>
      <c r="F61" s="436"/>
      <c r="G61" s="436"/>
      <c r="H61" s="436"/>
    </row>
    <row r="62" spans="1:8" s="433" customFormat="1" ht="18" customHeight="1">
      <c r="A62" s="1439" t="s">
        <v>260</v>
      </c>
      <c r="B62" s="1444"/>
      <c r="C62" s="1444"/>
      <c r="D62" s="1444"/>
      <c r="E62" s="1444"/>
      <c r="F62" s="1444"/>
      <c r="G62" s="1444"/>
      <c r="H62" s="1444"/>
    </row>
    <row r="63" spans="1:8" s="433" customFormat="1" ht="18" customHeight="1">
      <c r="A63" s="1438" t="s">
        <v>261</v>
      </c>
      <c r="B63" s="1438"/>
      <c r="C63" s="1438"/>
      <c r="D63" s="1438"/>
      <c r="E63" s="1438"/>
      <c r="F63" s="1438"/>
      <c r="G63" s="1438"/>
      <c r="H63" s="1438"/>
    </row>
    <row r="64" spans="1:8" s="433" customFormat="1" ht="18" customHeight="1">
      <c r="A64" s="1438" t="s">
        <v>616</v>
      </c>
      <c r="B64" s="1438"/>
      <c r="C64" s="1438"/>
      <c r="D64" s="1438"/>
      <c r="E64" s="1438"/>
      <c r="F64" s="1438"/>
      <c r="G64" s="1438"/>
      <c r="H64" s="1438"/>
    </row>
    <row r="65" spans="1:8" ht="15.75">
      <c r="A65" s="1443"/>
      <c r="B65" s="1443"/>
      <c r="C65" s="1443"/>
      <c r="D65" s="1443"/>
      <c r="E65" s="1443"/>
      <c r="F65" s="1443"/>
      <c r="G65" s="1443"/>
      <c r="H65" s="1443"/>
    </row>
    <row r="66" spans="1:8" ht="15.75">
      <c r="A66" s="548"/>
      <c r="B66" s="548"/>
      <c r="C66" s="548"/>
      <c r="D66" s="548"/>
      <c r="E66" s="548"/>
      <c r="F66" s="548"/>
      <c r="G66" s="1270"/>
      <c r="H66" s="548"/>
    </row>
    <row r="67" spans="1:8" ht="15.75">
      <c r="A67" s="548"/>
      <c r="B67" s="548"/>
      <c r="C67" s="548"/>
      <c r="D67" s="548"/>
      <c r="E67" s="548"/>
      <c r="F67" s="548"/>
      <c r="G67" s="1270"/>
      <c r="H67" s="561" t="s">
        <v>501</v>
      </c>
    </row>
    <row r="68" spans="1:8" ht="15.75" customHeight="1">
      <c r="A68" s="468" t="s">
        <v>473</v>
      </c>
      <c r="B68" s="469"/>
      <c r="C68" s="469"/>
      <c r="D68" s="469"/>
      <c r="E68" s="469"/>
      <c r="F68" s="469"/>
      <c r="G68" s="469"/>
      <c r="H68" s="469"/>
    </row>
    <row r="69" spans="1:8">
      <c r="A69" s="470"/>
      <c r="B69" s="469"/>
      <c r="C69" s="469"/>
      <c r="D69" s="469"/>
      <c r="E69" s="469"/>
      <c r="F69" s="469"/>
      <c r="G69" s="469"/>
      <c r="H69" s="469"/>
    </row>
    <row r="70" spans="1:8" ht="15.75" customHeight="1">
      <c r="A70" s="548" t="s">
        <v>54</v>
      </c>
      <c r="B70" s="548" t="s">
        <v>158</v>
      </c>
      <c r="C70" s="548" t="s">
        <v>39</v>
      </c>
      <c r="D70" s="548" t="s">
        <v>55</v>
      </c>
      <c r="E70" s="548" t="s">
        <v>53</v>
      </c>
      <c r="F70" s="548" t="s">
        <v>421</v>
      </c>
      <c r="G70" s="457" t="s">
        <v>56</v>
      </c>
      <c r="H70" s="548" t="s">
        <v>272</v>
      </c>
    </row>
    <row r="71" spans="1:8" ht="15.75" customHeight="1">
      <c r="A71" s="436"/>
      <c r="B71" s="471" t="s">
        <v>157</v>
      </c>
      <c r="C71" s="471" t="s">
        <v>303</v>
      </c>
      <c r="D71" s="471" t="s">
        <v>305</v>
      </c>
      <c r="E71" s="471"/>
      <c r="F71" s="471"/>
      <c r="G71" s="446"/>
      <c r="H71" s="436"/>
    </row>
    <row r="72" spans="1:8" ht="15.75" customHeight="1">
      <c r="A72" s="472" t="s">
        <v>526</v>
      </c>
      <c r="B72" s="471"/>
      <c r="C72" s="471" t="s">
        <v>304</v>
      </c>
      <c r="D72" s="471" t="s">
        <v>295</v>
      </c>
      <c r="E72" s="471" t="s">
        <v>300</v>
      </c>
      <c r="F72" s="471" t="s">
        <v>302</v>
      </c>
      <c r="G72" s="446" t="s">
        <v>726</v>
      </c>
      <c r="H72" s="436"/>
    </row>
    <row r="73" spans="1:8" ht="15.75" customHeight="1">
      <c r="A73" s="464"/>
      <c r="B73" s="471"/>
      <c r="C73" s="471" t="s">
        <v>301</v>
      </c>
      <c r="D73" s="471" t="s">
        <v>301</v>
      </c>
      <c r="E73" s="471" t="s">
        <v>301</v>
      </c>
      <c r="F73" s="471" t="s">
        <v>301</v>
      </c>
      <c r="G73" s="446" t="s">
        <v>301</v>
      </c>
      <c r="H73" s="471" t="s">
        <v>28</v>
      </c>
    </row>
    <row r="74" spans="1:8" ht="30" customHeight="1">
      <c r="A74" s="998" t="s">
        <v>839</v>
      </c>
      <c r="B74" s="999">
        <f>SUM(C74:G74)</f>
        <v>-231833465</v>
      </c>
      <c r="C74" s="922">
        <v>0</v>
      </c>
      <c r="D74" s="922">
        <v>-231833465</v>
      </c>
      <c r="E74" s="922">
        <v>0</v>
      </c>
      <c r="F74" s="922">
        <v>0</v>
      </c>
      <c r="G74" s="922">
        <v>0</v>
      </c>
      <c r="H74" s="998" t="s">
        <v>1391</v>
      </c>
    </row>
    <row r="75" spans="1:8" ht="30" customHeight="1">
      <c r="A75" s="998" t="s">
        <v>840</v>
      </c>
      <c r="B75" s="999">
        <f>SUM(C75:G75)</f>
        <v>-756159382</v>
      </c>
      <c r="C75" s="922">
        <v>-260826449</v>
      </c>
      <c r="D75" s="922">
        <v>-493313517</v>
      </c>
      <c r="E75" s="922">
        <v>0</v>
      </c>
      <c r="F75" s="922">
        <v>-2019416</v>
      </c>
      <c r="G75" s="922">
        <v>0</v>
      </c>
      <c r="H75" s="1361" t="s">
        <v>1378</v>
      </c>
    </row>
    <row r="76" spans="1:8" ht="24.75" customHeight="1">
      <c r="A76" s="998" t="s">
        <v>841</v>
      </c>
      <c r="B76" s="999">
        <f>SUM(C76:G76)</f>
        <v>-257057731</v>
      </c>
      <c r="C76" s="922">
        <v>-140231239</v>
      </c>
      <c r="D76" s="922">
        <v>-116587214</v>
      </c>
      <c r="E76" s="922">
        <v>0</v>
      </c>
      <c r="F76" s="922">
        <v>-239278</v>
      </c>
      <c r="G76" s="922">
        <v>0</v>
      </c>
      <c r="H76" s="922" t="s">
        <v>842</v>
      </c>
    </row>
    <row r="77" spans="1:8" ht="24.95" customHeight="1">
      <c r="A77" s="987" t="s">
        <v>531</v>
      </c>
      <c r="B77" s="988">
        <f t="shared" ref="B77:G77" si="4">SUBTOTAL(9,B74:B76)</f>
        <v>-1245050578</v>
      </c>
      <c r="C77" s="988">
        <f t="shared" si="4"/>
        <v>-401057688</v>
      </c>
      <c r="D77" s="988">
        <f t="shared" si="4"/>
        <v>-841734196</v>
      </c>
      <c r="E77" s="988">
        <f t="shared" si="4"/>
        <v>0</v>
      </c>
      <c r="F77" s="988">
        <f t="shared" si="4"/>
        <v>-2258694</v>
      </c>
      <c r="G77" s="988">
        <f t="shared" si="4"/>
        <v>0</v>
      </c>
      <c r="H77" s="1001"/>
    </row>
    <row r="78" spans="1:8" ht="24.95" customHeight="1">
      <c r="A78" s="990" t="s">
        <v>488</v>
      </c>
      <c r="B78" s="1005">
        <f>SUM(C78:G78)</f>
        <v>-257057731</v>
      </c>
      <c r="C78" s="1005">
        <f>C76</f>
        <v>-140231239</v>
      </c>
      <c r="D78" s="1005">
        <f>D76</f>
        <v>-116587214</v>
      </c>
      <c r="E78" s="1005">
        <f>E76</f>
        <v>0</v>
      </c>
      <c r="F78" s="1005">
        <f>F76</f>
        <v>-239278</v>
      </c>
      <c r="G78" s="1005">
        <f>G76</f>
        <v>0</v>
      </c>
      <c r="H78" s="1007"/>
    </row>
    <row r="79" spans="1:8" ht="24.95" customHeight="1">
      <c r="A79" s="990" t="s">
        <v>0</v>
      </c>
      <c r="B79" s="1005"/>
      <c r="C79" s="1005"/>
      <c r="D79" s="1005"/>
      <c r="E79" s="1005"/>
      <c r="F79" s="1005"/>
      <c r="G79" s="1005"/>
      <c r="H79" s="1007"/>
    </row>
    <row r="80" spans="1:8" ht="24.95" customHeight="1" thickBot="1">
      <c r="A80" s="991" t="s">
        <v>532</v>
      </c>
      <c r="B80" s="992">
        <f t="shared" ref="B80:G80" si="5">+B77-B78-B79</f>
        <v>-987992847</v>
      </c>
      <c r="C80" s="992">
        <f t="shared" si="5"/>
        <v>-260826449</v>
      </c>
      <c r="D80" s="992">
        <f t="shared" si="5"/>
        <v>-725146982</v>
      </c>
      <c r="E80" s="992">
        <f t="shared" si="5"/>
        <v>0</v>
      </c>
      <c r="F80" s="992">
        <f t="shared" si="5"/>
        <v>-2019416</v>
      </c>
      <c r="G80" s="992">
        <f t="shared" si="5"/>
        <v>0</v>
      </c>
      <c r="H80" s="1002"/>
    </row>
    <row r="81" spans="1:8" ht="24.75" customHeight="1" thickTop="1">
      <c r="A81" s="437"/>
      <c r="B81" s="985"/>
      <c r="C81" s="985"/>
      <c r="D81" s="985"/>
      <c r="E81" s="985"/>
      <c r="F81" s="985"/>
      <c r="G81" s="985"/>
      <c r="H81" s="949"/>
    </row>
    <row r="82" spans="1:8" ht="15.75" customHeight="1">
      <c r="A82" s="1270" t="s">
        <v>54</v>
      </c>
      <c r="B82" s="1270" t="s">
        <v>158</v>
      </c>
      <c r="C82" s="1270" t="s">
        <v>39</v>
      </c>
      <c r="D82" s="1270" t="s">
        <v>55</v>
      </c>
      <c r="E82" s="1270" t="s">
        <v>53</v>
      </c>
      <c r="F82" s="1270" t="s">
        <v>421</v>
      </c>
      <c r="G82" s="457" t="s">
        <v>56</v>
      </c>
      <c r="H82" s="1270" t="s">
        <v>272</v>
      </c>
    </row>
    <row r="83" spans="1:8" ht="15.75" customHeight="1">
      <c r="A83" s="436"/>
      <c r="B83" s="471" t="s">
        <v>157</v>
      </c>
      <c r="C83" s="471" t="s">
        <v>303</v>
      </c>
      <c r="D83" s="471" t="s">
        <v>305</v>
      </c>
      <c r="E83" s="471"/>
      <c r="F83" s="471"/>
      <c r="G83" s="446"/>
      <c r="H83" s="436"/>
    </row>
    <row r="84" spans="1:8" ht="15.75" customHeight="1">
      <c r="A84" s="472" t="s">
        <v>528</v>
      </c>
      <c r="B84" s="471"/>
      <c r="C84" s="471" t="s">
        <v>304</v>
      </c>
      <c r="D84" s="471" t="s">
        <v>295</v>
      </c>
      <c r="E84" s="471" t="s">
        <v>300</v>
      </c>
      <c r="F84" s="471" t="s">
        <v>302</v>
      </c>
      <c r="G84" s="446" t="s">
        <v>726</v>
      </c>
      <c r="H84" s="436"/>
    </row>
    <row r="85" spans="1:8" ht="15.75" customHeight="1">
      <c r="A85" s="464"/>
      <c r="B85" s="471"/>
      <c r="C85" s="471" t="s">
        <v>301</v>
      </c>
      <c r="D85" s="471" t="s">
        <v>301</v>
      </c>
      <c r="E85" s="471" t="s">
        <v>301</v>
      </c>
      <c r="F85" s="471" t="s">
        <v>301</v>
      </c>
      <c r="G85" s="446" t="s">
        <v>301</v>
      </c>
      <c r="H85" s="471" t="s">
        <v>28</v>
      </c>
    </row>
    <row r="86" spans="1:8" ht="30" customHeight="1">
      <c r="A86" s="998" t="s">
        <v>839</v>
      </c>
      <c r="B86" s="999">
        <f>SUM(C86:G86)</f>
        <v>-2620131943</v>
      </c>
      <c r="C86" s="922">
        <v>-1065767904</v>
      </c>
      <c r="D86" s="922">
        <v>-1543579092</v>
      </c>
      <c r="E86" s="922">
        <v>0</v>
      </c>
      <c r="F86" s="922">
        <v>-10784947</v>
      </c>
      <c r="G86" s="922">
        <v>0</v>
      </c>
      <c r="H86" s="1361" t="s">
        <v>1380</v>
      </c>
    </row>
    <row r="87" spans="1:8" ht="24.95" customHeight="1">
      <c r="A87" s="987" t="s">
        <v>529</v>
      </c>
      <c r="B87" s="988">
        <f t="shared" ref="B87:G87" si="6">SUBTOTAL(9,B86:B86)</f>
        <v>-2620131943</v>
      </c>
      <c r="C87" s="988">
        <f t="shared" si="6"/>
        <v>-1065767904</v>
      </c>
      <c r="D87" s="988">
        <f t="shared" si="6"/>
        <v>-1543579092</v>
      </c>
      <c r="E87" s="988">
        <f t="shared" si="6"/>
        <v>0</v>
      </c>
      <c r="F87" s="988">
        <f t="shared" si="6"/>
        <v>-10784947</v>
      </c>
      <c r="G87" s="988">
        <f t="shared" si="6"/>
        <v>0</v>
      </c>
      <c r="H87" s="989"/>
    </row>
    <row r="88" spans="1:8" ht="24.95" customHeight="1">
      <c r="A88" s="990" t="s">
        <v>488</v>
      </c>
      <c r="B88" s="1005"/>
      <c r="C88" s="1005"/>
      <c r="D88" s="1005"/>
      <c r="E88" s="1005"/>
      <c r="F88" s="1005"/>
      <c r="G88" s="1005"/>
      <c r="H88" s="986"/>
    </row>
    <row r="89" spans="1:8" ht="24.95" customHeight="1">
      <c r="A89" s="990" t="s">
        <v>0</v>
      </c>
      <c r="B89" s="1005"/>
      <c r="C89" s="1005"/>
      <c r="D89" s="1005"/>
      <c r="E89" s="1005"/>
      <c r="F89" s="1005"/>
      <c r="G89" s="1005"/>
      <c r="H89" s="986"/>
    </row>
    <row r="90" spans="1:8" ht="24.95" customHeight="1" thickBot="1">
      <c r="A90" s="991" t="s">
        <v>530</v>
      </c>
      <c r="B90" s="992">
        <f t="shared" ref="B90:G90" si="7">+B87-B88-B89</f>
        <v>-2620131943</v>
      </c>
      <c r="C90" s="992">
        <f t="shared" si="7"/>
        <v>-1065767904</v>
      </c>
      <c r="D90" s="992">
        <f t="shared" si="7"/>
        <v>-1543579092</v>
      </c>
      <c r="E90" s="992">
        <f t="shared" si="7"/>
        <v>0</v>
      </c>
      <c r="F90" s="992">
        <f t="shared" si="7"/>
        <v>-10784947</v>
      </c>
      <c r="G90" s="992">
        <f t="shared" si="7"/>
        <v>0</v>
      </c>
      <c r="H90" s="993"/>
    </row>
    <row r="91" spans="1:8" ht="35.1" customHeight="1" thickTop="1">
      <c r="A91" s="437" t="s">
        <v>308</v>
      </c>
      <c r="B91" s="437"/>
      <c r="C91" s="437"/>
      <c r="D91" s="948"/>
      <c r="E91" s="460"/>
      <c r="F91" s="461"/>
      <c r="G91" s="461"/>
      <c r="H91" s="949"/>
    </row>
    <row r="92" spans="1:8" ht="35.1" customHeight="1">
      <c r="A92" s="1441" t="s">
        <v>533</v>
      </c>
      <c r="B92" s="1442"/>
      <c r="C92" s="1442"/>
      <c r="D92" s="1442"/>
      <c r="E92" s="1442"/>
      <c r="F92" s="1442"/>
      <c r="G92" s="1442"/>
      <c r="H92" s="1442"/>
    </row>
    <row r="93" spans="1:8" s="436" customFormat="1" ht="35.1" customHeight="1">
      <c r="A93" s="1441" t="s">
        <v>534</v>
      </c>
      <c r="B93" s="1442"/>
      <c r="C93" s="1442"/>
      <c r="D93" s="1442"/>
      <c r="E93" s="1442"/>
      <c r="F93" s="1442"/>
      <c r="G93" s="1442"/>
      <c r="H93" s="1442"/>
    </row>
    <row r="94" spans="1:8" ht="35.1" customHeight="1">
      <c r="A94" s="1441" t="s">
        <v>535</v>
      </c>
      <c r="B94" s="1442"/>
      <c r="C94" s="1442"/>
      <c r="D94" s="1442"/>
      <c r="E94" s="1442"/>
      <c r="F94" s="1442"/>
      <c r="G94" s="1442"/>
      <c r="H94" s="1442"/>
    </row>
    <row r="95" spans="1:8" ht="35.1" customHeight="1">
      <c r="A95" s="1441" t="s">
        <v>536</v>
      </c>
      <c r="B95" s="1442"/>
      <c r="C95" s="1442"/>
      <c r="D95" s="1442"/>
      <c r="E95" s="1442"/>
      <c r="F95" s="1442"/>
      <c r="G95" s="1442"/>
      <c r="H95" s="1442"/>
    </row>
    <row r="96" spans="1:8" ht="35.1" customHeight="1">
      <c r="A96" s="1441" t="s">
        <v>537</v>
      </c>
      <c r="B96" s="1442"/>
      <c r="C96" s="1442"/>
      <c r="D96" s="1442"/>
      <c r="E96" s="1442"/>
      <c r="F96" s="1442"/>
      <c r="G96" s="1442"/>
      <c r="H96" s="1442"/>
    </row>
    <row r="97" spans="1:8" ht="35.1" customHeight="1">
      <c r="A97" s="463" t="s">
        <v>731</v>
      </c>
      <c r="B97" s="1269"/>
      <c r="C97" s="1269"/>
      <c r="D97" s="1269"/>
      <c r="E97" s="1269"/>
      <c r="F97" s="1269"/>
      <c r="G97" s="1269"/>
      <c r="H97" s="1269"/>
    </row>
    <row r="98" spans="1:8" ht="35.1" customHeight="1">
      <c r="A98" s="1441" t="s">
        <v>732</v>
      </c>
      <c r="B98" s="1442"/>
      <c r="C98" s="1442"/>
      <c r="D98" s="1442"/>
      <c r="E98" s="1442"/>
      <c r="F98" s="1442"/>
      <c r="G98" s="1442"/>
      <c r="H98" s="1442"/>
    </row>
    <row r="99" spans="1:8" ht="35.1" customHeight="1">
      <c r="A99" s="464"/>
      <c r="B99" s="436"/>
      <c r="C99" s="225"/>
      <c r="D99" s="225"/>
      <c r="E99" s="240"/>
      <c r="F99" s="240"/>
      <c r="G99" s="240"/>
      <c r="H99" s="466"/>
    </row>
    <row r="100" spans="1:8" ht="35.1" customHeight="1">
      <c r="A100" s="548"/>
      <c r="B100" s="469"/>
      <c r="C100" s="469"/>
      <c r="D100" s="469"/>
      <c r="E100" s="469"/>
      <c r="F100" s="469"/>
      <c r="G100" s="469"/>
      <c r="H100" s="469"/>
    </row>
    <row r="101" spans="1:8" ht="18">
      <c r="A101" s="484" t="s">
        <v>260</v>
      </c>
      <c r="B101" s="485"/>
      <c r="C101" s="485"/>
      <c r="D101" s="485"/>
      <c r="E101" s="485"/>
      <c r="F101" s="485"/>
      <c r="G101" s="485"/>
      <c r="H101" s="486"/>
    </row>
    <row r="102" spans="1:8" ht="18">
      <c r="A102" s="1439" t="s">
        <v>261</v>
      </c>
      <c r="B102" s="1439"/>
      <c r="C102" s="1439"/>
      <c r="D102" s="1439"/>
      <c r="E102" s="1439"/>
      <c r="F102" s="1439"/>
      <c r="G102" s="1439"/>
      <c r="H102" s="1439"/>
    </row>
    <row r="103" spans="1:8" s="433" customFormat="1" ht="18" customHeight="1">
      <c r="A103" s="1439" t="s">
        <v>616</v>
      </c>
      <c r="B103" s="1439"/>
      <c r="C103" s="1439"/>
      <c r="D103" s="1439"/>
      <c r="E103" s="1439"/>
      <c r="F103" s="1439"/>
      <c r="G103" s="1439"/>
      <c r="H103" s="1439"/>
    </row>
    <row r="104" spans="1:8" s="433" customFormat="1" ht="18" customHeight="1">
      <c r="A104" s="473"/>
      <c r="B104" s="435"/>
      <c r="C104" s="435"/>
      <c r="D104" s="435"/>
      <c r="E104" s="435"/>
      <c r="F104" s="432"/>
      <c r="G104" s="432"/>
      <c r="H104" s="474"/>
    </row>
    <row r="105" spans="1:8" s="433" customFormat="1" ht="18" customHeight="1">
      <c r="A105" s="464"/>
      <c r="B105" s="436"/>
      <c r="C105" s="436"/>
      <c r="D105" s="436"/>
      <c r="E105" s="436"/>
      <c r="F105" s="472"/>
      <c r="G105" s="472"/>
      <c r="H105" s="561" t="s">
        <v>502</v>
      </c>
    </row>
    <row r="106" spans="1:8" s="433" customFormat="1" ht="15.75" customHeight="1">
      <c r="A106" s="464"/>
      <c r="B106" s="436"/>
      <c r="C106" s="436"/>
      <c r="D106" s="436"/>
      <c r="E106" s="436"/>
      <c r="F106" s="472"/>
      <c r="G106" s="472"/>
      <c r="H106" s="466"/>
    </row>
    <row r="107" spans="1:8" ht="15.75" customHeight="1">
      <c r="A107" s="950" t="s">
        <v>54</v>
      </c>
      <c r="B107" s="950" t="s">
        <v>158</v>
      </c>
      <c r="C107" s="950" t="s">
        <v>39</v>
      </c>
      <c r="D107" s="950" t="s">
        <v>55</v>
      </c>
      <c r="E107" s="950" t="s">
        <v>53</v>
      </c>
      <c r="F107" s="950" t="s">
        <v>421</v>
      </c>
      <c r="G107" s="457" t="s">
        <v>56</v>
      </c>
      <c r="H107" s="950" t="s">
        <v>272</v>
      </c>
    </row>
    <row r="108" spans="1:8" ht="15.75" customHeight="1">
      <c r="A108" s="436"/>
      <c r="B108" s="471" t="s">
        <v>157</v>
      </c>
      <c r="C108" s="471" t="s">
        <v>303</v>
      </c>
      <c r="D108" s="471" t="s">
        <v>305</v>
      </c>
      <c r="E108" s="471"/>
      <c r="F108" s="471"/>
      <c r="G108" s="446"/>
      <c r="H108" s="436"/>
    </row>
    <row r="109" spans="1:8" ht="15.75" customHeight="1">
      <c r="A109" s="472" t="s">
        <v>539</v>
      </c>
      <c r="B109" s="471"/>
      <c r="C109" s="471" t="s">
        <v>304</v>
      </c>
      <c r="D109" s="471" t="s">
        <v>295</v>
      </c>
      <c r="E109" s="471" t="s">
        <v>300</v>
      </c>
      <c r="F109" s="471" t="s">
        <v>302</v>
      </c>
      <c r="G109" s="446" t="s">
        <v>726</v>
      </c>
      <c r="H109" s="436"/>
    </row>
    <row r="110" spans="1:8" ht="15.75" customHeight="1">
      <c r="A110" s="464"/>
      <c r="B110" s="471"/>
      <c r="C110" s="471" t="s">
        <v>301</v>
      </c>
      <c r="D110" s="471" t="s">
        <v>301</v>
      </c>
      <c r="E110" s="471" t="s">
        <v>301</v>
      </c>
      <c r="F110" s="471" t="s">
        <v>301</v>
      </c>
      <c r="G110" s="446" t="s">
        <v>301</v>
      </c>
      <c r="H110" s="471" t="s">
        <v>28</v>
      </c>
    </row>
    <row r="111" spans="1:8" ht="24.75" customHeight="1">
      <c r="A111" s="998" t="s">
        <v>843</v>
      </c>
      <c r="B111" s="913">
        <f>SUM(C111:G111)</f>
        <v>-82483916</v>
      </c>
      <c r="C111" s="922">
        <v>-82483916</v>
      </c>
      <c r="D111" s="922">
        <v>0</v>
      </c>
      <c r="E111" s="922">
        <v>0</v>
      </c>
      <c r="F111" s="922">
        <v>0</v>
      </c>
      <c r="G111" s="922">
        <v>0</v>
      </c>
      <c r="H111" s="922" t="s">
        <v>983</v>
      </c>
    </row>
    <row r="112" spans="1:8" ht="24.75" customHeight="1">
      <c r="A112" s="998" t="s">
        <v>1153</v>
      </c>
      <c r="B112" s="913">
        <f t="shared" ref="B112:B128" si="8">SUM(C112:G112)</f>
        <v>-125412036</v>
      </c>
      <c r="C112" s="922">
        <v>-132135608</v>
      </c>
      <c r="D112" s="922">
        <v>0</v>
      </c>
      <c r="E112" s="922">
        <v>0</v>
      </c>
      <c r="F112" s="922">
        <v>0</v>
      </c>
      <c r="G112" s="922">
        <v>6723572</v>
      </c>
      <c r="H112" s="922" t="s">
        <v>1394</v>
      </c>
    </row>
    <row r="113" spans="1:8" ht="24.75" customHeight="1">
      <c r="A113" s="998" t="s">
        <v>844</v>
      </c>
      <c r="B113" s="913">
        <f t="shared" si="8"/>
        <v>-49349994</v>
      </c>
      <c r="C113" s="922">
        <v>-49349994</v>
      </c>
      <c r="D113" s="922">
        <v>0</v>
      </c>
      <c r="E113" s="922">
        <v>0</v>
      </c>
      <c r="F113" s="922">
        <v>0</v>
      </c>
      <c r="G113" s="922">
        <v>0</v>
      </c>
      <c r="H113" s="922" t="s">
        <v>984</v>
      </c>
    </row>
    <row r="114" spans="1:8" ht="24.75" customHeight="1">
      <c r="A114" s="998" t="s">
        <v>845</v>
      </c>
      <c r="B114" s="913">
        <f t="shared" si="8"/>
        <v>-1021407</v>
      </c>
      <c r="C114" s="922">
        <v>0</v>
      </c>
      <c r="D114" s="922">
        <v>0</v>
      </c>
      <c r="E114" s="922">
        <v>-1021407</v>
      </c>
      <c r="F114" s="922">
        <v>0</v>
      </c>
      <c r="G114" s="922">
        <v>0</v>
      </c>
      <c r="H114" s="922" t="s">
        <v>985</v>
      </c>
    </row>
    <row r="115" spans="1:8" ht="24.75" customHeight="1">
      <c r="A115" s="998" t="s">
        <v>846</v>
      </c>
      <c r="B115" s="913">
        <f t="shared" si="8"/>
        <v>-4519825</v>
      </c>
      <c r="C115" s="922">
        <v>-4519825</v>
      </c>
      <c r="D115" s="922">
        <v>0</v>
      </c>
      <c r="E115" s="922">
        <v>0</v>
      </c>
      <c r="F115" s="922">
        <v>0</v>
      </c>
      <c r="G115" s="922">
        <v>0</v>
      </c>
      <c r="H115" s="922" t="s">
        <v>1157</v>
      </c>
    </row>
    <row r="116" spans="1:8" ht="24.75" customHeight="1">
      <c r="A116" s="998" t="s">
        <v>847</v>
      </c>
      <c r="B116" s="913">
        <f t="shared" si="8"/>
        <v>-1441487</v>
      </c>
      <c r="C116" s="922">
        <v>-1441487</v>
      </c>
      <c r="D116" s="922">
        <v>0</v>
      </c>
      <c r="E116" s="922">
        <v>0</v>
      </c>
      <c r="F116" s="922">
        <v>0</v>
      </c>
      <c r="G116" s="922">
        <v>0</v>
      </c>
      <c r="H116" s="922" t="s">
        <v>986</v>
      </c>
    </row>
    <row r="117" spans="1:8" ht="24.75" customHeight="1">
      <c r="A117" s="998" t="s">
        <v>848</v>
      </c>
      <c r="B117" s="913">
        <f t="shared" si="8"/>
        <v>-9411292</v>
      </c>
      <c r="C117" s="922">
        <v>-9411292</v>
      </c>
      <c r="D117" s="922">
        <v>0</v>
      </c>
      <c r="E117" s="922">
        <v>0</v>
      </c>
      <c r="F117" s="922">
        <v>0</v>
      </c>
      <c r="G117" s="922">
        <v>0</v>
      </c>
      <c r="H117" s="922" t="s">
        <v>987</v>
      </c>
    </row>
    <row r="118" spans="1:8" ht="24.75" customHeight="1">
      <c r="A118" s="998" t="s">
        <v>849</v>
      </c>
      <c r="B118" s="913">
        <f t="shared" si="8"/>
        <v>-75831500</v>
      </c>
      <c r="C118" s="922">
        <v>-75831500</v>
      </c>
      <c r="D118" s="922">
        <v>0</v>
      </c>
      <c r="E118" s="922">
        <v>0</v>
      </c>
      <c r="F118" s="922">
        <v>0</v>
      </c>
      <c r="G118" s="922">
        <v>0</v>
      </c>
      <c r="H118" s="922" t="s">
        <v>984</v>
      </c>
    </row>
    <row r="119" spans="1:8" ht="30" customHeight="1">
      <c r="A119" s="998" t="s">
        <v>850</v>
      </c>
      <c r="B119" s="913">
        <f t="shared" si="8"/>
        <v>-4040757</v>
      </c>
      <c r="C119" s="922">
        <v>-2105281</v>
      </c>
      <c r="D119" s="922">
        <v>-1935476</v>
      </c>
      <c r="E119" s="922">
        <v>0</v>
      </c>
      <c r="F119" s="922">
        <v>0</v>
      </c>
      <c r="G119" s="922">
        <v>0</v>
      </c>
      <c r="H119" s="1361" t="s">
        <v>988</v>
      </c>
    </row>
    <row r="120" spans="1:8" ht="24.75" customHeight="1">
      <c r="A120" s="998" t="s">
        <v>851</v>
      </c>
      <c r="B120" s="913">
        <f t="shared" si="8"/>
        <v>-697684</v>
      </c>
      <c r="C120" s="922">
        <v>-697684</v>
      </c>
      <c r="D120" s="922">
        <v>0</v>
      </c>
      <c r="E120" s="922">
        <v>0</v>
      </c>
      <c r="F120" s="922">
        <v>0</v>
      </c>
      <c r="G120" s="922">
        <v>0</v>
      </c>
      <c r="H120" s="922" t="s">
        <v>987</v>
      </c>
    </row>
    <row r="121" spans="1:8" ht="24.75" customHeight="1">
      <c r="A121" s="998" t="s">
        <v>856</v>
      </c>
      <c r="B121" s="913">
        <f t="shared" si="8"/>
        <v>-107990</v>
      </c>
      <c r="C121" s="922">
        <v>-107990</v>
      </c>
      <c r="D121" s="922">
        <v>0</v>
      </c>
      <c r="E121" s="922">
        <v>0</v>
      </c>
      <c r="F121" s="922">
        <v>0</v>
      </c>
      <c r="G121" s="922">
        <v>0</v>
      </c>
      <c r="H121" s="922" t="s">
        <v>989</v>
      </c>
    </row>
    <row r="122" spans="1:8" ht="24.75" customHeight="1">
      <c r="A122" s="998" t="s">
        <v>980</v>
      </c>
      <c r="B122" s="913">
        <f t="shared" si="8"/>
        <v>-3980698</v>
      </c>
      <c r="C122" s="922">
        <v>-3980698</v>
      </c>
      <c r="D122" s="922">
        <v>0</v>
      </c>
      <c r="E122" s="922">
        <v>0</v>
      </c>
      <c r="F122" s="922">
        <v>0</v>
      </c>
      <c r="G122" s="922">
        <v>0</v>
      </c>
      <c r="H122" s="922" t="s">
        <v>990</v>
      </c>
    </row>
    <row r="123" spans="1:8" ht="24.75" customHeight="1">
      <c r="A123" s="998" t="s">
        <v>981</v>
      </c>
      <c r="B123" s="913">
        <f t="shared" si="8"/>
        <v>-7815489</v>
      </c>
      <c r="C123" s="922">
        <v>-7815489</v>
      </c>
      <c r="D123" s="922">
        <v>0</v>
      </c>
      <c r="E123" s="922">
        <v>0</v>
      </c>
      <c r="F123" s="922">
        <v>0</v>
      </c>
      <c r="G123" s="922">
        <v>0</v>
      </c>
      <c r="H123" s="922" t="s">
        <v>991</v>
      </c>
    </row>
    <row r="124" spans="1:8" ht="24.75" customHeight="1">
      <c r="A124" s="998" t="s">
        <v>1158</v>
      </c>
      <c r="B124" s="913">
        <f t="shared" si="8"/>
        <v>-45493216</v>
      </c>
      <c r="C124" s="922">
        <v>-45493216</v>
      </c>
      <c r="D124" s="922">
        <v>0</v>
      </c>
      <c r="E124" s="922">
        <v>0</v>
      </c>
      <c r="F124" s="922">
        <v>0</v>
      </c>
      <c r="G124" s="922">
        <v>0</v>
      </c>
      <c r="H124" s="922" t="s">
        <v>992</v>
      </c>
    </row>
    <row r="125" spans="1:8" ht="24.75" customHeight="1">
      <c r="A125" s="998" t="s">
        <v>974</v>
      </c>
      <c r="B125" s="913">
        <f t="shared" si="8"/>
        <v>-10975520</v>
      </c>
      <c r="C125" s="922">
        <v>-9085224</v>
      </c>
      <c r="D125" s="922">
        <v>-1890296</v>
      </c>
      <c r="E125" s="922">
        <v>0</v>
      </c>
      <c r="F125" s="922">
        <v>0</v>
      </c>
      <c r="G125" s="922">
        <v>0</v>
      </c>
      <c r="H125" s="922" t="s">
        <v>993</v>
      </c>
    </row>
    <row r="126" spans="1:8" ht="24.75" customHeight="1">
      <c r="A126" s="998" t="s">
        <v>982</v>
      </c>
      <c r="B126" s="913">
        <f t="shared" si="8"/>
        <v>-79840</v>
      </c>
      <c r="C126" s="922">
        <v>-79840</v>
      </c>
      <c r="D126" s="922">
        <v>0</v>
      </c>
      <c r="E126" s="922">
        <v>0</v>
      </c>
      <c r="F126" s="922">
        <v>0</v>
      </c>
      <c r="G126" s="922">
        <v>0</v>
      </c>
      <c r="H126" s="922" t="s">
        <v>994</v>
      </c>
    </row>
    <row r="127" spans="1:8" ht="24.75" customHeight="1">
      <c r="A127" s="998" t="s">
        <v>1159</v>
      </c>
      <c r="B127" s="913">
        <f t="shared" si="8"/>
        <v>-185999</v>
      </c>
      <c r="C127" s="922">
        <v>-185999</v>
      </c>
      <c r="D127" s="922">
        <v>0</v>
      </c>
      <c r="E127" s="922">
        <v>0</v>
      </c>
      <c r="F127" s="922">
        <v>0</v>
      </c>
      <c r="G127" s="922">
        <v>0</v>
      </c>
      <c r="H127" s="922" t="s">
        <v>1160</v>
      </c>
    </row>
    <row r="128" spans="1:8" ht="24.75" customHeight="1">
      <c r="A128" s="998" t="s">
        <v>853</v>
      </c>
      <c r="B128" s="913">
        <f t="shared" si="8"/>
        <v>-107381215</v>
      </c>
      <c r="C128" s="922">
        <v>0</v>
      </c>
      <c r="D128" s="922">
        <v>0</v>
      </c>
      <c r="E128" s="922">
        <v>-107381215</v>
      </c>
      <c r="F128" s="922">
        <v>0</v>
      </c>
      <c r="G128" s="922">
        <v>0</v>
      </c>
      <c r="H128" s="922" t="s">
        <v>1392</v>
      </c>
    </row>
    <row r="129" spans="1:8" ht="24.95" customHeight="1">
      <c r="A129" s="987" t="s">
        <v>215</v>
      </c>
      <c r="B129" s="1003">
        <f>SUBTOTAL(9,B111:B128)</f>
        <v>-530229865</v>
      </c>
      <c r="C129" s="1003">
        <f>SUM(C111:C128)</f>
        <v>-424725043</v>
      </c>
      <c r="D129" s="1003">
        <f>SUM(D111:D128)</f>
        <v>-3825772</v>
      </c>
      <c r="E129" s="1003">
        <f>SUM(E111:E128)</f>
        <v>-108402622</v>
      </c>
      <c r="F129" s="1003">
        <f>SUM(F111:F128)</f>
        <v>0</v>
      </c>
      <c r="G129" s="1003">
        <f>SUM(G111:G128)</f>
        <v>6723572</v>
      </c>
      <c r="H129" s="1004"/>
    </row>
    <row r="130" spans="1:8" ht="24.95" customHeight="1">
      <c r="A130" s="990" t="s">
        <v>488</v>
      </c>
      <c r="B130" s="1005">
        <f>SUM(C130:G130)</f>
        <v>-107381215</v>
      </c>
      <c r="C130" s="1005">
        <f>C128</f>
        <v>0</v>
      </c>
      <c r="D130" s="1005">
        <f>D128</f>
        <v>0</v>
      </c>
      <c r="E130" s="1005">
        <f>E128</f>
        <v>-107381215</v>
      </c>
      <c r="F130" s="1005">
        <f>F128</f>
        <v>0</v>
      </c>
      <c r="G130" s="1005">
        <f>G128</f>
        <v>0</v>
      </c>
      <c r="H130" s="1009"/>
    </row>
    <row r="131" spans="1:8" ht="24.95" customHeight="1">
      <c r="A131" s="990" t="s">
        <v>0</v>
      </c>
      <c r="B131" s="1005"/>
      <c r="C131" s="1005"/>
      <c r="D131" s="1005"/>
      <c r="E131" s="1005"/>
      <c r="F131" s="1005"/>
      <c r="G131" s="1005"/>
      <c r="H131" s="1009"/>
    </row>
    <row r="132" spans="1:8" ht="24.95" customHeight="1" thickBot="1">
      <c r="A132" s="991" t="s">
        <v>157</v>
      </c>
      <c r="B132" s="992">
        <f t="shared" ref="B132:G132" si="9">+B129-B130-B131</f>
        <v>-422848650</v>
      </c>
      <c r="C132" s="992">
        <f t="shared" si="9"/>
        <v>-424725043</v>
      </c>
      <c r="D132" s="992">
        <f t="shared" si="9"/>
        <v>-3825772</v>
      </c>
      <c r="E132" s="992">
        <f t="shared" si="9"/>
        <v>-1021407</v>
      </c>
      <c r="F132" s="992">
        <f t="shared" si="9"/>
        <v>0</v>
      </c>
      <c r="G132" s="992">
        <f t="shared" si="9"/>
        <v>6723572</v>
      </c>
      <c r="H132" s="1002"/>
    </row>
    <row r="133" spans="1:8" ht="35.1" customHeight="1" thickTop="1">
      <c r="A133" s="437" t="s">
        <v>307</v>
      </c>
      <c r="B133" s="225"/>
      <c r="C133" s="225"/>
      <c r="D133" s="240"/>
      <c r="E133" s="240"/>
      <c r="F133" s="436"/>
      <c r="G133" s="436"/>
      <c r="H133" s="476"/>
    </row>
    <row r="134" spans="1:8" s="436" customFormat="1" ht="35.1" customHeight="1">
      <c r="A134" s="463" t="s">
        <v>427</v>
      </c>
      <c r="B134" s="437"/>
      <c r="C134" s="461"/>
      <c r="D134" s="437"/>
      <c r="E134" s="437"/>
      <c r="F134" s="897"/>
      <c r="G134" s="1268"/>
      <c r="H134" s="897"/>
    </row>
    <row r="135" spans="1:8" s="436" customFormat="1" ht="35.1" customHeight="1">
      <c r="A135" s="463" t="s">
        <v>428</v>
      </c>
      <c r="B135" s="437"/>
      <c r="C135" s="461"/>
      <c r="D135" s="437"/>
      <c r="E135" s="437"/>
      <c r="F135" s="897"/>
      <c r="G135" s="1268"/>
      <c r="H135" s="897"/>
    </row>
    <row r="136" spans="1:8" ht="35.1" customHeight="1">
      <c r="A136" s="463" t="s">
        <v>106</v>
      </c>
      <c r="B136" s="437"/>
      <c r="C136" s="461"/>
      <c r="D136" s="437"/>
      <c r="E136" s="437"/>
      <c r="F136" s="897"/>
      <c r="G136" s="1268"/>
      <c r="H136" s="897"/>
    </row>
    <row r="137" spans="1:8" ht="35.1" customHeight="1">
      <c r="A137" s="463" t="s">
        <v>115</v>
      </c>
      <c r="B137" s="437"/>
      <c r="C137" s="461"/>
      <c r="D137" s="437"/>
      <c r="E137" s="437"/>
      <c r="F137" s="897"/>
      <c r="G137" s="1268"/>
      <c r="H137" s="897"/>
    </row>
    <row r="138" spans="1:8" ht="35.1" customHeight="1">
      <c r="A138" s="463" t="s">
        <v>730</v>
      </c>
      <c r="B138" s="437"/>
      <c r="C138" s="461"/>
      <c r="D138" s="437"/>
      <c r="E138" s="437"/>
      <c r="F138" s="1268"/>
      <c r="G138" s="1268"/>
      <c r="H138" s="1268"/>
    </row>
    <row r="139" spans="1:8" ht="35.1" customHeight="1">
      <c r="A139" s="463" t="s">
        <v>727</v>
      </c>
      <c r="B139" s="437"/>
      <c r="C139" s="461"/>
      <c r="D139" s="437"/>
      <c r="E139" s="437"/>
      <c r="F139" s="897"/>
      <c r="G139" s="1268"/>
      <c r="H139" s="897"/>
    </row>
    <row r="140" spans="1:8" ht="35.1" customHeight="1">
      <c r="A140" s="464"/>
      <c r="B140" s="436"/>
      <c r="C140" s="436"/>
      <c r="D140" s="436"/>
      <c r="E140" s="436"/>
      <c r="F140" s="436"/>
      <c r="G140" s="436"/>
      <c r="H140" s="436"/>
    </row>
    <row r="141" spans="1:8" ht="35.1" customHeight="1">
      <c r="A141" s="477"/>
      <c r="B141" s="478"/>
      <c r="C141" s="478"/>
      <c r="D141" s="478"/>
      <c r="E141" s="478"/>
      <c r="F141" s="478"/>
      <c r="G141" s="478"/>
      <c r="H141" s="478"/>
    </row>
    <row r="142" spans="1:8" ht="15.75">
      <c r="A142" s="1440"/>
      <c r="B142" s="1440"/>
      <c r="C142" s="1440"/>
      <c r="D142" s="1440"/>
      <c r="E142" s="1440"/>
      <c r="F142" s="1440"/>
      <c r="G142" s="1440"/>
      <c r="H142" s="1440"/>
    </row>
    <row r="143" spans="1:8">
      <c r="A143" s="225"/>
      <c r="B143" s="225"/>
      <c r="C143" s="225"/>
      <c r="D143" s="225"/>
      <c r="E143" s="225"/>
      <c r="F143" s="225"/>
      <c r="G143" s="225"/>
      <c r="H143" s="225"/>
    </row>
    <row r="144" spans="1:8">
      <c r="A144" s="225"/>
      <c r="B144" s="225"/>
      <c r="C144" s="225"/>
      <c r="D144" s="225"/>
      <c r="E144" s="225"/>
      <c r="F144" s="225"/>
      <c r="G144" s="225"/>
      <c r="H144" s="225"/>
    </row>
    <row r="145" spans="1:8">
      <c r="A145" s="225"/>
      <c r="B145" s="225"/>
      <c r="C145" s="225"/>
      <c r="D145" s="225"/>
      <c r="E145" s="225"/>
      <c r="F145" s="225"/>
      <c r="G145" s="225"/>
      <c r="H145" s="225"/>
    </row>
    <row r="146" spans="1:8" ht="15.75">
      <c r="A146" s="437"/>
      <c r="B146" s="225"/>
      <c r="C146" s="479"/>
      <c r="D146" s="479"/>
      <c r="E146" s="479"/>
      <c r="F146" s="479"/>
      <c r="G146" s="479"/>
      <c r="H146" s="479"/>
    </row>
    <row r="147" spans="1:8" ht="15.75">
      <c r="A147" s="437"/>
      <c r="B147" s="225"/>
      <c r="C147" s="479"/>
      <c r="D147" s="479"/>
      <c r="E147" s="479"/>
      <c r="F147" s="479"/>
      <c r="G147" s="479"/>
      <c r="H147" s="479"/>
    </row>
    <row r="148" spans="1:8">
      <c r="A148" s="480"/>
      <c r="B148" s="225"/>
      <c r="C148" s="240"/>
      <c r="D148" s="240"/>
      <c r="E148" s="225"/>
      <c r="F148" s="225"/>
      <c r="G148" s="225"/>
      <c r="H148" s="225"/>
    </row>
    <row r="149" spans="1:8">
      <c r="A149" s="480"/>
      <c r="B149" s="225"/>
      <c r="C149" s="74"/>
      <c r="D149" s="74"/>
      <c r="E149" s="225"/>
      <c r="F149" s="225"/>
      <c r="G149" s="225"/>
      <c r="H149" s="225"/>
    </row>
    <row r="150" spans="1:8">
      <c r="A150" s="480"/>
      <c r="B150" s="225"/>
      <c r="C150" s="74"/>
      <c r="D150" s="74"/>
      <c r="E150" s="225"/>
      <c r="F150" s="225"/>
      <c r="G150" s="225"/>
      <c r="H150" s="225"/>
    </row>
    <row r="151" spans="1:8">
      <c r="A151" s="480"/>
      <c r="B151" s="225"/>
      <c r="C151" s="74"/>
      <c r="D151" s="74"/>
      <c r="E151" s="225"/>
      <c r="F151" s="225"/>
      <c r="G151" s="225"/>
      <c r="H151" s="225"/>
    </row>
    <row r="152" spans="1:8">
      <c r="A152" s="480"/>
      <c r="B152" s="225"/>
      <c r="C152" s="74"/>
      <c r="D152" s="74"/>
      <c r="E152" s="225"/>
      <c r="F152" s="225"/>
      <c r="G152" s="225"/>
      <c r="H152" s="225"/>
    </row>
    <row r="153" spans="1:8">
      <c r="A153" s="480"/>
      <c r="B153" s="225"/>
      <c r="C153" s="74"/>
      <c r="D153" s="74"/>
      <c r="E153" s="225"/>
      <c r="F153" s="225"/>
      <c r="G153" s="225"/>
      <c r="H153" s="225"/>
    </row>
    <row r="154" spans="1:8">
      <c r="A154" s="480"/>
      <c r="B154" s="225"/>
      <c r="C154" s="74"/>
      <c r="D154" s="74"/>
      <c r="E154" s="225"/>
      <c r="F154" s="225"/>
      <c r="G154" s="225"/>
      <c r="H154" s="225"/>
    </row>
    <row r="155" spans="1:8">
      <c r="A155" s="480"/>
      <c r="B155" s="225"/>
      <c r="C155" s="74"/>
      <c r="D155" s="74"/>
      <c r="E155" s="225"/>
      <c r="F155" s="225"/>
      <c r="G155" s="225"/>
      <c r="H155" s="225"/>
    </row>
    <row r="156" spans="1:8">
      <c r="A156" s="480"/>
      <c r="B156" s="225"/>
      <c r="C156" s="74"/>
      <c r="D156" s="74"/>
      <c r="E156" s="225"/>
      <c r="F156" s="225"/>
      <c r="G156" s="225"/>
      <c r="H156" s="225"/>
    </row>
    <row r="157" spans="1:8">
      <c r="A157" s="480"/>
      <c r="B157" s="225"/>
      <c r="C157" s="74"/>
      <c r="D157" s="74"/>
      <c r="E157" s="225"/>
      <c r="F157" s="225"/>
      <c r="G157" s="225"/>
      <c r="H157" s="225"/>
    </row>
    <row r="158" spans="1:8">
      <c r="A158" s="480"/>
      <c r="B158" s="225"/>
      <c r="C158" s="74"/>
      <c r="D158" s="74"/>
      <c r="E158" s="225"/>
      <c r="F158" s="225"/>
      <c r="G158" s="225"/>
      <c r="H158" s="225"/>
    </row>
    <row r="159" spans="1:8">
      <c r="A159" s="225"/>
      <c r="B159" s="225"/>
      <c r="C159" s="74"/>
      <c r="D159" s="74"/>
      <c r="E159" s="225"/>
      <c r="F159" s="225"/>
      <c r="G159" s="225"/>
      <c r="H159" s="225"/>
    </row>
    <row r="160" spans="1:8">
      <c r="A160" s="480"/>
      <c r="B160" s="225"/>
      <c r="C160" s="74"/>
      <c r="D160" s="74"/>
      <c r="E160" s="225"/>
      <c r="F160" s="225"/>
      <c r="G160" s="225"/>
      <c r="H160" s="225"/>
    </row>
    <row r="161" spans="1:8">
      <c r="A161" s="225"/>
      <c r="B161" s="225"/>
      <c r="C161" s="74"/>
      <c r="D161" s="74"/>
      <c r="E161" s="225"/>
      <c r="F161" s="225"/>
      <c r="G161" s="225"/>
      <c r="H161" s="225"/>
    </row>
    <row r="162" spans="1:8">
      <c r="A162" s="480"/>
      <c r="B162" s="225"/>
      <c r="C162" s="225"/>
      <c r="D162" s="225"/>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row r="547" spans="1:8">
      <c r="A547" s="480"/>
      <c r="B547" s="225"/>
      <c r="C547" s="225"/>
      <c r="D547" s="225"/>
      <c r="E547" s="225"/>
      <c r="F547" s="225"/>
      <c r="G547" s="225"/>
      <c r="H547" s="225"/>
    </row>
    <row r="548" spans="1:8">
      <c r="A548" s="480"/>
      <c r="B548" s="225"/>
      <c r="C548" s="225"/>
      <c r="D548" s="225"/>
      <c r="E548" s="225"/>
      <c r="F548" s="225"/>
      <c r="G548" s="225"/>
      <c r="H548" s="225"/>
    </row>
    <row r="549" spans="1:8">
      <c r="A549" s="480"/>
      <c r="B549" s="225"/>
      <c r="C549" s="225"/>
      <c r="D549" s="225"/>
      <c r="E549" s="225"/>
      <c r="F549" s="225"/>
      <c r="G549" s="225"/>
      <c r="H549" s="225"/>
    </row>
    <row r="550" spans="1:8">
      <c r="A550" s="480"/>
      <c r="B550" s="225"/>
      <c r="C550" s="225"/>
      <c r="D550" s="225"/>
      <c r="E550" s="225"/>
      <c r="F550" s="225"/>
      <c r="G550" s="225"/>
      <c r="H550" s="225"/>
    </row>
    <row r="551" spans="1:8">
      <c r="A551" s="480"/>
      <c r="B551" s="225"/>
      <c r="C551" s="225"/>
      <c r="D551" s="225"/>
      <c r="E551" s="225"/>
      <c r="F551" s="225"/>
      <c r="G551" s="225"/>
      <c r="H551" s="225"/>
    </row>
    <row r="552" spans="1:8">
      <c r="A552" s="480"/>
      <c r="B552" s="225"/>
      <c r="C552" s="225"/>
      <c r="D552" s="225"/>
      <c r="E552" s="225"/>
      <c r="F552" s="225"/>
      <c r="G552" s="225"/>
      <c r="H552" s="225"/>
    </row>
    <row r="553" spans="1:8">
      <c r="A553" s="480"/>
      <c r="B553" s="225"/>
      <c r="C553" s="225"/>
      <c r="D553" s="225"/>
      <c r="E553" s="225"/>
      <c r="F553" s="225"/>
      <c r="G553" s="225"/>
      <c r="H553" s="225"/>
    </row>
    <row r="554" spans="1:8">
      <c r="A554" s="480"/>
      <c r="B554" s="225"/>
      <c r="C554" s="225"/>
      <c r="D554" s="225"/>
      <c r="E554" s="225"/>
      <c r="F554" s="225"/>
      <c r="G554" s="225"/>
      <c r="H554" s="225"/>
    </row>
    <row r="555" spans="1:8">
      <c r="A555" s="480"/>
      <c r="B555" s="225"/>
      <c r="C555" s="225"/>
      <c r="D555" s="225"/>
      <c r="E555" s="225"/>
      <c r="F555" s="225"/>
      <c r="G555" s="225"/>
      <c r="H555" s="225"/>
    </row>
    <row r="556" spans="1:8">
      <c r="A556" s="480"/>
      <c r="B556" s="225"/>
      <c r="C556" s="225"/>
      <c r="D556" s="225"/>
      <c r="E556" s="225"/>
      <c r="F556" s="225"/>
      <c r="G556" s="225"/>
      <c r="H556" s="225"/>
    </row>
    <row r="557" spans="1:8">
      <c r="A557" s="480"/>
      <c r="B557" s="225"/>
      <c r="C557" s="225"/>
      <c r="D557" s="225"/>
      <c r="E557" s="225"/>
      <c r="F557" s="225"/>
      <c r="G557" s="225"/>
      <c r="H557" s="225"/>
    </row>
    <row r="558" spans="1:8">
      <c r="A558" s="480"/>
      <c r="B558" s="225"/>
      <c r="C558" s="225"/>
      <c r="D558" s="225"/>
      <c r="E558" s="225"/>
      <c r="F558" s="225"/>
      <c r="G558" s="225"/>
      <c r="H558" s="225"/>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8">
    <mergeCell ref="A142:H142"/>
    <mergeCell ref="A54:H54"/>
    <mergeCell ref="A59:H59"/>
    <mergeCell ref="A65:H65"/>
    <mergeCell ref="A103:H103"/>
    <mergeCell ref="A62:H62"/>
    <mergeCell ref="A63:H63"/>
    <mergeCell ref="A92:H92"/>
    <mergeCell ref="A93:H93"/>
    <mergeCell ref="A94:H94"/>
    <mergeCell ref="A95:H95"/>
    <mergeCell ref="A96:H96"/>
    <mergeCell ref="A98:H98"/>
    <mergeCell ref="A1:H1"/>
    <mergeCell ref="A3:H3"/>
    <mergeCell ref="A2:H2"/>
    <mergeCell ref="A64:H64"/>
    <mergeCell ref="A102:H102"/>
  </mergeCells>
  <phoneticPr fontId="0" type="noConversion"/>
  <printOptions horizontalCentered="1"/>
  <pageMargins left="0.75" right="0.75" top="1" bottom="1" header="0.5" footer="0.5"/>
  <pageSetup scale="30" orientation="landscape" r:id="rId2"/>
  <headerFooter alignWithMargins="0"/>
  <rowBreaks count="2" manualBreakCount="2">
    <brk id="59" max="16383"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4"/>
  <sheetViews>
    <sheetView showGridLines="0" zoomScale="70" zoomScaleNormal="70" workbookViewId="0">
      <selection sqref="A1:H1"/>
    </sheetView>
  </sheetViews>
  <sheetFormatPr defaultColWidth="18.85546875" defaultRowHeight="15"/>
  <cols>
    <col min="1" max="1" width="65.5703125" style="475" customWidth="1"/>
    <col min="2" max="2" width="52.5703125" style="434" customWidth="1"/>
    <col min="3" max="3" width="22.5703125" style="434" customWidth="1"/>
    <col min="4" max="4" width="24.5703125" style="434" customWidth="1"/>
    <col min="5" max="5" width="24.42578125" style="434" customWidth="1"/>
    <col min="6" max="7" width="24" style="434" customWidth="1"/>
    <col min="8" max="8" width="139.85546875" style="434" customWidth="1"/>
    <col min="9" max="16384" width="18.85546875" style="434"/>
  </cols>
  <sheetData>
    <row r="1" spans="1:8" ht="18" customHeight="1">
      <c r="A1" s="1435" t="s">
        <v>260</v>
      </c>
      <c r="B1" s="1436"/>
      <c r="C1" s="1436"/>
      <c r="D1" s="1436"/>
      <c r="E1" s="1436"/>
      <c r="F1" s="1436"/>
      <c r="G1" s="1436"/>
      <c r="H1" s="1436"/>
    </row>
    <row r="2" spans="1:8" ht="18" customHeight="1">
      <c r="A2" s="1437" t="s">
        <v>261</v>
      </c>
      <c r="B2" s="1437"/>
      <c r="C2" s="1437"/>
      <c r="D2" s="1437"/>
      <c r="E2" s="1437"/>
      <c r="F2" s="1437"/>
      <c r="G2" s="1437"/>
      <c r="H2" s="1437"/>
    </row>
    <row r="3" spans="1:8" s="433" customFormat="1" ht="18" customHeight="1">
      <c r="A3" s="1437" t="s">
        <v>617</v>
      </c>
      <c r="B3" s="1437"/>
      <c r="C3" s="1437"/>
      <c r="D3" s="1437"/>
      <c r="E3" s="1437"/>
      <c r="F3" s="1437"/>
      <c r="G3" s="1437"/>
      <c r="H3" s="1437"/>
    </row>
    <row r="4" spans="1:8">
      <c r="A4" s="446"/>
      <c r="B4" s="445"/>
      <c r="C4" s="445"/>
      <c r="D4" s="445"/>
      <c r="E4" s="445"/>
      <c r="F4" s="445"/>
      <c r="G4" s="445"/>
      <c r="H4" s="445"/>
    </row>
    <row r="5" spans="1:8">
      <c r="A5" s="447"/>
      <c r="B5" s="438"/>
      <c r="C5" s="446" t="s">
        <v>305</v>
      </c>
      <c r="D5" s="446"/>
      <c r="E5" s="438"/>
      <c r="F5" s="446"/>
      <c r="G5" s="446"/>
      <c r="H5" s="438"/>
    </row>
    <row r="6" spans="1:8" ht="15.75">
      <c r="A6" s="447"/>
      <c r="B6" s="438"/>
      <c r="C6" s="446" t="s">
        <v>295</v>
      </c>
      <c r="D6" s="446" t="s">
        <v>300</v>
      </c>
      <c r="E6" s="446" t="s">
        <v>302</v>
      </c>
      <c r="F6" s="446" t="s">
        <v>726</v>
      </c>
      <c r="G6" s="446" t="s">
        <v>157</v>
      </c>
      <c r="H6" s="561" t="s">
        <v>500</v>
      </c>
    </row>
    <row r="7" spans="1:8">
      <c r="A7" s="447"/>
      <c r="B7" s="438"/>
      <c r="C7" s="446" t="s">
        <v>301</v>
      </c>
      <c r="D7" s="446" t="s">
        <v>301</v>
      </c>
      <c r="E7" s="446" t="s">
        <v>301</v>
      </c>
      <c r="F7" s="446" t="s">
        <v>301</v>
      </c>
      <c r="G7" s="446" t="s">
        <v>310</v>
      </c>
      <c r="H7" s="438"/>
    </row>
    <row r="8" spans="1:8">
      <c r="A8" s="447"/>
      <c r="B8" s="438"/>
      <c r="C8" s="438"/>
      <c r="D8" s="438"/>
      <c r="E8" s="438"/>
      <c r="G8" s="438"/>
      <c r="H8" s="438"/>
    </row>
    <row r="9" spans="1:8">
      <c r="A9" s="447"/>
      <c r="B9" s="438"/>
      <c r="C9" s="438"/>
      <c r="D9" s="438"/>
      <c r="E9" s="438"/>
      <c r="G9" s="438"/>
      <c r="H9" s="438"/>
    </row>
    <row r="10" spans="1:8">
      <c r="A10" s="447"/>
      <c r="B10" s="448" t="s">
        <v>526</v>
      </c>
      <c r="C10" s="449">
        <f>D76</f>
        <v>-669858682</v>
      </c>
      <c r="D10" s="449">
        <f>E76</f>
        <v>0</v>
      </c>
      <c r="E10" s="449">
        <f>F76</f>
        <v>-3669730</v>
      </c>
      <c r="F10" s="449">
        <f>G76</f>
        <v>0</v>
      </c>
      <c r="G10" s="449"/>
      <c r="H10" s="438" t="s">
        <v>527</v>
      </c>
    </row>
    <row r="11" spans="1:8">
      <c r="A11" s="447"/>
      <c r="B11" s="448" t="s">
        <v>297</v>
      </c>
      <c r="C11" s="449">
        <f>D128</f>
        <v>-3916444</v>
      </c>
      <c r="D11" s="449">
        <f>E128</f>
        <v>-2139774</v>
      </c>
      <c r="E11" s="449">
        <f>F128</f>
        <v>0</v>
      </c>
      <c r="F11" s="449">
        <f>G128</f>
        <v>7883671</v>
      </c>
      <c r="G11" s="449"/>
      <c r="H11" s="438" t="s">
        <v>244</v>
      </c>
    </row>
    <row r="12" spans="1:8">
      <c r="A12" s="447"/>
      <c r="B12" s="448" t="s">
        <v>296</v>
      </c>
      <c r="C12" s="449">
        <f>D48</f>
        <v>2722318</v>
      </c>
      <c r="D12" s="449">
        <f>E48</f>
        <v>0</v>
      </c>
      <c r="E12" s="449">
        <f>F48</f>
        <v>0</v>
      </c>
      <c r="F12" s="449">
        <f>G48</f>
        <v>2375915</v>
      </c>
      <c r="G12" s="449"/>
      <c r="H12" s="438" t="s">
        <v>245</v>
      </c>
    </row>
    <row r="13" spans="1:8">
      <c r="A13" s="447"/>
      <c r="B13" s="448" t="s">
        <v>179</v>
      </c>
      <c r="C13" s="449">
        <f>SUM(C10:C12)</f>
        <v>-671052808</v>
      </c>
      <c r="D13" s="449">
        <f>SUM(D10:D12)</f>
        <v>-2139774</v>
      </c>
      <c r="E13" s="449">
        <f>SUM(E10:E12)</f>
        <v>-3669730</v>
      </c>
      <c r="F13" s="449">
        <f>SUM(F10:F12)</f>
        <v>10259586</v>
      </c>
      <c r="G13" s="449"/>
      <c r="H13" s="449"/>
    </row>
    <row r="14" spans="1:8">
      <c r="A14" s="447"/>
      <c r="B14" s="448" t="s">
        <v>144</v>
      </c>
      <c r="C14" s="438"/>
      <c r="D14" s="438"/>
      <c r="E14" s="450">
        <f>'Appendix A'!H16</f>
        <v>0.21999999989523811</v>
      </c>
      <c r="F14" s="450"/>
      <c r="G14" s="438"/>
      <c r="H14" s="438"/>
    </row>
    <row r="15" spans="1:8">
      <c r="A15" s="447"/>
      <c r="B15" s="448" t="s">
        <v>151</v>
      </c>
      <c r="C15" s="438"/>
      <c r="D15" s="450">
        <f>'Appendix A'!H35</f>
        <v>0.62684462186108603</v>
      </c>
      <c r="E15" s="438"/>
      <c r="F15" s="438"/>
      <c r="G15" s="438"/>
      <c r="H15" s="438"/>
    </row>
    <row r="16" spans="1:8">
      <c r="A16" s="447"/>
      <c r="B16" s="448" t="s">
        <v>741</v>
      </c>
      <c r="C16" s="438"/>
      <c r="D16" s="450"/>
      <c r="E16" s="438"/>
      <c r="F16" s="450">
        <f>'Appendix A'!H44</f>
        <v>0.31984151578495051</v>
      </c>
      <c r="G16" s="438"/>
      <c r="H16" s="438"/>
    </row>
    <row r="17" spans="1:8" ht="15.75">
      <c r="A17" s="447"/>
      <c r="B17" s="448" t="s">
        <v>7</v>
      </c>
      <c r="C17" s="449">
        <f>C13</f>
        <v>-671052808</v>
      </c>
      <c r="D17" s="449">
        <f>+D15*D13</f>
        <v>-1341305.8238981834</v>
      </c>
      <c r="E17" s="449">
        <f>+E14*E13</f>
        <v>-807340.59961555211</v>
      </c>
      <c r="F17" s="449">
        <f>+F16*F13</f>
        <v>3281441.5375660574</v>
      </c>
      <c r="G17" s="451">
        <f>SUM(C17:F17)</f>
        <v>-669920012.8859477</v>
      </c>
      <c r="H17" s="452"/>
    </row>
    <row r="18" spans="1:8" ht="29.25" customHeight="1">
      <c r="A18" s="447"/>
      <c r="B18" s="438"/>
      <c r="C18" s="449"/>
      <c r="D18" s="449"/>
      <c r="E18" s="482"/>
      <c r="F18" s="483"/>
      <c r="G18" s="483"/>
      <c r="H18" s="452"/>
    </row>
    <row r="19" spans="1:8" ht="15.75">
      <c r="A19" s="447"/>
      <c r="B19" s="448"/>
      <c r="C19" s="449"/>
      <c r="D19" s="449"/>
      <c r="E19" s="449"/>
      <c r="F19" s="451"/>
      <c r="G19" s="451"/>
      <c r="H19" s="452"/>
    </row>
    <row r="20" spans="1:8" ht="15.75">
      <c r="A20" s="453" t="s">
        <v>729</v>
      </c>
      <c r="B20" s="438"/>
      <c r="C20" s="438"/>
      <c r="D20" s="438"/>
      <c r="E20" s="438"/>
      <c r="F20" s="438"/>
      <c r="G20" s="438"/>
      <c r="H20" s="438"/>
    </row>
    <row r="21" spans="1:8">
      <c r="A21" s="438"/>
      <c r="B21" s="438"/>
      <c r="C21" s="454">
        <f>B110</f>
        <v>-2139774</v>
      </c>
      <c r="D21" s="438" t="s">
        <v>273</v>
      </c>
      <c r="E21" s="438"/>
      <c r="F21" s="438"/>
      <c r="G21" s="438"/>
    </row>
    <row r="22" spans="1:8">
      <c r="A22" s="438"/>
      <c r="B22" s="438"/>
      <c r="C22" s="438"/>
      <c r="D22" s="438"/>
      <c r="E22" s="438"/>
      <c r="F22" s="438"/>
      <c r="G22" s="438"/>
      <c r="H22" s="438"/>
    </row>
    <row r="23" spans="1:8" ht="15.75">
      <c r="A23" s="455" t="s">
        <v>733</v>
      </c>
      <c r="B23" s="438"/>
      <c r="C23" s="438"/>
      <c r="D23" s="438"/>
      <c r="E23" s="438"/>
      <c r="F23" s="438"/>
      <c r="G23" s="438"/>
      <c r="H23" s="438"/>
    </row>
    <row r="24" spans="1:8" ht="15.75">
      <c r="A24" s="455" t="s">
        <v>246</v>
      </c>
      <c r="B24" s="438"/>
      <c r="C24" s="438"/>
      <c r="D24" s="438"/>
      <c r="E24" s="438"/>
      <c r="F24" s="438"/>
      <c r="G24" s="438"/>
      <c r="H24" s="438"/>
    </row>
    <row r="25" spans="1:8">
      <c r="A25" s="447"/>
      <c r="B25" s="438"/>
      <c r="C25" s="438"/>
      <c r="D25" s="438"/>
      <c r="E25" s="438"/>
      <c r="F25" s="448"/>
      <c r="G25" s="448"/>
      <c r="H25" s="438"/>
    </row>
    <row r="26" spans="1:8" ht="15.75" customHeight="1">
      <c r="A26" s="456" t="s">
        <v>54</v>
      </c>
      <c r="B26" s="457" t="s">
        <v>158</v>
      </c>
      <c r="C26" s="457" t="s">
        <v>39</v>
      </c>
      <c r="D26" s="457" t="s">
        <v>55</v>
      </c>
      <c r="E26" s="457" t="s">
        <v>53</v>
      </c>
      <c r="F26" s="457" t="s">
        <v>421</v>
      </c>
      <c r="G26" s="457" t="s">
        <v>56</v>
      </c>
      <c r="H26" s="457" t="s">
        <v>272</v>
      </c>
    </row>
    <row r="27" spans="1:8" ht="15.75" customHeight="1">
      <c r="A27" s="447"/>
      <c r="B27" s="446" t="s">
        <v>157</v>
      </c>
      <c r="C27" s="446" t="s">
        <v>303</v>
      </c>
      <c r="D27" s="446" t="s">
        <v>305</v>
      </c>
      <c r="E27" s="446"/>
      <c r="F27" s="446"/>
      <c r="G27" s="446"/>
    </row>
    <row r="28" spans="1:8" ht="15.75" customHeight="1">
      <c r="A28" s="458" t="s">
        <v>296</v>
      </c>
      <c r="B28" s="446"/>
      <c r="C28" s="446" t="s">
        <v>304</v>
      </c>
      <c r="D28" s="446" t="s">
        <v>295</v>
      </c>
      <c r="E28" s="446" t="s">
        <v>300</v>
      </c>
      <c r="F28" s="446" t="s">
        <v>302</v>
      </c>
      <c r="G28" s="446" t="s">
        <v>726</v>
      </c>
    </row>
    <row r="29" spans="1:8" ht="15.75" customHeight="1">
      <c r="A29" s="447"/>
      <c r="B29" s="446"/>
      <c r="C29" s="446" t="s">
        <v>301</v>
      </c>
      <c r="D29" s="446" t="s">
        <v>301</v>
      </c>
      <c r="E29" s="446" t="s">
        <v>301</v>
      </c>
      <c r="F29" s="446" t="s">
        <v>301</v>
      </c>
      <c r="G29" s="446" t="s">
        <v>301</v>
      </c>
      <c r="H29" s="446" t="s">
        <v>28</v>
      </c>
    </row>
    <row r="30" spans="1:8" ht="24.75" customHeight="1">
      <c r="A30" s="1010" t="s">
        <v>832</v>
      </c>
      <c r="B30" s="1008">
        <f t="shared" ref="B30:B44" si="0">SUM(C30:G30)</f>
        <v>61580845</v>
      </c>
      <c r="C30" s="1011">
        <v>0</v>
      </c>
      <c r="D30" s="1011">
        <v>0</v>
      </c>
      <c r="E30" s="1011">
        <v>0</v>
      </c>
      <c r="F30" s="1011">
        <v>0</v>
      </c>
      <c r="G30" s="1011">
        <v>61580845</v>
      </c>
      <c r="H30" s="1011" t="s">
        <v>1384</v>
      </c>
    </row>
    <row r="31" spans="1:8" ht="24.75" customHeight="1">
      <c r="A31" s="1010" t="s">
        <v>834</v>
      </c>
      <c r="B31" s="1008">
        <f t="shared" si="0"/>
        <v>419183044</v>
      </c>
      <c r="C31" s="1011">
        <v>419183044</v>
      </c>
      <c r="D31" s="1011">
        <v>0</v>
      </c>
      <c r="E31" s="1011">
        <v>0</v>
      </c>
      <c r="F31" s="1011">
        <v>0</v>
      </c>
      <c r="G31" s="1011">
        <v>0</v>
      </c>
      <c r="H31" s="1011" t="s">
        <v>976</v>
      </c>
    </row>
    <row r="32" spans="1:8" ht="24.75" customHeight="1">
      <c r="A32" s="1010" t="s">
        <v>831</v>
      </c>
      <c r="B32" s="1008">
        <f t="shared" si="0"/>
        <v>303163</v>
      </c>
      <c r="C32" s="1011">
        <v>0</v>
      </c>
      <c r="D32" s="1011">
        <v>0</v>
      </c>
      <c r="E32" s="1011">
        <v>0</v>
      </c>
      <c r="F32" s="1011">
        <v>0</v>
      </c>
      <c r="G32" s="1011">
        <v>303163</v>
      </c>
      <c r="H32" s="1011" t="s">
        <v>1385</v>
      </c>
    </row>
    <row r="33" spans="1:8" ht="24.75" customHeight="1">
      <c r="A33" s="1010" t="s">
        <v>1154</v>
      </c>
      <c r="B33" s="1008">
        <f t="shared" si="0"/>
        <v>1781403</v>
      </c>
      <c r="C33" s="1011">
        <v>0</v>
      </c>
      <c r="D33" s="1011">
        <v>0</v>
      </c>
      <c r="E33" s="1011">
        <v>0</v>
      </c>
      <c r="F33" s="1011">
        <v>0</v>
      </c>
      <c r="G33" s="1011">
        <v>1781403</v>
      </c>
      <c r="H33" s="1011" t="s">
        <v>1393</v>
      </c>
    </row>
    <row r="34" spans="1:8" ht="30" customHeight="1">
      <c r="A34" s="1010" t="s">
        <v>833</v>
      </c>
      <c r="B34" s="1008">
        <f t="shared" si="0"/>
        <v>299102</v>
      </c>
      <c r="C34" s="1011">
        <v>0</v>
      </c>
      <c r="D34" s="1011">
        <v>0</v>
      </c>
      <c r="E34" s="1011">
        <v>0</v>
      </c>
      <c r="F34" s="1011">
        <v>0</v>
      </c>
      <c r="G34" s="1011">
        <v>299102</v>
      </c>
      <c r="H34" s="1315" t="s">
        <v>1395</v>
      </c>
    </row>
    <row r="35" spans="1:8" ht="30" customHeight="1">
      <c r="A35" s="1010" t="s">
        <v>835</v>
      </c>
      <c r="B35" s="1008">
        <f t="shared" si="0"/>
        <v>11594235</v>
      </c>
      <c r="C35" s="1011">
        <v>11594235</v>
      </c>
      <c r="D35" s="1011">
        <v>0</v>
      </c>
      <c r="E35" s="1011">
        <v>0</v>
      </c>
      <c r="F35" s="1011">
        <v>0</v>
      </c>
      <c r="G35" s="1011">
        <v>0</v>
      </c>
      <c r="H35" s="998" t="s">
        <v>1386</v>
      </c>
    </row>
    <row r="36" spans="1:8" ht="24.75" customHeight="1">
      <c r="A36" s="1010" t="s">
        <v>836</v>
      </c>
      <c r="B36" s="1008">
        <f t="shared" si="0"/>
        <v>10718727</v>
      </c>
      <c r="C36" s="1011">
        <v>10718727</v>
      </c>
      <c r="D36" s="1011">
        <v>0</v>
      </c>
      <c r="E36" s="1011">
        <v>0</v>
      </c>
      <c r="F36" s="1011">
        <v>0</v>
      </c>
      <c r="G36" s="1011">
        <v>0</v>
      </c>
      <c r="H36" s="1011" t="s">
        <v>1152</v>
      </c>
    </row>
    <row r="37" spans="1:8" ht="30" customHeight="1">
      <c r="A37" s="1010" t="s">
        <v>837</v>
      </c>
      <c r="B37" s="1008">
        <f t="shared" si="0"/>
        <v>6797139</v>
      </c>
      <c r="C37" s="1011">
        <v>6804892</v>
      </c>
      <c r="D37" s="1011">
        <v>0</v>
      </c>
      <c r="E37" s="1011">
        <v>0</v>
      </c>
      <c r="F37" s="1011">
        <v>0</v>
      </c>
      <c r="G37" s="1011">
        <v>-7753</v>
      </c>
      <c r="H37" s="1315" t="s">
        <v>1388</v>
      </c>
    </row>
    <row r="38" spans="1:8" ht="24.75" customHeight="1">
      <c r="A38" s="1010" t="s">
        <v>838</v>
      </c>
      <c r="B38" s="1008">
        <f t="shared" si="0"/>
        <v>43179804</v>
      </c>
      <c r="C38" s="1011">
        <v>43179804</v>
      </c>
      <c r="D38" s="1011">
        <v>0</v>
      </c>
      <c r="E38" s="1011">
        <v>0</v>
      </c>
      <c r="F38" s="1011">
        <v>0</v>
      </c>
      <c r="G38" s="1011">
        <v>0</v>
      </c>
      <c r="H38" s="1011" t="s">
        <v>1389</v>
      </c>
    </row>
    <row r="39" spans="1:8" ht="24.75" customHeight="1">
      <c r="A39" s="1010" t="s">
        <v>973</v>
      </c>
      <c r="B39" s="1008">
        <f t="shared" si="0"/>
        <v>282350</v>
      </c>
      <c r="C39" s="1011">
        <v>66493</v>
      </c>
      <c r="D39" s="1011">
        <v>215857</v>
      </c>
      <c r="E39" s="1011">
        <v>0</v>
      </c>
      <c r="F39" s="1011">
        <v>0</v>
      </c>
      <c r="G39" s="1011">
        <v>0</v>
      </c>
      <c r="H39" s="1011" t="s">
        <v>1390</v>
      </c>
    </row>
    <row r="40" spans="1:8" ht="24.75" customHeight="1">
      <c r="A40" s="1010" t="s">
        <v>974</v>
      </c>
      <c r="B40" s="1008">
        <f t="shared" si="0"/>
        <v>11844451</v>
      </c>
      <c r="C40" s="1011">
        <v>9597798</v>
      </c>
      <c r="D40" s="1011">
        <v>2246653</v>
      </c>
      <c r="E40" s="1011">
        <v>0</v>
      </c>
      <c r="F40" s="1011">
        <v>0</v>
      </c>
      <c r="G40" s="1011">
        <v>0</v>
      </c>
      <c r="H40" s="1011" t="s">
        <v>977</v>
      </c>
    </row>
    <row r="41" spans="1:8" ht="24.75" customHeight="1">
      <c r="A41" s="1010" t="s">
        <v>80</v>
      </c>
      <c r="B41" s="1008">
        <f t="shared" si="0"/>
        <v>623299</v>
      </c>
      <c r="C41" s="1011">
        <v>363491</v>
      </c>
      <c r="D41" s="1011">
        <v>259808</v>
      </c>
      <c r="E41" s="1011">
        <v>0</v>
      </c>
      <c r="F41" s="1011">
        <v>0</v>
      </c>
      <c r="G41" s="1011">
        <v>0</v>
      </c>
      <c r="H41" s="1011" t="s">
        <v>978</v>
      </c>
    </row>
    <row r="42" spans="1:8" ht="24.75" customHeight="1">
      <c r="A42" s="1010" t="s">
        <v>975</v>
      </c>
      <c r="B42" s="1008">
        <f t="shared" si="0"/>
        <v>161094</v>
      </c>
      <c r="C42" s="1011">
        <v>161094</v>
      </c>
      <c r="D42" s="1011">
        <v>0</v>
      </c>
      <c r="E42" s="1011">
        <v>0</v>
      </c>
      <c r="F42" s="1011">
        <v>0</v>
      </c>
      <c r="G42" s="1011">
        <v>0</v>
      </c>
      <c r="H42" s="1011" t="s">
        <v>979</v>
      </c>
    </row>
    <row r="43" spans="1:8" ht="24.75" customHeight="1">
      <c r="A43" s="1010" t="s">
        <v>1155</v>
      </c>
      <c r="B43" s="1008">
        <f t="shared" si="0"/>
        <v>1659000</v>
      </c>
      <c r="C43" s="1011">
        <v>1659000</v>
      </c>
      <c r="D43" s="1011">
        <v>0</v>
      </c>
      <c r="E43" s="1011">
        <v>0</v>
      </c>
      <c r="F43" s="1011">
        <v>0</v>
      </c>
      <c r="G43" s="1011">
        <v>0</v>
      </c>
      <c r="H43" s="1011" t="s">
        <v>1156</v>
      </c>
    </row>
    <row r="44" spans="1:8" ht="24.75" customHeight="1">
      <c r="A44" s="1010" t="s">
        <v>852</v>
      </c>
      <c r="B44" s="1008">
        <f t="shared" si="0"/>
        <v>83894</v>
      </c>
      <c r="C44" s="1011">
        <v>83894</v>
      </c>
      <c r="D44" s="1011">
        <v>0</v>
      </c>
      <c r="E44" s="1011">
        <v>0</v>
      </c>
      <c r="F44" s="1011">
        <v>0</v>
      </c>
      <c r="G44" s="1011">
        <v>0</v>
      </c>
      <c r="H44" s="1011" t="s">
        <v>854</v>
      </c>
    </row>
    <row r="45" spans="1:8" ht="24.95" customHeight="1">
      <c r="A45" s="1000" t="s">
        <v>309</v>
      </c>
      <c r="B45" s="988">
        <f t="shared" ref="B45:G45" si="1">SUBTOTAL(9,B30:B44)</f>
        <v>570091550</v>
      </c>
      <c r="C45" s="988">
        <f t="shared" si="1"/>
        <v>503412472</v>
      </c>
      <c r="D45" s="988">
        <f t="shared" si="1"/>
        <v>2722318</v>
      </c>
      <c r="E45" s="988">
        <f t="shared" si="1"/>
        <v>0</v>
      </c>
      <c r="F45" s="988">
        <f t="shared" si="1"/>
        <v>0</v>
      </c>
      <c r="G45" s="988">
        <f t="shared" si="1"/>
        <v>63956760</v>
      </c>
      <c r="H45" s="1001"/>
    </row>
    <row r="46" spans="1:8" ht="24.95" customHeight="1">
      <c r="A46" s="1000" t="s">
        <v>488</v>
      </c>
      <c r="B46" s="1008">
        <f>SUM(C46:G46)</f>
        <v>49984696</v>
      </c>
      <c r="C46" s="1011">
        <f>C37+C38</f>
        <v>49984696</v>
      </c>
      <c r="D46" s="1011">
        <v>0</v>
      </c>
      <c r="E46" s="1011">
        <v>0</v>
      </c>
      <c r="F46" s="1011">
        <v>0</v>
      </c>
      <c r="G46" s="1011">
        <v>0</v>
      </c>
      <c r="H46" s="1007"/>
    </row>
    <row r="47" spans="1:8" ht="24.95" customHeight="1">
      <c r="A47" s="1000" t="s">
        <v>0</v>
      </c>
      <c r="B47" s="1008">
        <f>SUM(C47:G47)</f>
        <v>61580845</v>
      </c>
      <c r="C47" s="1011">
        <f>C34</f>
        <v>0</v>
      </c>
      <c r="D47" s="1011">
        <f>D34</f>
        <v>0</v>
      </c>
      <c r="E47" s="1011">
        <f>E34</f>
        <v>0</v>
      </c>
      <c r="F47" s="1011">
        <v>0</v>
      </c>
      <c r="G47" s="1011">
        <f>G30</f>
        <v>61580845</v>
      </c>
      <c r="H47" s="1007"/>
    </row>
    <row r="48" spans="1:8" ht="24.95" customHeight="1" thickBot="1">
      <c r="A48" s="991" t="s">
        <v>157</v>
      </c>
      <c r="B48" s="992">
        <f t="shared" ref="B48:G48" si="2">+B45-B46-B47</f>
        <v>458526009</v>
      </c>
      <c r="C48" s="992">
        <f t="shared" si="2"/>
        <v>453427776</v>
      </c>
      <c r="D48" s="992">
        <f t="shared" si="2"/>
        <v>2722318</v>
      </c>
      <c r="E48" s="992">
        <f t="shared" si="2"/>
        <v>0</v>
      </c>
      <c r="F48" s="992">
        <f t="shared" si="2"/>
        <v>0</v>
      </c>
      <c r="G48" s="992">
        <f t="shared" si="2"/>
        <v>2375915</v>
      </c>
      <c r="H48" s="1002"/>
    </row>
    <row r="49" spans="1:8" s="436" customFormat="1" ht="35.1" customHeight="1" thickTop="1">
      <c r="A49" s="437" t="s">
        <v>306</v>
      </c>
      <c r="B49" s="437"/>
      <c r="C49" s="459"/>
      <c r="D49" s="460"/>
      <c r="E49" s="547"/>
      <c r="F49" s="461"/>
      <c r="G49" s="461"/>
      <c r="H49" s="462"/>
    </row>
    <row r="50" spans="1:8" ht="35.1" customHeight="1">
      <c r="A50" s="1441" t="s">
        <v>427</v>
      </c>
      <c r="B50" s="1442"/>
      <c r="C50" s="1442"/>
      <c r="D50" s="1442"/>
      <c r="E50" s="1442"/>
      <c r="F50" s="1442"/>
      <c r="G50" s="1442"/>
      <c r="H50" s="1442"/>
    </row>
    <row r="51" spans="1:8" ht="35.1" customHeight="1">
      <c r="A51" s="1441" t="s">
        <v>428</v>
      </c>
      <c r="B51" s="1442"/>
      <c r="C51" s="1442"/>
      <c r="D51" s="1442"/>
      <c r="E51" s="1442"/>
      <c r="F51" s="1442"/>
      <c r="G51" s="1442"/>
      <c r="H51" s="1442"/>
    </row>
    <row r="52" spans="1:8" ht="35.1" customHeight="1">
      <c r="A52" s="1441" t="s">
        <v>106</v>
      </c>
      <c r="B52" s="1442"/>
      <c r="C52" s="1442"/>
      <c r="D52" s="1442"/>
      <c r="E52" s="1442"/>
      <c r="F52" s="1442"/>
      <c r="G52" s="1442"/>
      <c r="H52" s="1442"/>
    </row>
    <row r="53" spans="1:8" ht="35.1" customHeight="1">
      <c r="A53" s="1441" t="s">
        <v>115</v>
      </c>
      <c r="B53" s="1442"/>
      <c r="C53" s="1442"/>
      <c r="D53" s="1442"/>
      <c r="E53" s="1442"/>
      <c r="F53" s="1442"/>
      <c r="G53" s="1442"/>
      <c r="H53" s="1442"/>
    </row>
    <row r="54" spans="1:8" ht="35.1" customHeight="1">
      <c r="A54" s="463" t="s">
        <v>730</v>
      </c>
      <c r="B54" s="1269"/>
      <c r="C54" s="1269"/>
      <c r="D54" s="1269"/>
      <c r="E54" s="1269"/>
      <c r="F54" s="1269"/>
      <c r="G54" s="1269"/>
      <c r="H54" s="1269"/>
    </row>
    <row r="55" spans="1:8" ht="35.1" customHeight="1">
      <c r="A55" s="1441" t="s">
        <v>538</v>
      </c>
      <c r="B55" s="1442"/>
      <c r="C55" s="1442"/>
      <c r="D55" s="1442"/>
      <c r="E55" s="1442"/>
      <c r="F55" s="1442"/>
      <c r="G55" s="1442"/>
      <c r="H55" s="1442"/>
    </row>
    <row r="56" spans="1:8" ht="15.75" customHeight="1">
      <c r="A56" s="464"/>
      <c r="B56" s="548"/>
      <c r="C56" s="465"/>
      <c r="D56" s="548"/>
      <c r="E56" s="548"/>
      <c r="F56" s="548"/>
      <c r="G56" s="1270"/>
      <c r="H56" s="466"/>
    </row>
    <row r="57" spans="1:8" ht="15.75" customHeight="1">
      <c r="A57" s="464"/>
      <c r="B57" s="436"/>
      <c r="C57" s="436"/>
      <c r="D57" s="436"/>
      <c r="E57" s="436"/>
      <c r="F57" s="436"/>
      <c r="G57" s="436"/>
      <c r="H57" s="436"/>
    </row>
    <row r="58" spans="1:8" ht="18" customHeight="1">
      <c r="A58" s="1439" t="str">
        <f>+A1</f>
        <v>Public Service Electric and Gas Company</v>
      </c>
      <c r="B58" s="1444"/>
      <c r="C58" s="1444"/>
      <c r="D58" s="1444"/>
      <c r="E58" s="1444"/>
      <c r="F58" s="1444"/>
      <c r="G58" s="1444"/>
      <c r="H58" s="1444"/>
    </row>
    <row r="59" spans="1:8" s="433" customFormat="1" ht="18" customHeight="1">
      <c r="A59" s="1438" t="s">
        <v>261</v>
      </c>
      <c r="B59" s="1438"/>
      <c r="C59" s="1438"/>
      <c r="D59" s="1438"/>
      <c r="E59" s="1438"/>
      <c r="F59" s="1438"/>
      <c r="G59" s="1438"/>
      <c r="H59" s="1438"/>
    </row>
    <row r="60" spans="1:8" s="433" customFormat="1" ht="18" customHeight="1">
      <c r="A60" s="1438" t="str">
        <f>+A3</f>
        <v>Attachment 1A - Accumulated Deferred Income Taxes (ADIT) Worksheet - December 31 of the Previous Year</v>
      </c>
      <c r="B60" s="1438"/>
      <c r="C60" s="1438"/>
      <c r="D60" s="1438"/>
      <c r="E60" s="1438"/>
      <c r="F60" s="1438"/>
      <c r="G60" s="1438"/>
      <c r="H60" s="1438"/>
    </row>
    <row r="61" spans="1:8" ht="15.75" customHeight="1">
      <c r="A61" s="548"/>
      <c r="B61" s="548"/>
      <c r="C61" s="548"/>
      <c r="D61" s="548"/>
      <c r="E61" s="548"/>
      <c r="F61" s="548"/>
      <c r="G61" s="1270"/>
      <c r="H61" s="548"/>
    </row>
    <row r="62" spans="1:8" ht="15.75" customHeight="1">
      <c r="A62" s="548"/>
      <c r="B62" s="548"/>
      <c r="C62" s="548"/>
      <c r="D62" s="548"/>
      <c r="E62" s="548"/>
      <c r="F62" s="548"/>
      <c r="G62" s="1270"/>
      <c r="H62" s="561" t="s">
        <v>501</v>
      </c>
    </row>
    <row r="63" spans="1:8" ht="15.75" customHeight="1">
      <c r="A63" s="467"/>
      <c r="B63" s="436"/>
      <c r="C63" s="436"/>
      <c r="D63" s="436"/>
      <c r="E63" s="436"/>
      <c r="F63" s="436"/>
      <c r="G63" s="436"/>
      <c r="H63" s="225"/>
    </row>
    <row r="64" spans="1:8" ht="15.75" customHeight="1">
      <c r="A64" s="461"/>
      <c r="B64" s="436"/>
      <c r="C64" s="436"/>
      <c r="D64" s="436"/>
      <c r="E64" s="436"/>
      <c r="F64" s="436"/>
      <c r="G64" s="436"/>
      <c r="H64" s="225"/>
    </row>
    <row r="65" spans="1:8" ht="15.75" customHeight="1">
      <c r="A65" s="470"/>
      <c r="B65" s="469"/>
      <c r="C65" s="469"/>
      <c r="D65" s="469"/>
      <c r="E65" s="469"/>
      <c r="F65" s="469"/>
      <c r="G65" s="469"/>
      <c r="H65" s="469"/>
    </row>
    <row r="66" spans="1:8" ht="15.75" customHeight="1">
      <c r="A66" s="456" t="s">
        <v>54</v>
      </c>
      <c r="B66" s="457" t="s">
        <v>158</v>
      </c>
      <c r="C66" s="457" t="s">
        <v>39</v>
      </c>
      <c r="D66" s="457" t="s">
        <v>55</v>
      </c>
      <c r="E66" s="457" t="s">
        <v>53</v>
      </c>
      <c r="F66" s="457" t="s">
        <v>421</v>
      </c>
      <c r="G66" s="457" t="s">
        <v>56</v>
      </c>
      <c r="H66" s="457" t="s">
        <v>272</v>
      </c>
    </row>
    <row r="67" spans="1:8" ht="15.75" customHeight="1">
      <c r="A67" s="447"/>
      <c r="B67" s="446" t="s">
        <v>157</v>
      </c>
      <c r="C67" s="446" t="s">
        <v>303</v>
      </c>
      <c r="D67" s="446" t="s">
        <v>305</v>
      </c>
      <c r="E67" s="446"/>
      <c r="F67" s="446"/>
      <c r="G67" s="446"/>
    </row>
    <row r="68" spans="1:8" ht="15.75" customHeight="1">
      <c r="A68" s="458" t="s">
        <v>526</v>
      </c>
      <c r="B68" s="446"/>
      <c r="C68" s="446" t="s">
        <v>304</v>
      </c>
      <c r="D68" s="446" t="s">
        <v>295</v>
      </c>
      <c r="E68" s="446" t="s">
        <v>300</v>
      </c>
      <c r="F68" s="446" t="s">
        <v>302</v>
      </c>
      <c r="G68" s="446" t="s">
        <v>726</v>
      </c>
    </row>
    <row r="69" spans="1:8" ht="15.75" customHeight="1">
      <c r="A69" s="447"/>
      <c r="B69" s="446"/>
      <c r="C69" s="446" t="s">
        <v>301</v>
      </c>
      <c r="D69" s="446" t="s">
        <v>301</v>
      </c>
      <c r="E69" s="446" t="s">
        <v>301</v>
      </c>
      <c r="F69" s="446" t="s">
        <v>301</v>
      </c>
      <c r="G69" s="446" t="s">
        <v>301</v>
      </c>
      <c r="H69" s="446" t="s">
        <v>28</v>
      </c>
    </row>
    <row r="70" spans="1:8" ht="30" customHeight="1">
      <c r="A70" s="1010" t="s">
        <v>839</v>
      </c>
      <c r="B70" s="1008">
        <f>SUM(C70:G70)</f>
        <v>-223184677</v>
      </c>
      <c r="C70" s="1011">
        <v>0</v>
      </c>
      <c r="D70" s="1011">
        <v>-223184677</v>
      </c>
      <c r="E70" s="1011">
        <v>0</v>
      </c>
      <c r="F70" s="1011">
        <v>0</v>
      </c>
      <c r="G70" s="1011">
        <v>0</v>
      </c>
      <c r="H70" s="1315" t="s">
        <v>1391</v>
      </c>
    </row>
    <row r="71" spans="1:8" ht="30" customHeight="1">
      <c r="A71" s="1010" t="s">
        <v>840</v>
      </c>
      <c r="B71" s="1008">
        <f>SUM(C71:G71)</f>
        <v>-703722182</v>
      </c>
      <c r="C71" s="1011">
        <v>-253378447</v>
      </c>
      <c r="D71" s="1011">
        <v>-446674005</v>
      </c>
      <c r="E71" s="1011">
        <v>0</v>
      </c>
      <c r="F71" s="1011">
        <v>-3669730</v>
      </c>
      <c r="G71" s="1011">
        <v>0</v>
      </c>
      <c r="H71" s="1315" t="s">
        <v>1378</v>
      </c>
    </row>
    <row r="72" spans="1:8" ht="24.75" customHeight="1">
      <c r="A72" s="1010" t="s">
        <v>841</v>
      </c>
      <c r="B72" s="1008">
        <f>SUM(C72:G72)</f>
        <v>-232330463</v>
      </c>
      <c r="C72" s="1011">
        <v>-126241621</v>
      </c>
      <c r="D72" s="1011">
        <v>-105770149</v>
      </c>
      <c r="E72" s="1011">
        <v>0</v>
      </c>
      <c r="F72" s="1011">
        <v>-318693</v>
      </c>
      <c r="G72" s="1011">
        <v>0</v>
      </c>
      <c r="H72" s="1011" t="s">
        <v>1379</v>
      </c>
    </row>
    <row r="73" spans="1:8" ht="24.95" customHeight="1">
      <c r="A73" s="994" t="s">
        <v>531</v>
      </c>
      <c r="B73" s="988">
        <f t="shared" ref="B73:G73" si="3">SUBTOTAL(9,B70:B72)</f>
        <v>-1159237322</v>
      </c>
      <c r="C73" s="988">
        <f t="shared" si="3"/>
        <v>-379620068</v>
      </c>
      <c r="D73" s="988">
        <f t="shared" si="3"/>
        <v>-775628831</v>
      </c>
      <c r="E73" s="988">
        <f t="shared" si="3"/>
        <v>0</v>
      </c>
      <c r="F73" s="988">
        <f t="shared" si="3"/>
        <v>-3988423</v>
      </c>
      <c r="G73" s="988">
        <f t="shared" si="3"/>
        <v>0</v>
      </c>
      <c r="H73" s="1001"/>
    </row>
    <row r="74" spans="1:8" ht="24.95" customHeight="1">
      <c r="A74" s="990" t="s">
        <v>488</v>
      </c>
      <c r="B74" s="1005">
        <f>SUM(C74:G74)</f>
        <v>-232330463</v>
      </c>
      <c r="C74" s="1011">
        <f>C72</f>
        <v>-126241621</v>
      </c>
      <c r="D74" s="1011">
        <f>D72</f>
        <v>-105770149</v>
      </c>
      <c r="E74" s="1011">
        <f>E72</f>
        <v>0</v>
      </c>
      <c r="F74" s="1011">
        <f>F72</f>
        <v>-318693</v>
      </c>
      <c r="G74" s="1011">
        <f>G72</f>
        <v>0</v>
      </c>
      <c r="H74" s="1007"/>
    </row>
    <row r="75" spans="1:8" ht="24.95" customHeight="1">
      <c r="A75" s="990" t="s">
        <v>0</v>
      </c>
      <c r="B75" s="1005"/>
      <c r="C75" s="1011"/>
      <c r="D75" s="1011"/>
      <c r="E75" s="1011"/>
      <c r="F75" s="1011"/>
      <c r="G75" s="1011"/>
      <c r="H75" s="1007"/>
    </row>
    <row r="76" spans="1:8" ht="24.95" customHeight="1" thickBot="1">
      <c r="A76" s="995" t="s">
        <v>532</v>
      </c>
      <c r="B76" s="992">
        <f t="shared" ref="B76:G76" si="4">+B73-B74-B75</f>
        <v>-926906859</v>
      </c>
      <c r="C76" s="992">
        <f t="shared" si="4"/>
        <v>-253378447</v>
      </c>
      <c r="D76" s="992">
        <f t="shared" si="4"/>
        <v>-669858682</v>
      </c>
      <c r="E76" s="992">
        <f t="shared" si="4"/>
        <v>0</v>
      </c>
      <c r="F76" s="992">
        <f t="shared" si="4"/>
        <v>-3669730</v>
      </c>
      <c r="G76" s="992">
        <f t="shared" si="4"/>
        <v>0</v>
      </c>
      <c r="H76" s="1002"/>
    </row>
    <row r="77" spans="1:8" ht="24.95" customHeight="1" thickTop="1">
      <c r="A77" s="437"/>
      <c r="B77" s="985"/>
      <c r="C77" s="985"/>
      <c r="D77" s="985"/>
      <c r="E77" s="985"/>
      <c r="F77" s="985"/>
      <c r="G77" s="985"/>
      <c r="H77" s="949"/>
    </row>
    <row r="78" spans="1:8" ht="15.75" customHeight="1">
      <c r="A78" s="456" t="s">
        <v>54</v>
      </c>
      <c r="B78" s="457" t="s">
        <v>158</v>
      </c>
      <c r="C78" s="457" t="s">
        <v>39</v>
      </c>
      <c r="D78" s="457" t="s">
        <v>55</v>
      </c>
      <c r="E78" s="457" t="s">
        <v>53</v>
      </c>
      <c r="F78" s="457" t="s">
        <v>421</v>
      </c>
      <c r="G78" s="457" t="s">
        <v>56</v>
      </c>
      <c r="H78" s="457" t="s">
        <v>272</v>
      </c>
    </row>
    <row r="79" spans="1:8" ht="15.75" customHeight="1">
      <c r="A79" s="447"/>
      <c r="B79" s="446" t="s">
        <v>157</v>
      </c>
      <c r="C79" s="446" t="s">
        <v>303</v>
      </c>
      <c r="D79" s="446" t="s">
        <v>305</v>
      </c>
      <c r="E79" s="446"/>
      <c r="F79" s="446"/>
      <c r="G79" s="446"/>
    </row>
    <row r="80" spans="1:8" ht="15.75" customHeight="1">
      <c r="A80" s="458" t="s">
        <v>528</v>
      </c>
      <c r="B80" s="446"/>
      <c r="C80" s="446" t="s">
        <v>304</v>
      </c>
      <c r="D80" s="446" t="s">
        <v>295</v>
      </c>
      <c r="E80" s="446" t="s">
        <v>300</v>
      </c>
      <c r="F80" s="446" t="s">
        <v>302</v>
      </c>
      <c r="G80" s="446" t="s">
        <v>726</v>
      </c>
    </row>
    <row r="81" spans="1:8" ht="15.75" customHeight="1">
      <c r="A81" s="447"/>
      <c r="B81" s="446"/>
      <c r="C81" s="446" t="s">
        <v>301</v>
      </c>
      <c r="D81" s="446" t="s">
        <v>301</v>
      </c>
      <c r="E81" s="446" t="s">
        <v>301</v>
      </c>
      <c r="F81" s="446" t="s">
        <v>301</v>
      </c>
      <c r="G81" s="446" t="s">
        <v>301</v>
      </c>
      <c r="H81" s="446" t="s">
        <v>28</v>
      </c>
    </row>
    <row r="82" spans="1:8" ht="30" customHeight="1">
      <c r="A82" s="1010" t="s">
        <v>839</v>
      </c>
      <c r="B82" s="1008">
        <f>SUM(C82:G82)</f>
        <v>-2540122295</v>
      </c>
      <c r="C82" s="1011">
        <v>-1016967806</v>
      </c>
      <c r="D82" s="1011">
        <v>-1511638957</v>
      </c>
      <c r="E82" s="1011">
        <v>0</v>
      </c>
      <c r="F82" s="1011">
        <v>-11515532</v>
      </c>
      <c r="G82" s="1011">
        <v>0</v>
      </c>
      <c r="H82" s="1315" t="s">
        <v>1378</v>
      </c>
    </row>
    <row r="83" spans="1:8" ht="24.95" customHeight="1">
      <c r="A83" s="987" t="s">
        <v>529</v>
      </c>
      <c r="B83" s="988">
        <f t="shared" ref="B83:G83" si="5">SUBTOTAL(9,B82:B82)</f>
        <v>-2540122295</v>
      </c>
      <c r="C83" s="988">
        <f t="shared" si="5"/>
        <v>-1016967806</v>
      </c>
      <c r="D83" s="988">
        <f t="shared" si="5"/>
        <v>-1511638957</v>
      </c>
      <c r="E83" s="988">
        <f t="shared" si="5"/>
        <v>0</v>
      </c>
      <c r="F83" s="988">
        <f t="shared" si="5"/>
        <v>-11515532</v>
      </c>
      <c r="G83" s="988">
        <f t="shared" si="5"/>
        <v>0</v>
      </c>
      <c r="H83" s="989"/>
    </row>
    <row r="84" spans="1:8" ht="24.95" customHeight="1">
      <c r="A84" s="990" t="s">
        <v>488</v>
      </c>
      <c r="B84" s="1006"/>
      <c r="C84" s="1011"/>
      <c r="D84" s="1011"/>
      <c r="E84" s="1011"/>
      <c r="F84" s="1011"/>
      <c r="G84" s="1011"/>
      <c r="H84" s="986"/>
    </row>
    <row r="85" spans="1:8" ht="24.95" customHeight="1">
      <c r="A85" s="990" t="s">
        <v>0</v>
      </c>
      <c r="B85" s="1332"/>
      <c r="C85" s="1011"/>
      <c r="D85" s="1011"/>
      <c r="E85" s="1011"/>
      <c r="F85" s="1011"/>
      <c r="G85" s="1011"/>
      <c r="H85" s="986"/>
    </row>
    <row r="86" spans="1:8" ht="24.95" customHeight="1" thickBot="1">
      <c r="A86" s="991" t="s">
        <v>530</v>
      </c>
      <c r="B86" s="992">
        <f t="shared" ref="B86:G86" si="6">+B83-B84-B85</f>
        <v>-2540122295</v>
      </c>
      <c r="C86" s="992">
        <f t="shared" si="6"/>
        <v>-1016967806</v>
      </c>
      <c r="D86" s="992">
        <f t="shared" si="6"/>
        <v>-1511638957</v>
      </c>
      <c r="E86" s="992">
        <f t="shared" si="6"/>
        <v>0</v>
      </c>
      <c r="F86" s="992">
        <f t="shared" si="6"/>
        <v>-11515532</v>
      </c>
      <c r="G86" s="992">
        <f t="shared" si="6"/>
        <v>0</v>
      </c>
      <c r="H86" s="993"/>
    </row>
    <row r="87" spans="1:8" ht="35.1" customHeight="1" thickTop="1">
      <c r="A87" s="437" t="s">
        <v>308</v>
      </c>
      <c r="B87" s="1090"/>
      <c r="C87" s="437"/>
      <c r="D87" s="948"/>
      <c r="E87" s="460"/>
      <c r="F87" s="461"/>
      <c r="G87" s="461"/>
      <c r="H87" s="949"/>
    </row>
    <row r="88" spans="1:8" s="436" customFormat="1" ht="35.1" customHeight="1">
      <c r="A88" s="1441" t="s">
        <v>533</v>
      </c>
      <c r="B88" s="1442"/>
      <c r="C88" s="1442"/>
      <c r="D88" s="1442"/>
      <c r="E88" s="1442"/>
      <c r="F88" s="1442"/>
      <c r="G88" s="1442"/>
      <c r="H88" s="1442"/>
    </row>
    <row r="89" spans="1:8" ht="35.1" customHeight="1">
      <c r="A89" s="1441" t="s">
        <v>534</v>
      </c>
      <c r="B89" s="1442"/>
      <c r="C89" s="1442"/>
      <c r="D89" s="1442"/>
      <c r="E89" s="1442"/>
      <c r="F89" s="1442"/>
      <c r="G89" s="1442"/>
      <c r="H89" s="1442"/>
    </row>
    <row r="90" spans="1:8" ht="35.1" customHeight="1">
      <c r="A90" s="1441" t="s">
        <v>535</v>
      </c>
      <c r="B90" s="1442"/>
      <c r="C90" s="1442"/>
      <c r="D90" s="1442"/>
      <c r="E90" s="1442"/>
      <c r="F90" s="1442"/>
      <c r="G90" s="1442"/>
      <c r="H90" s="1442"/>
    </row>
    <row r="91" spans="1:8" ht="35.1" customHeight="1">
      <c r="A91" s="1441" t="s">
        <v>536</v>
      </c>
      <c r="B91" s="1442"/>
      <c r="C91" s="1442"/>
      <c r="D91" s="1442"/>
      <c r="E91" s="1442"/>
      <c r="F91" s="1442"/>
      <c r="G91" s="1442"/>
      <c r="H91" s="1442"/>
    </row>
    <row r="92" spans="1:8" ht="35.1" customHeight="1">
      <c r="A92" s="1441" t="s">
        <v>537</v>
      </c>
      <c r="B92" s="1442"/>
      <c r="C92" s="1442"/>
      <c r="D92" s="1442"/>
      <c r="E92" s="1442"/>
      <c r="F92" s="1442"/>
      <c r="G92" s="1442"/>
      <c r="H92" s="1442"/>
    </row>
    <row r="93" spans="1:8" ht="35.1" customHeight="1">
      <c r="A93" s="463" t="s">
        <v>731</v>
      </c>
      <c r="B93" s="1269"/>
      <c r="C93" s="1269"/>
      <c r="D93" s="1269"/>
      <c r="E93" s="1269"/>
      <c r="F93" s="1269"/>
      <c r="G93" s="1269"/>
      <c r="H93" s="1269"/>
    </row>
    <row r="94" spans="1:8" ht="35.1" customHeight="1">
      <c r="A94" s="1441" t="s">
        <v>732</v>
      </c>
      <c r="B94" s="1442"/>
      <c r="C94" s="1442"/>
      <c r="D94" s="1442"/>
      <c r="E94" s="1442"/>
      <c r="F94" s="1442"/>
      <c r="G94" s="1442"/>
      <c r="H94" s="1442"/>
    </row>
    <row r="95" spans="1:8" ht="15.75" customHeight="1">
      <c r="A95" s="464"/>
      <c r="B95" s="436"/>
      <c r="C95" s="225"/>
      <c r="D95" s="225"/>
      <c r="E95" s="240"/>
      <c r="F95" s="240"/>
      <c r="G95" s="240"/>
      <c r="H95" s="466"/>
    </row>
    <row r="96" spans="1:8" ht="15.75" customHeight="1">
      <c r="A96" s="548"/>
      <c r="B96" s="469"/>
      <c r="C96" s="469"/>
      <c r="D96" s="469"/>
      <c r="E96" s="469"/>
      <c r="F96" s="469"/>
      <c r="G96" s="469"/>
      <c r="H96" s="469"/>
    </row>
    <row r="97" spans="1:8" ht="18" customHeight="1">
      <c r="A97" s="484" t="str">
        <f>A1</f>
        <v>Public Service Electric and Gas Company</v>
      </c>
      <c r="B97" s="485"/>
      <c r="C97" s="485"/>
      <c r="D97" s="485"/>
      <c r="E97" s="485"/>
      <c r="F97" s="485"/>
      <c r="G97" s="485"/>
      <c r="H97" s="486"/>
    </row>
    <row r="98" spans="1:8" s="433" customFormat="1" ht="18" customHeight="1">
      <c r="A98" s="1439" t="s">
        <v>261</v>
      </c>
      <c r="B98" s="1439"/>
      <c r="C98" s="1439"/>
      <c r="D98" s="1439"/>
      <c r="E98" s="1439"/>
      <c r="F98" s="1439"/>
      <c r="G98" s="1439"/>
      <c r="H98" s="1439"/>
    </row>
    <row r="99" spans="1:8" s="433" customFormat="1" ht="18" customHeight="1">
      <c r="A99" s="1439" t="str">
        <f>+A3</f>
        <v>Attachment 1A - Accumulated Deferred Income Taxes (ADIT) Worksheet - December 31 of the Previous Year</v>
      </c>
      <c r="B99" s="1439"/>
      <c r="C99" s="1439"/>
      <c r="D99" s="1439"/>
      <c r="E99" s="1439"/>
      <c r="F99" s="1439"/>
      <c r="G99" s="1439"/>
      <c r="H99" s="1439"/>
    </row>
    <row r="100" spans="1:8" s="433" customFormat="1" ht="15.75" customHeight="1">
      <c r="A100" s="473"/>
      <c r="B100" s="435"/>
      <c r="C100" s="435"/>
      <c r="D100" s="435"/>
      <c r="E100" s="435"/>
      <c r="F100" s="432"/>
      <c r="G100" s="432"/>
      <c r="H100" s="474"/>
    </row>
    <row r="101" spans="1:8" s="433" customFormat="1" ht="15.75" customHeight="1">
      <c r="A101" s="464"/>
      <c r="B101" s="436"/>
      <c r="C101" s="436"/>
      <c r="D101" s="436"/>
      <c r="E101" s="436"/>
      <c r="F101" s="472"/>
      <c r="G101" s="472"/>
      <c r="H101" s="561" t="s">
        <v>502</v>
      </c>
    </row>
    <row r="102" spans="1:8" ht="15.75" customHeight="1">
      <c r="A102" s="464"/>
      <c r="B102" s="436"/>
      <c r="C102" s="436"/>
      <c r="D102" s="436"/>
      <c r="E102" s="436"/>
      <c r="F102" s="472"/>
      <c r="G102" s="472"/>
      <c r="H102" s="466"/>
    </row>
    <row r="103" spans="1:8" ht="15.75" customHeight="1">
      <c r="A103" s="456" t="s">
        <v>54</v>
      </c>
      <c r="B103" s="457" t="s">
        <v>158</v>
      </c>
      <c r="C103" s="457" t="s">
        <v>39</v>
      </c>
      <c r="D103" s="457" t="s">
        <v>55</v>
      </c>
      <c r="E103" s="457" t="s">
        <v>53</v>
      </c>
      <c r="F103" s="457" t="s">
        <v>421</v>
      </c>
      <c r="G103" s="457" t="s">
        <v>56</v>
      </c>
      <c r="H103" s="457" t="s">
        <v>272</v>
      </c>
    </row>
    <row r="104" spans="1:8" ht="15.75" customHeight="1">
      <c r="A104" s="447"/>
      <c r="B104" s="446" t="s">
        <v>157</v>
      </c>
      <c r="C104" s="446" t="s">
        <v>303</v>
      </c>
      <c r="D104" s="446" t="s">
        <v>305</v>
      </c>
      <c r="E104" s="446"/>
      <c r="F104" s="446"/>
      <c r="G104" s="446"/>
    </row>
    <row r="105" spans="1:8" ht="15.75" customHeight="1">
      <c r="A105" s="458" t="s">
        <v>539</v>
      </c>
      <c r="B105" s="446"/>
      <c r="C105" s="446" t="s">
        <v>304</v>
      </c>
      <c r="D105" s="446" t="s">
        <v>295</v>
      </c>
      <c r="E105" s="446" t="s">
        <v>300</v>
      </c>
      <c r="F105" s="446" t="s">
        <v>302</v>
      </c>
      <c r="G105" s="446" t="s">
        <v>726</v>
      </c>
    </row>
    <row r="106" spans="1:8" ht="15.75" customHeight="1">
      <c r="A106" s="447"/>
      <c r="B106" s="446"/>
      <c r="C106" s="446" t="s">
        <v>301</v>
      </c>
      <c r="D106" s="446" t="s">
        <v>301</v>
      </c>
      <c r="E106" s="446" t="s">
        <v>301</v>
      </c>
      <c r="F106" s="446" t="s">
        <v>301</v>
      </c>
      <c r="G106" s="446" t="s">
        <v>301</v>
      </c>
      <c r="H106" s="446" t="s">
        <v>28</v>
      </c>
    </row>
    <row r="107" spans="1:8" ht="24.75" customHeight="1">
      <c r="A107" s="1010" t="s">
        <v>843</v>
      </c>
      <c r="B107" s="1008">
        <f t="shared" ref="B107:B124" si="7">SUM(C107:G107)</f>
        <v>-74252848</v>
      </c>
      <c r="C107" s="1011">
        <v>-74252848</v>
      </c>
      <c r="D107" s="1011">
        <v>0</v>
      </c>
      <c r="E107" s="1011">
        <v>0</v>
      </c>
      <c r="F107" s="1011">
        <v>0</v>
      </c>
      <c r="G107" s="1011">
        <v>0</v>
      </c>
      <c r="H107" s="1011" t="s">
        <v>983</v>
      </c>
    </row>
    <row r="108" spans="1:8" ht="24.75" customHeight="1">
      <c r="A108" s="1010" t="s">
        <v>1153</v>
      </c>
      <c r="B108" s="1008">
        <f t="shared" si="7"/>
        <v>-116251360</v>
      </c>
      <c r="C108" s="1011">
        <v>-124135031</v>
      </c>
      <c r="D108" s="1011">
        <v>0</v>
      </c>
      <c r="E108" s="1011">
        <v>0</v>
      </c>
      <c r="F108" s="1011">
        <v>0</v>
      </c>
      <c r="G108" s="1011">
        <v>7883671</v>
      </c>
      <c r="H108" s="1011" t="s">
        <v>1394</v>
      </c>
    </row>
    <row r="109" spans="1:8" ht="24.75" customHeight="1">
      <c r="A109" s="1010" t="s">
        <v>844</v>
      </c>
      <c r="B109" s="1008">
        <f t="shared" si="7"/>
        <v>-49502305</v>
      </c>
      <c r="C109" s="1011">
        <v>-49502305</v>
      </c>
      <c r="D109" s="1011">
        <v>0</v>
      </c>
      <c r="E109" s="1011">
        <v>0</v>
      </c>
      <c r="F109" s="1011">
        <v>0</v>
      </c>
      <c r="G109" s="1011">
        <v>0</v>
      </c>
      <c r="H109" s="1011" t="s">
        <v>984</v>
      </c>
    </row>
    <row r="110" spans="1:8" ht="24.75" customHeight="1">
      <c r="A110" s="1010" t="s">
        <v>845</v>
      </c>
      <c r="B110" s="1008">
        <f t="shared" si="7"/>
        <v>-2139774</v>
      </c>
      <c r="C110" s="1011">
        <v>0</v>
      </c>
      <c r="D110" s="1011">
        <v>0</v>
      </c>
      <c r="E110" s="1011">
        <v>-2139774</v>
      </c>
      <c r="F110" s="1011">
        <v>0</v>
      </c>
      <c r="G110" s="1011">
        <v>0</v>
      </c>
      <c r="H110" s="1011" t="s">
        <v>985</v>
      </c>
    </row>
    <row r="111" spans="1:8" ht="24.75" customHeight="1">
      <c r="A111" s="1010" t="s">
        <v>846</v>
      </c>
      <c r="B111" s="1008">
        <f t="shared" si="7"/>
        <v>-4904324</v>
      </c>
      <c r="C111" s="1011">
        <v>-4904324</v>
      </c>
      <c r="D111" s="1011">
        <v>0</v>
      </c>
      <c r="E111" s="1011">
        <v>0</v>
      </c>
      <c r="F111" s="1011">
        <v>0</v>
      </c>
      <c r="G111" s="1011">
        <v>0</v>
      </c>
      <c r="H111" s="1011" t="s">
        <v>1157</v>
      </c>
    </row>
    <row r="112" spans="1:8" ht="24.75" customHeight="1">
      <c r="A112" s="1010" t="s">
        <v>847</v>
      </c>
      <c r="B112" s="1008">
        <f t="shared" si="7"/>
        <v>-1441487</v>
      </c>
      <c r="C112" s="1011">
        <v>-1441487</v>
      </c>
      <c r="D112" s="1011">
        <v>0</v>
      </c>
      <c r="E112" s="1011">
        <v>0</v>
      </c>
      <c r="F112" s="1011">
        <v>0</v>
      </c>
      <c r="G112" s="1011">
        <v>0</v>
      </c>
      <c r="H112" s="1011" t="s">
        <v>986</v>
      </c>
    </row>
    <row r="113" spans="1:8" ht="24.75" customHeight="1">
      <c r="A113" s="1010" t="s">
        <v>848</v>
      </c>
      <c r="B113" s="1008">
        <f t="shared" si="7"/>
        <v>-9442169</v>
      </c>
      <c r="C113" s="1011">
        <v>-9442169</v>
      </c>
      <c r="D113" s="1011">
        <v>0</v>
      </c>
      <c r="E113" s="1011">
        <v>0</v>
      </c>
      <c r="F113" s="1011">
        <v>0</v>
      </c>
      <c r="G113" s="1011">
        <v>0</v>
      </c>
      <c r="H113" s="1011" t="s">
        <v>987</v>
      </c>
    </row>
    <row r="114" spans="1:8" ht="24.75" customHeight="1">
      <c r="A114" s="1010" t="s">
        <v>849</v>
      </c>
      <c r="B114" s="1008">
        <f t="shared" si="7"/>
        <v>-76527070</v>
      </c>
      <c r="C114" s="1011">
        <v>-76527070</v>
      </c>
      <c r="D114" s="1011">
        <v>0</v>
      </c>
      <c r="E114" s="1011">
        <v>0</v>
      </c>
      <c r="F114" s="1011">
        <v>0</v>
      </c>
      <c r="G114" s="1011">
        <v>0</v>
      </c>
      <c r="H114" s="1011" t="s">
        <v>984</v>
      </c>
    </row>
    <row r="115" spans="1:8" ht="30" customHeight="1">
      <c r="A115" s="1010" t="s">
        <v>850</v>
      </c>
      <c r="B115" s="1008">
        <f t="shared" si="7"/>
        <v>-3631708</v>
      </c>
      <c r="C115" s="1011">
        <v>-1885125</v>
      </c>
      <c r="D115" s="1011">
        <v>-1746583</v>
      </c>
      <c r="E115" s="1011">
        <v>0</v>
      </c>
      <c r="F115" s="1011">
        <v>0</v>
      </c>
      <c r="G115" s="1011">
        <v>0</v>
      </c>
      <c r="H115" s="1315" t="s">
        <v>988</v>
      </c>
    </row>
    <row r="116" spans="1:8" ht="24.75" customHeight="1">
      <c r="A116" s="1010" t="s">
        <v>851</v>
      </c>
      <c r="B116" s="1008">
        <f t="shared" si="7"/>
        <v>-664279</v>
      </c>
      <c r="C116" s="1011">
        <v>-664279</v>
      </c>
      <c r="D116" s="1011">
        <v>0</v>
      </c>
      <c r="E116" s="1011">
        <v>0</v>
      </c>
      <c r="F116" s="1011">
        <v>0</v>
      </c>
      <c r="G116" s="1011">
        <v>0</v>
      </c>
      <c r="H116" s="1011" t="s">
        <v>987</v>
      </c>
    </row>
    <row r="117" spans="1:8" ht="24.75" customHeight="1">
      <c r="A117" s="1010" t="s">
        <v>856</v>
      </c>
      <c r="B117" s="1008">
        <f t="shared" si="7"/>
        <v>-132990</v>
      </c>
      <c r="C117" s="1011">
        <v>-132990</v>
      </c>
      <c r="D117" s="1011">
        <v>0</v>
      </c>
      <c r="E117" s="1011">
        <v>0</v>
      </c>
      <c r="F117" s="1011">
        <v>0</v>
      </c>
      <c r="G117" s="1011">
        <v>0</v>
      </c>
      <c r="H117" s="1011" t="s">
        <v>989</v>
      </c>
    </row>
    <row r="118" spans="1:8" ht="24.75" customHeight="1">
      <c r="A118" s="1010" t="s">
        <v>980</v>
      </c>
      <c r="B118" s="1008">
        <f t="shared" si="7"/>
        <v>-4110609</v>
      </c>
      <c r="C118" s="1011">
        <v>-4110609</v>
      </c>
      <c r="D118" s="1011">
        <v>0</v>
      </c>
      <c r="E118" s="1011">
        <v>0</v>
      </c>
      <c r="F118" s="1011">
        <v>0</v>
      </c>
      <c r="G118" s="1011">
        <v>0</v>
      </c>
      <c r="H118" s="1011" t="s">
        <v>990</v>
      </c>
    </row>
    <row r="119" spans="1:8" ht="24.75" customHeight="1">
      <c r="A119" s="1010" t="s">
        <v>981</v>
      </c>
      <c r="B119" s="1008">
        <f t="shared" si="7"/>
        <v>-6395476</v>
      </c>
      <c r="C119" s="1011">
        <v>-6395476</v>
      </c>
      <c r="D119" s="1011">
        <v>0</v>
      </c>
      <c r="E119" s="1011">
        <v>0</v>
      </c>
      <c r="F119" s="1011">
        <v>0</v>
      </c>
      <c r="G119" s="1011">
        <v>0</v>
      </c>
      <c r="H119" s="1011" t="s">
        <v>991</v>
      </c>
    </row>
    <row r="120" spans="1:8" ht="24.75" customHeight="1">
      <c r="A120" s="1010" t="s">
        <v>1158</v>
      </c>
      <c r="B120" s="1008">
        <f t="shared" si="7"/>
        <v>-24249241</v>
      </c>
      <c r="C120" s="1011">
        <v>-24249241</v>
      </c>
      <c r="D120" s="1011">
        <v>0</v>
      </c>
      <c r="E120" s="1011">
        <v>0</v>
      </c>
      <c r="F120" s="1011">
        <v>0</v>
      </c>
      <c r="G120" s="1011">
        <v>0</v>
      </c>
      <c r="H120" s="1011" t="s">
        <v>992</v>
      </c>
    </row>
    <row r="121" spans="1:8" ht="24.75" customHeight="1">
      <c r="A121" s="1010" t="s">
        <v>974</v>
      </c>
      <c r="B121" s="1008">
        <f t="shared" si="7"/>
        <v>-11403516</v>
      </c>
      <c r="C121" s="1011">
        <v>-9233655</v>
      </c>
      <c r="D121" s="1011">
        <v>-2169861</v>
      </c>
      <c r="E121" s="1011">
        <v>0</v>
      </c>
      <c r="F121" s="1011">
        <v>0</v>
      </c>
      <c r="G121" s="1011">
        <v>0</v>
      </c>
      <c r="H121" s="1011" t="s">
        <v>993</v>
      </c>
    </row>
    <row r="122" spans="1:8" ht="24.75" customHeight="1">
      <c r="A122" s="1010" t="s">
        <v>982</v>
      </c>
      <c r="B122" s="1008">
        <f t="shared" si="7"/>
        <v>-119840</v>
      </c>
      <c r="C122" s="1011">
        <v>-119840</v>
      </c>
      <c r="D122" s="1011">
        <v>0</v>
      </c>
      <c r="E122" s="1011">
        <v>0</v>
      </c>
      <c r="F122" s="1011">
        <v>0</v>
      </c>
      <c r="G122" s="1011">
        <v>0</v>
      </c>
      <c r="H122" s="1011" t="s">
        <v>994</v>
      </c>
    </row>
    <row r="123" spans="1:8" ht="24.75" customHeight="1">
      <c r="A123" s="1010" t="s">
        <v>1159</v>
      </c>
      <c r="B123" s="1008">
        <f t="shared" si="7"/>
        <v>-185999</v>
      </c>
      <c r="C123" s="1011">
        <v>-185999</v>
      </c>
      <c r="D123" s="1011">
        <v>0</v>
      </c>
      <c r="E123" s="1011">
        <v>0</v>
      </c>
      <c r="F123" s="1011">
        <v>0</v>
      </c>
      <c r="G123" s="1011">
        <v>0</v>
      </c>
      <c r="H123" s="1011" t="s">
        <v>1160</v>
      </c>
    </row>
    <row r="124" spans="1:8" ht="24.75" customHeight="1">
      <c r="A124" s="1010" t="s">
        <v>853</v>
      </c>
      <c r="B124" s="1008">
        <f t="shared" si="7"/>
        <v>-98186003</v>
      </c>
      <c r="C124" s="1011">
        <v>0</v>
      </c>
      <c r="D124" s="1011">
        <v>0</v>
      </c>
      <c r="E124" s="1011">
        <v>-98186003</v>
      </c>
      <c r="F124" s="1011">
        <v>0</v>
      </c>
      <c r="G124" s="1011">
        <v>0</v>
      </c>
      <c r="H124" s="1011" t="s">
        <v>855</v>
      </c>
    </row>
    <row r="125" spans="1:8" ht="24.95" customHeight="1">
      <c r="A125" s="987" t="s">
        <v>215</v>
      </c>
      <c r="B125" s="1003">
        <f t="shared" ref="B125:G125" si="8">SUBTOTAL(9,B107:B124)</f>
        <v>-483540998</v>
      </c>
      <c r="C125" s="1003">
        <f t="shared" si="8"/>
        <v>-387182448</v>
      </c>
      <c r="D125" s="1003">
        <f t="shared" si="8"/>
        <v>-3916444</v>
      </c>
      <c r="E125" s="1003">
        <f t="shared" si="8"/>
        <v>-100325777</v>
      </c>
      <c r="F125" s="1003">
        <f t="shared" si="8"/>
        <v>0</v>
      </c>
      <c r="G125" s="1003">
        <f t="shared" si="8"/>
        <v>7883671</v>
      </c>
      <c r="H125" s="1004"/>
    </row>
    <row r="126" spans="1:8" ht="24.95" customHeight="1">
      <c r="A126" s="990" t="s">
        <v>488</v>
      </c>
      <c r="B126" s="1006">
        <f>SUM(C126:G126)</f>
        <v>-98186003</v>
      </c>
      <c r="C126" s="1011">
        <f>C124</f>
        <v>0</v>
      </c>
      <c r="D126" s="1011">
        <f>D124</f>
        <v>0</v>
      </c>
      <c r="E126" s="1011">
        <f>E124</f>
        <v>-98186003</v>
      </c>
      <c r="F126" s="1011">
        <f>F124</f>
        <v>0</v>
      </c>
      <c r="G126" s="1011">
        <f>G124</f>
        <v>0</v>
      </c>
      <c r="H126" s="1009"/>
    </row>
    <row r="127" spans="1:8" ht="24.95" customHeight="1">
      <c r="A127" s="990" t="s">
        <v>0</v>
      </c>
      <c r="B127" s="1332"/>
      <c r="C127" s="1011"/>
      <c r="D127" s="1011"/>
      <c r="E127" s="1011"/>
      <c r="F127" s="1011"/>
      <c r="G127" s="1011"/>
      <c r="H127" s="1009"/>
    </row>
    <row r="128" spans="1:8" ht="24.95" customHeight="1" thickBot="1">
      <c r="A128" s="991" t="s">
        <v>157</v>
      </c>
      <c r="B128" s="992">
        <f t="shared" ref="B128:G128" si="9">+B125-B126-B127</f>
        <v>-385354995</v>
      </c>
      <c r="C128" s="992">
        <f t="shared" si="9"/>
        <v>-387182448</v>
      </c>
      <c r="D128" s="992">
        <f t="shared" si="9"/>
        <v>-3916444</v>
      </c>
      <c r="E128" s="992">
        <f t="shared" si="9"/>
        <v>-2139774</v>
      </c>
      <c r="F128" s="992">
        <f t="shared" si="9"/>
        <v>0</v>
      </c>
      <c r="G128" s="992">
        <f t="shared" si="9"/>
        <v>7883671</v>
      </c>
      <c r="H128" s="1002"/>
    </row>
    <row r="129" spans="1:8" s="436" customFormat="1" ht="35.1" customHeight="1" thickTop="1">
      <c r="A129" s="437" t="s">
        <v>307</v>
      </c>
      <c r="B129" s="225"/>
      <c r="C129" s="225"/>
      <c r="D129" s="240"/>
      <c r="E129" s="240"/>
      <c r="H129" s="476"/>
    </row>
    <row r="130" spans="1:8" s="436" customFormat="1" ht="35.1" customHeight="1">
      <c r="A130" s="1441" t="s">
        <v>427</v>
      </c>
      <c r="B130" s="1442"/>
      <c r="C130" s="1442"/>
      <c r="D130" s="1442"/>
      <c r="E130" s="1442"/>
      <c r="F130" s="1442"/>
      <c r="G130" s="1442"/>
      <c r="H130" s="1442"/>
    </row>
    <row r="131" spans="1:8" s="436" customFormat="1" ht="35.1" customHeight="1">
      <c r="A131" s="1441" t="s">
        <v>428</v>
      </c>
      <c r="B131" s="1442"/>
      <c r="C131" s="1442"/>
      <c r="D131" s="1442"/>
      <c r="E131" s="1442"/>
      <c r="F131" s="1442"/>
      <c r="G131" s="1442"/>
      <c r="H131" s="1442"/>
    </row>
    <row r="132" spans="1:8" ht="35.1" customHeight="1">
      <c r="A132" s="1441" t="s">
        <v>106</v>
      </c>
      <c r="B132" s="1442"/>
      <c r="C132" s="1442"/>
      <c r="D132" s="1442"/>
      <c r="E132" s="1442"/>
      <c r="F132" s="1442"/>
      <c r="G132" s="1442"/>
      <c r="H132" s="1442"/>
    </row>
    <row r="133" spans="1:8" ht="35.1" customHeight="1">
      <c r="A133" s="1441" t="s">
        <v>115</v>
      </c>
      <c r="B133" s="1442"/>
      <c r="C133" s="1442"/>
      <c r="D133" s="1442"/>
      <c r="E133" s="1442"/>
      <c r="F133" s="1442"/>
      <c r="G133" s="1442"/>
      <c r="H133" s="1442"/>
    </row>
    <row r="134" spans="1:8" ht="35.1" customHeight="1">
      <c r="A134" s="463" t="s">
        <v>730</v>
      </c>
      <c r="B134" s="1269"/>
      <c r="C134" s="1269"/>
      <c r="D134" s="1269"/>
      <c r="E134" s="1269"/>
      <c r="F134" s="1269"/>
      <c r="G134" s="1269"/>
      <c r="H134" s="1269"/>
    </row>
    <row r="135" spans="1:8" ht="35.1" customHeight="1">
      <c r="A135" s="1441" t="s">
        <v>538</v>
      </c>
      <c r="B135" s="1442"/>
      <c r="C135" s="1442"/>
      <c r="D135" s="1442"/>
      <c r="E135" s="1442"/>
      <c r="F135" s="1442"/>
      <c r="G135" s="1442"/>
      <c r="H135" s="1442"/>
    </row>
    <row r="136" spans="1:8" ht="35.1" customHeight="1">
      <c r="A136" s="464"/>
      <c r="B136" s="436"/>
      <c r="C136" s="436"/>
      <c r="D136" s="436"/>
      <c r="E136" s="436"/>
      <c r="F136" s="436"/>
      <c r="G136" s="436"/>
      <c r="H136" s="436"/>
    </row>
    <row r="137" spans="1:8" ht="35.1" customHeight="1">
      <c r="A137" s="477"/>
      <c r="B137" s="478"/>
      <c r="C137" s="478"/>
      <c r="D137" s="478"/>
      <c r="E137" s="478"/>
      <c r="F137" s="478"/>
      <c r="G137" s="478"/>
      <c r="H137" s="478"/>
    </row>
    <row r="138" spans="1:8" ht="15.75">
      <c r="A138" s="1440"/>
      <c r="B138" s="1440"/>
      <c r="C138" s="1440"/>
      <c r="D138" s="1440"/>
      <c r="E138" s="1440"/>
      <c r="F138" s="1440"/>
      <c r="G138" s="1440"/>
      <c r="H138" s="1440"/>
    </row>
    <row r="139" spans="1:8" ht="15.75" customHeight="1">
      <c r="A139" s="225"/>
      <c r="B139" s="225"/>
      <c r="C139" s="225"/>
      <c r="D139" s="225"/>
      <c r="E139" s="225"/>
      <c r="F139" s="225"/>
      <c r="G139" s="225"/>
      <c r="H139" s="225"/>
    </row>
    <row r="140" spans="1:8" ht="15.75" customHeight="1">
      <c r="A140" s="225"/>
      <c r="B140" s="225"/>
      <c r="C140" s="225"/>
      <c r="D140" s="225"/>
      <c r="E140" s="225"/>
      <c r="F140" s="225"/>
      <c r="G140" s="225"/>
      <c r="H140" s="225"/>
    </row>
    <row r="141" spans="1:8">
      <c r="A141" s="225"/>
      <c r="B141" s="225"/>
      <c r="C141" s="225"/>
      <c r="D141" s="225"/>
      <c r="E141" s="225"/>
      <c r="F141" s="225"/>
      <c r="G141" s="225"/>
      <c r="H141" s="225"/>
    </row>
    <row r="142" spans="1:8" ht="15.75">
      <c r="A142" s="437"/>
      <c r="B142" s="225"/>
      <c r="C142" s="479"/>
      <c r="D142" s="479"/>
      <c r="E142" s="479"/>
      <c r="F142" s="479"/>
      <c r="G142" s="479"/>
      <c r="H142" s="479"/>
    </row>
    <row r="143" spans="1:8" ht="15.75">
      <c r="A143" s="437"/>
      <c r="B143" s="225"/>
      <c r="C143" s="479"/>
      <c r="D143" s="479"/>
      <c r="E143" s="479"/>
      <c r="F143" s="479"/>
      <c r="G143" s="479"/>
      <c r="H143" s="479"/>
    </row>
    <row r="144" spans="1:8">
      <c r="A144" s="480"/>
      <c r="B144" s="225"/>
      <c r="C144" s="240"/>
      <c r="D144" s="240"/>
      <c r="E144" s="225"/>
      <c r="F144" s="225"/>
      <c r="G144" s="225"/>
      <c r="H144" s="225"/>
    </row>
    <row r="145" spans="1:8">
      <c r="A145" s="480"/>
      <c r="B145" s="225"/>
      <c r="C145" s="74"/>
      <c r="D145" s="74"/>
      <c r="E145" s="225"/>
      <c r="F145" s="225"/>
      <c r="G145" s="225"/>
      <c r="H145" s="225"/>
    </row>
    <row r="146" spans="1:8">
      <c r="A146" s="480"/>
      <c r="B146" s="225"/>
      <c r="C146" s="74"/>
      <c r="D146" s="74"/>
      <c r="E146" s="225"/>
      <c r="F146" s="225"/>
      <c r="G146" s="225"/>
      <c r="H146" s="225"/>
    </row>
    <row r="147" spans="1:8">
      <c r="A147" s="480"/>
      <c r="B147" s="225"/>
      <c r="C147" s="74"/>
      <c r="D147" s="74"/>
      <c r="E147" s="225"/>
      <c r="F147" s="225"/>
      <c r="G147" s="225"/>
      <c r="H147" s="225"/>
    </row>
    <row r="148" spans="1:8">
      <c r="A148" s="480"/>
      <c r="B148" s="225"/>
      <c r="C148" s="74"/>
      <c r="D148" s="74"/>
      <c r="E148" s="225"/>
      <c r="F148" s="225"/>
      <c r="G148" s="225"/>
      <c r="H148" s="225"/>
    </row>
    <row r="149" spans="1:8">
      <c r="A149" s="480"/>
      <c r="B149" s="225"/>
      <c r="C149" s="74"/>
      <c r="D149" s="74"/>
      <c r="E149" s="225"/>
      <c r="F149" s="225"/>
      <c r="G149" s="225"/>
      <c r="H149" s="225"/>
    </row>
    <row r="150" spans="1:8">
      <c r="A150" s="480"/>
      <c r="B150" s="225"/>
      <c r="C150" s="74"/>
      <c r="D150" s="74"/>
      <c r="E150" s="225"/>
      <c r="F150" s="225"/>
      <c r="G150" s="225"/>
      <c r="H150" s="225"/>
    </row>
    <row r="151" spans="1:8">
      <c r="A151" s="480"/>
      <c r="B151" s="225"/>
      <c r="C151" s="74"/>
      <c r="D151" s="74"/>
      <c r="E151" s="225"/>
      <c r="F151" s="225"/>
      <c r="G151" s="225"/>
      <c r="H151" s="225"/>
    </row>
    <row r="152" spans="1:8">
      <c r="A152" s="480"/>
      <c r="B152" s="225"/>
      <c r="C152" s="74"/>
      <c r="D152" s="74"/>
      <c r="E152" s="225"/>
      <c r="F152" s="225"/>
      <c r="G152" s="225"/>
      <c r="H152" s="225"/>
    </row>
    <row r="153" spans="1:8">
      <c r="A153" s="480"/>
      <c r="B153" s="225"/>
      <c r="C153" s="74"/>
      <c r="D153" s="74"/>
      <c r="E153" s="225"/>
      <c r="F153" s="225"/>
      <c r="G153" s="225"/>
      <c r="H153" s="225"/>
    </row>
    <row r="154" spans="1:8">
      <c r="A154" s="480"/>
      <c r="B154" s="225"/>
      <c r="C154" s="74"/>
      <c r="D154" s="74"/>
      <c r="E154" s="225"/>
      <c r="F154" s="225"/>
      <c r="G154" s="225"/>
      <c r="H154" s="225"/>
    </row>
    <row r="155" spans="1:8">
      <c r="A155" s="225"/>
      <c r="B155" s="225"/>
      <c r="C155" s="74"/>
      <c r="D155" s="74"/>
      <c r="E155" s="225"/>
      <c r="F155" s="225"/>
      <c r="G155" s="225"/>
      <c r="H155" s="225"/>
    </row>
    <row r="156" spans="1:8">
      <c r="A156" s="480"/>
      <c r="B156" s="225"/>
      <c r="C156" s="74"/>
      <c r="D156" s="74"/>
      <c r="E156" s="225"/>
      <c r="F156" s="225"/>
      <c r="G156" s="225"/>
      <c r="H156" s="225"/>
    </row>
    <row r="157" spans="1:8">
      <c r="A157" s="225"/>
      <c r="B157" s="225"/>
      <c r="C157" s="74"/>
      <c r="D157" s="74"/>
      <c r="E157" s="225"/>
      <c r="F157" s="225"/>
      <c r="G157" s="225"/>
      <c r="H157" s="225"/>
    </row>
    <row r="158" spans="1:8">
      <c r="A158" s="480"/>
      <c r="B158" s="225"/>
      <c r="C158" s="225"/>
      <c r="D158" s="225"/>
      <c r="E158" s="225"/>
      <c r="F158" s="225"/>
      <c r="G158" s="225"/>
      <c r="H158" s="225"/>
    </row>
    <row r="159" spans="1:8">
      <c r="A159" s="480"/>
      <c r="B159" s="225"/>
      <c r="C159" s="225"/>
      <c r="D159" s="225"/>
      <c r="E159" s="225"/>
      <c r="F159" s="225"/>
      <c r="G159" s="225"/>
      <c r="H159" s="225"/>
    </row>
    <row r="160" spans="1:8">
      <c r="A160" s="480"/>
      <c r="B160" s="225"/>
      <c r="C160" s="225"/>
      <c r="D160" s="225"/>
      <c r="E160" s="225"/>
      <c r="F160" s="225"/>
      <c r="G160" s="225"/>
      <c r="H160" s="225"/>
    </row>
    <row r="161" spans="1:8">
      <c r="A161" s="480"/>
      <c r="B161" s="225"/>
      <c r="C161" s="225"/>
      <c r="D161" s="225"/>
      <c r="E161" s="225"/>
      <c r="F161" s="225"/>
      <c r="G161" s="225"/>
      <c r="H161" s="225"/>
    </row>
    <row r="162" spans="1:8">
      <c r="A162" s="480"/>
      <c r="B162" s="225"/>
      <c r="C162" s="225"/>
      <c r="D162" s="225"/>
      <c r="E162" s="225"/>
      <c r="F162" s="225"/>
      <c r="G162" s="225"/>
      <c r="H162" s="225"/>
    </row>
    <row r="163" spans="1:8">
      <c r="A163" s="480"/>
      <c r="B163" s="225"/>
      <c r="C163" s="225"/>
      <c r="D163" s="225"/>
      <c r="E163" s="225"/>
      <c r="F163" s="225"/>
      <c r="G163" s="225"/>
      <c r="H163" s="225"/>
    </row>
    <row r="164" spans="1:8">
      <c r="A164" s="480"/>
      <c r="B164" s="225"/>
      <c r="C164" s="225"/>
      <c r="D164" s="225"/>
      <c r="E164" s="225"/>
      <c r="F164" s="225"/>
      <c r="G164" s="225"/>
      <c r="H164" s="225"/>
    </row>
    <row r="165" spans="1:8">
      <c r="A165" s="480"/>
      <c r="B165" s="225"/>
      <c r="C165" s="225"/>
      <c r="D165" s="225"/>
      <c r="E165" s="225"/>
      <c r="F165" s="225"/>
      <c r="G165" s="225"/>
      <c r="H165" s="225"/>
    </row>
    <row r="166" spans="1:8">
      <c r="A166" s="480"/>
      <c r="B166" s="225"/>
      <c r="C166" s="225"/>
      <c r="D166" s="225"/>
      <c r="E166" s="225"/>
      <c r="F166" s="225"/>
      <c r="G166" s="225"/>
      <c r="H166" s="225"/>
    </row>
    <row r="167" spans="1:8">
      <c r="A167" s="480"/>
      <c r="B167" s="225"/>
      <c r="C167" s="225"/>
      <c r="D167" s="225"/>
      <c r="E167" s="225"/>
      <c r="F167" s="225"/>
      <c r="G167" s="225"/>
      <c r="H167" s="225"/>
    </row>
    <row r="168" spans="1:8">
      <c r="A168" s="480"/>
      <c r="B168" s="225"/>
      <c r="C168" s="225"/>
      <c r="D168" s="225"/>
      <c r="E168" s="225"/>
      <c r="F168" s="225"/>
      <c r="G168" s="225"/>
      <c r="H168" s="225"/>
    </row>
    <row r="169" spans="1:8">
      <c r="A169" s="480"/>
      <c r="B169" s="225"/>
      <c r="C169" s="225"/>
      <c r="D169" s="225"/>
      <c r="E169" s="225"/>
      <c r="F169" s="225"/>
      <c r="G169" s="225"/>
      <c r="H169" s="225"/>
    </row>
    <row r="170" spans="1:8">
      <c r="A170" s="480"/>
      <c r="B170" s="225"/>
      <c r="C170" s="225"/>
      <c r="D170" s="225"/>
      <c r="E170" s="225"/>
      <c r="F170" s="225"/>
      <c r="G170" s="225"/>
      <c r="H170" s="225"/>
    </row>
    <row r="171" spans="1:8">
      <c r="A171" s="480"/>
      <c r="B171" s="225"/>
      <c r="C171" s="225"/>
      <c r="D171" s="225"/>
      <c r="E171" s="225"/>
      <c r="F171" s="225"/>
      <c r="G171" s="225"/>
      <c r="H171" s="225"/>
    </row>
    <row r="172" spans="1:8">
      <c r="A172" s="480"/>
      <c r="B172" s="225"/>
      <c r="C172" s="225"/>
      <c r="D172" s="225"/>
      <c r="E172" s="225"/>
      <c r="F172" s="225"/>
      <c r="G172" s="225"/>
      <c r="H172" s="225"/>
    </row>
    <row r="173" spans="1:8">
      <c r="A173" s="480"/>
      <c r="B173" s="225"/>
      <c r="C173" s="225"/>
      <c r="D173" s="225"/>
      <c r="E173" s="225"/>
      <c r="F173" s="225"/>
      <c r="G173" s="225"/>
      <c r="H173" s="225"/>
    </row>
    <row r="174" spans="1:8">
      <c r="A174" s="480"/>
      <c r="B174" s="225"/>
      <c r="C174" s="225"/>
      <c r="D174" s="225"/>
      <c r="E174" s="225"/>
      <c r="F174" s="225"/>
      <c r="G174" s="225"/>
      <c r="H174" s="225"/>
    </row>
    <row r="175" spans="1:8">
      <c r="A175" s="480"/>
      <c r="B175" s="225"/>
      <c r="C175" s="225"/>
      <c r="D175" s="225"/>
      <c r="E175" s="225"/>
      <c r="F175" s="225"/>
      <c r="G175" s="225"/>
      <c r="H175" s="225"/>
    </row>
    <row r="176" spans="1:8">
      <c r="A176" s="480"/>
      <c r="B176" s="225"/>
      <c r="C176" s="225"/>
      <c r="D176" s="225"/>
      <c r="E176" s="225"/>
      <c r="F176" s="225"/>
      <c r="G176" s="225"/>
      <c r="H176" s="225"/>
    </row>
    <row r="177" spans="1:8">
      <c r="A177" s="480"/>
      <c r="B177" s="225"/>
      <c r="C177" s="225"/>
      <c r="D177" s="225"/>
      <c r="E177" s="225"/>
      <c r="F177" s="225"/>
      <c r="G177" s="225"/>
      <c r="H177" s="225"/>
    </row>
    <row r="178" spans="1:8">
      <c r="A178" s="480"/>
      <c r="B178" s="225"/>
      <c r="C178" s="225"/>
      <c r="D178" s="225"/>
      <c r="E178" s="225"/>
      <c r="F178" s="225"/>
      <c r="G178" s="225"/>
      <c r="H178" s="225"/>
    </row>
    <row r="179" spans="1:8">
      <c r="A179" s="480"/>
      <c r="B179" s="225"/>
      <c r="C179" s="225"/>
      <c r="D179" s="225"/>
      <c r="E179" s="225"/>
      <c r="F179" s="225"/>
      <c r="G179" s="225"/>
      <c r="H179" s="225"/>
    </row>
    <row r="180" spans="1:8">
      <c r="A180" s="480"/>
      <c r="B180" s="225"/>
      <c r="C180" s="225"/>
      <c r="D180" s="225"/>
      <c r="E180" s="225"/>
      <c r="F180" s="225"/>
      <c r="G180" s="225"/>
      <c r="H180" s="225"/>
    </row>
    <row r="181" spans="1:8">
      <c r="A181" s="480"/>
      <c r="B181" s="225"/>
      <c r="C181" s="225"/>
      <c r="D181" s="225"/>
      <c r="E181" s="225"/>
      <c r="F181" s="225"/>
      <c r="G181" s="225"/>
      <c r="H181" s="225"/>
    </row>
    <row r="182" spans="1:8">
      <c r="A182" s="480"/>
      <c r="B182" s="225"/>
      <c r="C182" s="225"/>
      <c r="D182" s="225"/>
      <c r="E182" s="225"/>
      <c r="F182" s="225"/>
      <c r="G182" s="225"/>
      <c r="H182" s="225"/>
    </row>
    <row r="183" spans="1:8">
      <c r="A183" s="480"/>
      <c r="B183" s="225"/>
      <c r="C183" s="225"/>
      <c r="D183" s="225"/>
      <c r="E183" s="225"/>
      <c r="F183" s="225"/>
      <c r="G183" s="225"/>
      <c r="H183" s="225"/>
    </row>
    <row r="184" spans="1:8">
      <c r="A184" s="480"/>
      <c r="B184" s="225"/>
      <c r="C184" s="225"/>
      <c r="D184" s="225"/>
      <c r="E184" s="225"/>
      <c r="F184" s="225"/>
      <c r="G184" s="225"/>
      <c r="H184" s="225"/>
    </row>
    <row r="185" spans="1:8">
      <c r="A185" s="480"/>
      <c r="B185" s="225"/>
      <c r="C185" s="225"/>
      <c r="D185" s="225"/>
      <c r="E185" s="225"/>
      <c r="F185" s="225"/>
      <c r="G185" s="225"/>
      <c r="H185" s="225"/>
    </row>
    <row r="186" spans="1:8">
      <c r="A186" s="480"/>
      <c r="B186" s="225"/>
      <c r="C186" s="225"/>
      <c r="D186" s="225"/>
      <c r="E186" s="225"/>
      <c r="F186" s="225"/>
      <c r="G186" s="225"/>
      <c r="H186" s="225"/>
    </row>
    <row r="187" spans="1:8">
      <c r="A187" s="480"/>
      <c r="B187" s="225"/>
      <c r="C187" s="225"/>
      <c r="D187" s="225"/>
      <c r="E187" s="225"/>
      <c r="F187" s="225"/>
      <c r="G187" s="225"/>
      <c r="H187" s="225"/>
    </row>
    <row r="188" spans="1:8">
      <c r="A188" s="480"/>
      <c r="B188" s="225"/>
      <c r="C188" s="225"/>
      <c r="D188" s="225"/>
      <c r="E188" s="225"/>
      <c r="F188" s="225"/>
      <c r="G188" s="225"/>
      <c r="H188" s="225"/>
    </row>
    <row r="189" spans="1:8">
      <c r="A189" s="480"/>
      <c r="B189" s="225"/>
      <c r="C189" s="225"/>
      <c r="D189" s="225"/>
      <c r="E189" s="225"/>
      <c r="F189" s="225"/>
      <c r="G189" s="225"/>
      <c r="H189" s="225"/>
    </row>
    <row r="190" spans="1:8">
      <c r="A190" s="480"/>
      <c r="B190" s="225"/>
      <c r="C190" s="225"/>
      <c r="D190" s="225"/>
      <c r="E190" s="225"/>
      <c r="F190" s="225"/>
      <c r="G190" s="225"/>
      <c r="H190" s="225"/>
    </row>
    <row r="191" spans="1:8">
      <c r="A191" s="480"/>
      <c r="B191" s="225"/>
      <c r="C191" s="225"/>
      <c r="D191" s="225"/>
      <c r="E191" s="225"/>
      <c r="F191" s="225"/>
      <c r="G191" s="225"/>
      <c r="H191" s="225"/>
    </row>
    <row r="192" spans="1:8">
      <c r="A192" s="480"/>
      <c r="B192" s="225"/>
      <c r="C192" s="225"/>
      <c r="D192" s="225"/>
      <c r="E192" s="225"/>
      <c r="F192" s="225"/>
      <c r="G192" s="225"/>
      <c r="H192" s="225"/>
    </row>
    <row r="193" spans="1:8">
      <c r="A193" s="480"/>
      <c r="B193" s="225"/>
      <c r="C193" s="225"/>
      <c r="D193" s="225"/>
      <c r="E193" s="225"/>
      <c r="F193" s="225"/>
      <c r="G193" s="225"/>
      <c r="H193" s="225"/>
    </row>
    <row r="194" spans="1:8">
      <c r="A194" s="480"/>
      <c r="B194" s="225"/>
      <c r="C194" s="225"/>
      <c r="D194" s="225"/>
      <c r="E194" s="225"/>
      <c r="F194" s="225"/>
      <c r="G194" s="225"/>
      <c r="H194" s="225"/>
    </row>
    <row r="195" spans="1:8">
      <c r="A195" s="480"/>
      <c r="B195" s="225"/>
      <c r="C195" s="225"/>
      <c r="D195" s="225"/>
      <c r="E195" s="225"/>
      <c r="F195" s="225"/>
      <c r="G195" s="225"/>
      <c r="H195" s="225"/>
    </row>
    <row r="196" spans="1:8">
      <c r="A196" s="480"/>
      <c r="B196" s="225"/>
      <c r="C196" s="225"/>
      <c r="D196" s="225"/>
      <c r="E196" s="225"/>
      <c r="F196" s="225"/>
      <c r="G196" s="225"/>
      <c r="H196" s="225"/>
    </row>
    <row r="197" spans="1:8">
      <c r="A197" s="480"/>
      <c r="B197" s="225"/>
      <c r="C197" s="225"/>
      <c r="D197" s="225"/>
      <c r="E197" s="225"/>
      <c r="F197" s="225"/>
      <c r="G197" s="225"/>
      <c r="H197" s="225"/>
    </row>
    <row r="198" spans="1:8">
      <c r="A198" s="480"/>
      <c r="B198" s="225"/>
      <c r="C198" s="225"/>
      <c r="D198" s="225"/>
      <c r="E198" s="225"/>
      <c r="F198" s="225"/>
      <c r="G198" s="225"/>
      <c r="H198" s="225"/>
    </row>
    <row r="199" spans="1:8">
      <c r="A199" s="480"/>
      <c r="B199" s="225"/>
      <c r="C199" s="225"/>
      <c r="D199" s="225"/>
      <c r="E199" s="225"/>
      <c r="F199" s="225"/>
      <c r="G199" s="225"/>
      <c r="H199" s="225"/>
    </row>
    <row r="200" spans="1:8">
      <c r="A200" s="480"/>
      <c r="B200" s="225"/>
      <c r="C200" s="225"/>
      <c r="D200" s="225"/>
      <c r="E200" s="225"/>
      <c r="F200" s="225"/>
      <c r="G200" s="225"/>
      <c r="H200" s="225"/>
    </row>
    <row r="201" spans="1:8">
      <c r="A201" s="480"/>
      <c r="B201" s="225"/>
      <c r="C201" s="225"/>
      <c r="D201" s="225"/>
      <c r="E201" s="225"/>
      <c r="F201" s="225"/>
      <c r="G201" s="225"/>
      <c r="H201" s="225"/>
    </row>
    <row r="202" spans="1:8">
      <c r="A202" s="480"/>
      <c r="B202" s="225"/>
      <c r="C202" s="225"/>
      <c r="D202" s="225"/>
      <c r="E202" s="225"/>
      <c r="F202" s="225"/>
      <c r="G202" s="225"/>
      <c r="H202" s="225"/>
    </row>
    <row r="203" spans="1:8">
      <c r="A203" s="480"/>
      <c r="B203" s="225"/>
      <c r="C203" s="225"/>
      <c r="D203" s="225"/>
      <c r="E203" s="225"/>
      <c r="F203" s="225"/>
      <c r="G203" s="225"/>
      <c r="H203" s="225"/>
    </row>
    <row r="204" spans="1:8">
      <c r="A204" s="480"/>
      <c r="B204" s="225"/>
      <c r="C204" s="225"/>
      <c r="D204" s="225"/>
      <c r="E204" s="225"/>
      <c r="F204" s="225"/>
      <c r="G204" s="225"/>
      <c r="H204" s="225"/>
    </row>
    <row r="205" spans="1:8">
      <c r="A205" s="480"/>
      <c r="B205" s="225"/>
      <c r="C205" s="225"/>
      <c r="D205" s="225"/>
      <c r="E205" s="225"/>
      <c r="F205" s="225"/>
      <c r="G205" s="225"/>
      <c r="H205" s="225"/>
    </row>
    <row r="206" spans="1:8">
      <c r="A206" s="480"/>
      <c r="B206" s="225"/>
      <c r="C206" s="225"/>
      <c r="D206" s="225"/>
      <c r="E206" s="225"/>
      <c r="F206" s="225"/>
      <c r="G206" s="225"/>
      <c r="H206" s="225"/>
    </row>
    <row r="207" spans="1:8">
      <c r="A207" s="480"/>
      <c r="B207" s="225"/>
      <c r="C207" s="225"/>
      <c r="D207" s="225"/>
      <c r="E207" s="225"/>
      <c r="F207" s="225"/>
      <c r="G207" s="225"/>
      <c r="H207" s="225"/>
    </row>
    <row r="208" spans="1:8">
      <c r="A208" s="480"/>
      <c r="B208" s="225"/>
      <c r="C208" s="225"/>
      <c r="D208" s="225"/>
      <c r="E208" s="225"/>
      <c r="F208" s="225"/>
      <c r="G208" s="225"/>
      <c r="H208" s="225"/>
    </row>
    <row r="209" spans="1:8">
      <c r="A209" s="480"/>
      <c r="B209" s="225"/>
      <c r="C209" s="225"/>
      <c r="D209" s="225"/>
      <c r="E209" s="225"/>
      <c r="F209" s="225"/>
      <c r="G209" s="225"/>
      <c r="H209" s="225"/>
    </row>
    <row r="210" spans="1:8">
      <c r="A210" s="480"/>
      <c r="B210" s="225"/>
      <c r="C210" s="225"/>
      <c r="D210" s="225"/>
      <c r="E210" s="225"/>
      <c r="F210" s="225"/>
      <c r="G210" s="225"/>
      <c r="H210" s="225"/>
    </row>
    <row r="211" spans="1:8">
      <c r="A211" s="480"/>
      <c r="B211" s="225"/>
      <c r="C211" s="225"/>
      <c r="D211" s="225"/>
      <c r="E211" s="225"/>
      <c r="F211" s="225"/>
      <c r="G211" s="225"/>
      <c r="H211" s="225"/>
    </row>
    <row r="212" spans="1:8">
      <c r="A212" s="480"/>
      <c r="B212" s="225"/>
      <c r="C212" s="225"/>
      <c r="D212" s="225"/>
      <c r="E212" s="225"/>
      <c r="F212" s="225"/>
      <c r="G212" s="225"/>
      <c r="H212" s="225"/>
    </row>
    <row r="213" spans="1:8">
      <c r="A213" s="480"/>
      <c r="B213" s="225"/>
      <c r="C213" s="225"/>
      <c r="D213" s="225"/>
      <c r="E213" s="225"/>
      <c r="F213" s="225"/>
      <c r="G213" s="225"/>
      <c r="H213" s="225"/>
    </row>
    <row r="214" spans="1:8">
      <c r="A214" s="480"/>
      <c r="B214" s="225"/>
      <c r="C214" s="225"/>
      <c r="D214" s="225"/>
      <c r="E214" s="225"/>
      <c r="F214" s="225"/>
      <c r="G214" s="225"/>
      <c r="H214" s="225"/>
    </row>
    <row r="215" spans="1:8">
      <c r="A215" s="480"/>
      <c r="B215" s="225"/>
      <c r="C215" s="225"/>
      <c r="D215" s="225"/>
      <c r="E215" s="225"/>
      <c r="F215" s="225"/>
      <c r="G215" s="225"/>
      <c r="H215" s="225"/>
    </row>
    <row r="216" spans="1:8">
      <c r="A216" s="480"/>
      <c r="B216" s="225"/>
      <c r="C216" s="225"/>
      <c r="D216" s="225"/>
      <c r="E216" s="225"/>
      <c r="F216" s="225"/>
      <c r="G216" s="225"/>
      <c r="H216" s="225"/>
    </row>
    <row r="217" spans="1:8">
      <c r="A217" s="480"/>
      <c r="B217" s="225"/>
      <c r="C217" s="225"/>
      <c r="D217" s="225"/>
      <c r="E217" s="225"/>
      <c r="F217" s="225"/>
      <c r="G217" s="225"/>
      <c r="H217" s="225"/>
    </row>
    <row r="218" spans="1:8">
      <c r="A218" s="480"/>
      <c r="B218" s="225"/>
      <c r="C218" s="225"/>
      <c r="D218" s="225"/>
      <c r="E218" s="225"/>
      <c r="F218" s="225"/>
      <c r="G218" s="225"/>
      <c r="H218" s="225"/>
    </row>
    <row r="219" spans="1:8">
      <c r="A219" s="480"/>
      <c r="B219" s="225"/>
      <c r="C219" s="225"/>
      <c r="D219" s="225"/>
      <c r="E219" s="225"/>
      <c r="F219" s="225"/>
      <c r="G219" s="225"/>
      <c r="H219" s="225"/>
    </row>
    <row r="220" spans="1:8">
      <c r="A220" s="480"/>
      <c r="B220" s="225"/>
      <c r="C220" s="225"/>
      <c r="D220" s="225"/>
      <c r="E220" s="225"/>
      <c r="F220" s="225"/>
      <c r="G220" s="225"/>
      <c r="H220" s="225"/>
    </row>
    <row r="221" spans="1:8">
      <c r="A221" s="480"/>
      <c r="B221" s="225"/>
      <c r="C221" s="225"/>
      <c r="D221" s="225"/>
      <c r="E221" s="225"/>
      <c r="F221" s="225"/>
      <c r="G221" s="225"/>
      <c r="H221" s="225"/>
    </row>
    <row r="222" spans="1:8">
      <c r="A222" s="480"/>
      <c r="B222" s="225"/>
      <c r="C222" s="225"/>
      <c r="D222" s="225"/>
      <c r="E222" s="225"/>
      <c r="F222" s="225"/>
      <c r="G222" s="225"/>
      <c r="H222" s="225"/>
    </row>
    <row r="223" spans="1:8">
      <c r="A223" s="480"/>
      <c r="B223" s="225"/>
      <c r="C223" s="225"/>
      <c r="D223" s="225"/>
      <c r="E223" s="225"/>
      <c r="F223" s="225"/>
      <c r="G223" s="225"/>
      <c r="H223" s="225"/>
    </row>
    <row r="224" spans="1:8">
      <c r="A224" s="480"/>
      <c r="B224" s="225"/>
      <c r="C224" s="225"/>
      <c r="D224" s="225"/>
      <c r="E224" s="225"/>
      <c r="F224" s="225"/>
      <c r="G224" s="225"/>
      <c r="H224" s="225"/>
    </row>
    <row r="225" spans="1:8">
      <c r="A225" s="480"/>
      <c r="B225" s="225"/>
      <c r="C225" s="225"/>
      <c r="D225" s="225"/>
      <c r="E225" s="225"/>
      <c r="F225" s="225"/>
      <c r="G225" s="225"/>
      <c r="H225" s="225"/>
    </row>
    <row r="226" spans="1:8">
      <c r="A226" s="480"/>
      <c r="B226" s="225"/>
      <c r="C226" s="225"/>
      <c r="D226" s="225"/>
      <c r="E226" s="225"/>
      <c r="F226" s="225"/>
      <c r="G226" s="225"/>
      <c r="H226" s="225"/>
    </row>
    <row r="227" spans="1:8">
      <c r="A227" s="480"/>
      <c r="B227" s="225"/>
      <c r="C227" s="225"/>
      <c r="D227" s="225"/>
      <c r="E227" s="225"/>
      <c r="F227" s="225"/>
      <c r="G227" s="225"/>
      <c r="H227" s="225"/>
    </row>
    <row r="228" spans="1:8">
      <c r="A228" s="480"/>
      <c r="B228" s="225"/>
      <c r="C228" s="225"/>
      <c r="D228" s="225"/>
      <c r="E228" s="225"/>
      <c r="F228" s="225"/>
      <c r="G228" s="225"/>
      <c r="H228" s="225"/>
    </row>
    <row r="229" spans="1:8">
      <c r="A229" s="480"/>
      <c r="B229" s="225"/>
      <c r="C229" s="225"/>
      <c r="D229" s="225"/>
      <c r="E229" s="225"/>
      <c r="F229" s="225"/>
      <c r="G229" s="225"/>
      <c r="H229" s="225"/>
    </row>
    <row r="230" spans="1:8">
      <c r="A230" s="480"/>
      <c r="B230" s="225"/>
      <c r="C230" s="225"/>
      <c r="D230" s="225"/>
      <c r="E230" s="225"/>
      <c r="F230" s="225"/>
      <c r="G230" s="225"/>
      <c r="H230" s="225"/>
    </row>
    <row r="231" spans="1:8">
      <c r="A231" s="480"/>
      <c r="B231" s="225"/>
      <c r="C231" s="225"/>
      <c r="D231" s="225"/>
      <c r="E231" s="225"/>
      <c r="F231" s="225"/>
      <c r="G231" s="225"/>
      <c r="H231" s="225"/>
    </row>
    <row r="232" spans="1:8">
      <c r="A232" s="480"/>
      <c r="B232" s="225"/>
      <c r="C232" s="225"/>
      <c r="D232" s="225"/>
      <c r="E232" s="225"/>
      <c r="F232" s="225"/>
      <c r="G232" s="225"/>
      <c r="H232" s="225"/>
    </row>
    <row r="233" spans="1:8">
      <c r="A233" s="480"/>
      <c r="B233" s="225"/>
      <c r="C233" s="225"/>
      <c r="D233" s="225"/>
      <c r="E233" s="225"/>
      <c r="F233" s="225"/>
      <c r="G233" s="225"/>
      <c r="H233" s="225"/>
    </row>
    <row r="234" spans="1:8">
      <c r="A234" s="480"/>
      <c r="B234" s="225"/>
      <c r="C234" s="225"/>
      <c r="D234" s="225"/>
      <c r="E234" s="225"/>
      <c r="F234" s="225"/>
      <c r="G234" s="225"/>
      <c r="H234" s="225"/>
    </row>
    <row r="235" spans="1:8">
      <c r="A235" s="480"/>
      <c r="B235" s="225"/>
      <c r="C235" s="225"/>
      <c r="D235" s="225"/>
      <c r="E235" s="225"/>
      <c r="F235" s="225"/>
      <c r="G235" s="225"/>
      <c r="H235" s="225"/>
    </row>
    <row r="236" spans="1:8">
      <c r="A236" s="480"/>
      <c r="B236" s="225"/>
      <c r="C236" s="225"/>
      <c r="D236" s="225"/>
      <c r="E236" s="225"/>
      <c r="F236" s="225"/>
      <c r="G236" s="225"/>
      <c r="H236" s="225"/>
    </row>
    <row r="237" spans="1:8">
      <c r="A237" s="480"/>
      <c r="B237" s="225"/>
      <c r="C237" s="225"/>
      <c r="D237" s="225"/>
      <c r="E237" s="225"/>
      <c r="F237" s="225"/>
      <c r="G237" s="225"/>
      <c r="H237" s="225"/>
    </row>
    <row r="238" spans="1:8">
      <c r="A238" s="480"/>
      <c r="B238" s="225"/>
      <c r="C238" s="225"/>
      <c r="D238" s="225"/>
      <c r="E238" s="225"/>
      <c r="F238" s="225"/>
      <c r="G238" s="225"/>
      <c r="H238" s="225"/>
    </row>
    <row r="239" spans="1:8">
      <c r="A239" s="480"/>
      <c r="B239" s="225"/>
      <c r="C239" s="225"/>
      <c r="D239" s="225"/>
      <c r="E239" s="225"/>
      <c r="F239" s="225"/>
      <c r="G239" s="225"/>
      <c r="H239" s="225"/>
    </row>
    <row r="240" spans="1:8">
      <c r="A240" s="480"/>
      <c r="B240" s="225"/>
      <c r="C240" s="225"/>
      <c r="D240" s="225"/>
      <c r="E240" s="225"/>
      <c r="F240" s="225"/>
      <c r="G240" s="225"/>
      <c r="H240" s="225"/>
    </row>
    <row r="241" spans="1:8">
      <c r="A241" s="480"/>
      <c r="B241" s="225"/>
      <c r="C241" s="225"/>
      <c r="D241" s="225"/>
      <c r="E241" s="225"/>
      <c r="F241" s="225"/>
      <c r="G241" s="225"/>
      <c r="H241" s="225"/>
    </row>
    <row r="242" spans="1:8">
      <c r="A242" s="480"/>
      <c r="B242" s="225"/>
      <c r="C242" s="225"/>
      <c r="D242" s="225"/>
      <c r="E242" s="225"/>
      <c r="F242" s="225"/>
      <c r="G242" s="225"/>
      <c r="H242" s="225"/>
    </row>
    <row r="243" spans="1:8">
      <c r="A243" s="480"/>
      <c r="B243" s="225"/>
      <c r="C243" s="225"/>
      <c r="D243" s="225"/>
      <c r="E243" s="225"/>
      <c r="F243" s="225"/>
      <c r="G243" s="225"/>
      <c r="H243" s="225"/>
    </row>
    <row r="244" spans="1:8">
      <c r="A244" s="480"/>
      <c r="B244" s="225"/>
      <c r="C244" s="225"/>
      <c r="D244" s="225"/>
      <c r="E244" s="225"/>
      <c r="F244" s="225"/>
      <c r="G244" s="225"/>
      <c r="H244" s="225"/>
    </row>
    <row r="245" spans="1:8">
      <c r="A245" s="480"/>
      <c r="B245" s="225"/>
      <c r="C245" s="225"/>
      <c r="D245" s="225"/>
      <c r="E245" s="225"/>
      <c r="F245" s="225"/>
      <c r="G245" s="225"/>
      <c r="H245" s="225"/>
    </row>
    <row r="246" spans="1:8">
      <c r="A246" s="480"/>
      <c r="B246" s="225"/>
      <c r="C246" s="225"/>
      <c r="D246" s="225"/>
      <c r="E246" s="225"/>
      <c r="F246" s="225"/>
      <c r="G246" s="225"/>
      <c r="H246" s="225"/>
    </row>
    <row r="247" spans="1:8">
      <c r="A247" s="480"/>
      <c r="B247" s="225"/>
      <c r="C247" s="225"/>
      <c r="D247" s="225"/>
      <c r="E247" s="225"/>
      <c r="F247" s="225"/>
      <c r="G247" s="225"/>
      <c r="H247" s="225"/>
    </row>
    <row r="248" spans="1:8">
      <c r="A248" s="480"/>
      <c r="B248" s="225"/>
      <c r="C248" s="225"/>
      <c r="D248" s="225"/>
      <c r="E248" s="225"/>
      <c r="F248" s="225"/>
      <c r="G248" s="225"/>
      <c r="H248" s="225"/>
    </row>
    <row r="249" spans="1:8">
      <c r="A249" s="480"/>
      <c r="B249" s="225"/>
      <c r="C249" s="225"/>
      <c r="D249" s="225"/>
      <c r="E249" s="225"/>
      <c r="F249" s="225"/>
      <c r="G249" s="225"/>
      <c r="H249" s="225"/>
    </row>
    <row r="250" spans="1:8">
      <c r="A250" s="480"/>
      <c r="B250" s="225"/>
      <c r="C250" s="225"/>
      <c r="D250" s="225"/>
      <c r="E250" s="225"/>
      <c r="F250" s="225"/>
      <c r="G250" s="225"/>
      <c r="H250" s="225"/>
    </row>
    <row r="251" spans="1:8">
      <c r="A251" s="480"/>
      <c r="B251" s="225"/>
      <c r="C251" s="225"/>
      <c r="D251" s="225"/>
      <c r="E251" s="225"/>
      <c r="F251" s="225"/>
      <c r="G251" s="225"/>
      <c r="H251" s="225"/>
    </row>
    <row r="252" spans="1:8">
      <c r="A252" s="480"/>
      <c r="B252" s="225"/>
      <c r="C252" s="225"/>
      <c r="D252" s="225"/>
      <c r="E252" s="225"/>
      <c r="F252" s="225"/>
      <c r="G252" s="225"/>
      <c r="H252" s="225"/>
    </row>
    <row r="253" spans="1:8">
      <c r="A253" s="480"/>
      <c r="B253" s="225"/>
      <c r="C253" s="225"/>
      <c r="D253" s="225"/>
      <c r="E253" s="225"/>
      <c r="F253" s="225"/>
      <c r="G253" s="225"/>
      <c r="H253" s="225"/>
    </row>
    <row r="254" spans="1:8">
      <c r="A254" s="480"/>
      <c r="B254" s="225"/>
      <c r="C254" s="225"/>
      <c r="D254" s="225"/>
      <c r="E254" s="225"/>
      <c r="F254" s="225"/>
      <c r="G254" s="225"/>
      <c r="H254" s="225"/>
    </row>
    <row r="255" spans="1:8">
      <c r="A255" s="480"/>
      <c r="B255" s="225"/>
      <c r="C255" s="225"/>
      <c r="D255" s="225"/>
      <c r="E255" s="225"/>
      <c r="F255" s="225"/>
      <c r="G255" s="225"/>
      <c r="H255" s="225"/>
    </row>
    <row r="256" spans="1:8">
      <c r="A256" s="480"/>
      <c r="B256" s="225"/>
      <c r="C256" s="225"/>
      <c r="D256" s="225"/>
      <c r="E256" s="225"/>
      <c r="F256" s="225"/>
      <c r="G256" s="225"/>
      <c r="H256" s="225"/>
    </row>
    <row r="257" spans="1:8">
      <c r="A257" s="480"/>
      <c r="B257" s="225"/>
      <c r="C257" s="225"/>
      <c r="D257" s="225"/>
      <c r="E257" s="225"/>
      <c r="F257" s="225"/>
      <c r="G257" s="225"/>
      <c r="H257" s="225"/>
    </row>
    <row r="258" spans="1:8">
      <c r="A258" s="480"/>
      <c r="B258" s="225"/>
      <c r="C258" s="225"/>
      <c r="D258" s="225"/>
      <c r="E258" s="225"/>
      <c r="F258" s="225"/>
      <c r="G258" s="225"/>
      <c r="H258" s="225"/>
    </row>
    <row r="259" spans="1:8">
      <c r="A259" s="480"/>
      <c r="B259" s="225"/>
      <c r="C259" s="225"/>
      <c r="D259" s="225"/>
      <c r="E259" s="225"/>
      <c r="F259" s="225"/>
      <c r="G259" s="225"/>
      <c r="H259" s="225"/>
    </row>
    <row r="260" spans="1:8">
      <c r="A260" s="480"/>
      <c r="B260" s="225"/>
      <c r="C260" s="225"/>
      <c r="D260" s="225"/>
      <c r="E260" s="225"/>
      <c r="F260" s="225"/>
      <c r="G260" s="225"/>
      <c r="H260" s="225"/>
    </row>
    <row r="261" spans="1:8">
      <c r="A261" s="480"/>
      <c r="B261" s="225"/>
      <c r="C261" s="225"/>
      <c r="D261" s="225"/>
      <c r="E261" s="225"/>
      <c r="F261" s="225"/>
      <c r="G261" s="225"/>
      <c r="H261" s="225"/>
    </row>
    <row r="262" spans="1:8">
      <c r="A262" s="480"/>
      <c r="B262" s="225"/>
      <c r="C262" s="225"/>
      <c r="D262" s="225"/>
      <c r="E262" s="225"/>
      <c r="F262" s="225"/>
      <c r="G262" s="225"/>
      <c r="H262" s="225"/>
    </row>
    <row r="263" spans="1:8">
      <c r="A263" s="480"/>
      <c r="B263" s="225"/>
      <c r="C263" s="225"/>
      <c r="D263" s="225"/>
      <c r="E263" s="225"/>
      <c r="F263" s="225"/>
      <c r="G263" s="225"/>
      <c r="H263" s="225"/>
    </row>
    <row r="264" spans="1:8">
      <c r="A264" s="480"/>
      <c r="B264" s="225"/>
      <c r="C264" s="225"/>
      <c r="D264" s="225"/>
      <c r="E264" s="225"/>
      <c r="F264" s="225"/>
      <c r="G264" s="225"/>
      <c r="H264" s="225"/>
    </row>
    <row r="265" spans="1:8">
      <c r="A265" s="480"/>
      <c r="B265" s="225"/>
      <c r="C265" s="225"/>
      <c r="D265" s="225"/>
      <c r="E265" s="225"/>
      <c r="F265" s="225"/>
      <c r="G265" s="225"/>
      <c r="H265" s="225"/>
    </row>
    <row r="266" spans="1:8">
      <c r="A266" s="480"/>
      <c r="B266" s="225"/>
      <c r="C266" s="225"/>
      <c r="D266" s="225"/>
      <c r="E266" s="225"/>
      <c r="F266" s="225"/>
      <c r="G266" s="225"/>
      <c r="H266" s="225"/>
    </row>
    <row r="267" spans="1:8">
      <c r="A267" s="480"/>
      <c r="B267" s="225"/>
      <c r="C267" s="225"/>
      <c r="D267" s="225"/>
      <c r="E267" s="225"/>
      <c r="F267" s="225"/>
      <c r="G267" s="225"/>
      <c r="H267" s="225"/>
    </row>
    <row r="268" spans="1:8">
      <c r="A268" s="480"/>
      <c r="B268" s="225"/>
      <c r="C268" s="225"/>
      <c r="D268" s="225"/>
      <c r="E268" s="225"/>
      <c r="F268" s="225"/>
      <c r="G268" s="225"/>
      <c r="H268" s="225"/>
    </row>
    <row r="269" spans="1:8">
      <c r="A269" s="480"/>
      <c r="B269" s="225"/>
      <c r="C269" s="225"/>
      <c r="D269" s="225"/>
      <c r="E269" s="225"/>
      <c r="F269" s="225"/>
      <c r="G269" s="225"/>
      <c r="H269" s="225"/>
    </row>
    <row r="270" spans="1:8">
      <c r="A270" s="480"/>
      <c r="B270" s="225"/>
      <c r="C270" s="225"/>
      <c r="D270" s="225"/>
      <c r="E270" s="225"/>
      <c r="F270" s="225"/>
      <c r="G270" s="225"/>
      <c r="H270" s="225"/>
    </row>
    <row r="271" spans="1:8">
      <c r="A271" s="480"/>
      <c r="B271" s="225"/>
      <c r="C271" s="225"/>
      <c r="D271" s="225"/>
      <c r="E271" s="225"/>
      <c r="F271" s="225"/>
      <c r="G271" s="225"/>
      <c r="H271" s="225"/>
    </row>
    <row r="272" spans="1:8">
      <c r="A272" s="480"/>
      <c r="B272" s="225"/>
      <c r="C272" s="225"/>
      <c r="D272" s="225"/>
      <c r="E272" s="225"/>
      <c r="F272" s="225"/>
      <c r="G272" s="225"/>
      <c r="H272" s="225"/>
    </row>
    <row r="273" spans="1:8">
      <c r="A273" s="480"/>
      <c r="B273" s="225"/>
      <c r="C273" s="225"/>
      <c r="D273" s="225"/>
      <c r="E273" s="225"/>
      <c r="F273" s="225"/>
      <c r="G273" s="225"/>
      <c r="H273" s="225"/>
    </row>
    <row r="274" spans="1:8">
      <c r="A274" s="480"/>
      <c r="B274" s="225"/>
      <c r="C274" s="225"/>
      <c r="D274" s="225"/>
      <c r="E274" s="225"/>
      <c r="F274" s="225"/>
      <c r="G274" s="225"/>
      <c r="H274" s="225"/>
    </row>
    <row r="275" spans="1:8">
      <c r="A275" s="480"/>
      <c r="B275" s="225"/>
      <c r="C275" s="225"/>
      <c r="D275" s="225"/>
      <c r="E275" s="225"/>
      <c r="F275" s="225"/>
      <c r="G275" s="225"/>
      <c r="H275" s="225"/>
    </row>
    <row r="276" spans="1:8">
      <c r="A276" s="480"/>
      <c r="B276" s="225"/>
      <c r="C276" s="225"/>
      <c r="D276" s="225"/>
      <c r="E276" s="225"/>
      <c r="F276" s="225"/>
      <c r="G276" s="225"/>
      <c r="H276" s="225"/>
    </row>
    <row r="277" spans="1:8">
      <c r="A277" s="480"/>
      <c r="B277" s="225"/>
      <c r="C277" s="225"/>
      <c r="D277" s="225"/>
      <c r="E277" s="225"/>
      <c r="F277" s="225"/>
      <c r="G277" s="225"/>
      <c r="H277" s="225"/>
    </row>
    <row r="278" spans="1:8">
      <c r="A278" s="480"/>
      <c r="B278" s="225"/>
      <c r="C278" s="225"/>
      <c r="D278" s="225"/>
      <c r="E278" s="225"/>
      <c r="F278" s="225"/>
      <c r="G278" s="225"/>
      <c r="H278" s="225"/>
    </row>
    <row r="279" spans="1:8">
      <c r="A279" s="480"/>
      <c r="B279" s="225"/>
      <c r="C279" s="225"/>
      <c r="D279" s="225"/>
      <c r="E279" s="225"/>
      <c r="F279" s="225"/>
      <c r="G279" s="225"/>
      <c r="H279" s="225"/>
    </row>
    <row r="280" spans="1:8">
      <c r="A280" s="480"/>
      <c r="B280" s="225"/>
      <c r="C280" s="225"/>
      <c r="D280" s="225"/>
      <c r="E280" s="225"/>
      <c r="F280" s="225"/>
      <c r="G280" s="225"/>
      <c r="H280" s="225"/>
    </row>
    <row r="281" spans="1:8">
      <c r="A281" s="480"/>
      <c r="B281" s="225"/>
      <c r="C281" s="225"/>
      <c r="D281" s="225"/>
      <c r="E281" s="225"/>
      <c r="F281" s="225"/>
      <c r="G281" s="225"/>
      <c r="H281" s="225"/>
    </row>
    <row r="282" spans="1:8">
      <c r="A282" s="480"/>
      <c r="B282" s="225"/>
      <c r="C282" s="225"/>
      <c r="D282" s="225"/>
      <c r="E282" s="225"/>
      <c r="F282" s="225"/>
      <c r="G282" s="225"/>
      <c r="H282" s="225"/>
    </row>
    <row r="283" spans="1:8">
      <c r="A283" s="480"/>
      <c r="B283" s="225"/>
      <c r="C283" s="225"/>
      <c r="D283" s="225"/>
      <c r="E283" s="225"/>
      <c r="F283" s="225"/>
      <c r="G283" s="225"/>
      <c r="H283" s="225"/>
    </row>
    <row r="284" spans="1:8">
      <c r="A284" s="480"/>
      <c r="B284" s="225"/>
      <c r="C284" s="225"/>
      <c r="D284" s="225"/>
      <c r="E284" s="225"/>
      <c r="F284" s="225"/>
      <c r="G284" s="225"/>
      <c r="H284" s="225"/>
    </row>
    <row r="285" spans="1:8">
      <c r="A285" s="480"/>
      <c r="B285" s="225"/>
      <c r="C285" s="225"/>
      <c r="D285" s="225"/>
      <c r="E285" s="225"/>
      <c r="F285" s="225"/>
      <c r="G285" s="225"/>
      <c r="H285" s="225"/>
    </row>
    <row r="286" spans="1:8">
      <c r="A286" s="480"/>
      <c r="B286" s="225"/>
      <c r="C286" s="225"/>
      <c r="D286" s="225"/>
      <c r="E286" s="225"/>
      <c r="F286" s="225"/>
      <c r="G286" s="225"/>
      <c r="H286" s="225"/>
    </row>
    <row r="287" spans="1:8">
      <c r="A287" s="480"/>
      <c r="B287" s="225"/>
      <c r="C287" s="225"/>
      <c r="D287" s="225"/>
      <c r="E287" s="225"/>
      <c r="F287" s="225"/>
      <c r="G287" s="225"/>
      <c r="H287" s="225"/>
    </row>
    <row r="288" spans="1:8">
      <c r="A288" s="480"/>
      <c r="B288" s="225"/>
      <c r="C288" s="225"/>
      <c r="D288" s="225"/>
      <c r="E288" s="225"/>
      <c r="F288" s="225"/>
      <c r="G288" s="225"/>
      <c r="H288" s="225"/>
    </row>
    <row r="289" spans="1:8">
      <c r="A289" s="480"/>
      <c r="B289" s="225"/>
      <c r="C289" s="225"/>
      <c r="D289" s="225"/>
      <c r="E289" s="225"/>
      <c r="F289" s="225"/>
      <c r="G289" s="225"/>
      <c r="H289" s="225"/>
    </row>
    <row r="290" spans="1:8">
      <c r="A290" s="480"/>
      <c r="B290" s="225"/>
      <c r="C290" s="225"/>
      <c r="D290" s="225"/>
      <c r="E290" s="225"/>
      <c r="F290" s="225"/>
      <c r="G290" s="225"/>
      <c r="H290" s="225"/>
    </row>
    <row r="291" spans="1:8">
      <c r="A291" s="480"/>
      <c r="B291" s="225"/>
      <c r="C291" s="225"/>
      <c r="D291" s="225"/>
      <c r="E291" s="225"/>
      <c r="F291" s="225"/>
      <c r="G291" s="225"/>
      <c r="H291" s="225"/>
    </row>
    <row r="292" spans="1:8">
      <c r="A292" s="480"/>
      <c r="B292" s="225"/>
      <c r="C292" s="225"/>
      <c r="D292" s="225"/>
      <c r="E292" s="225"/>
      <c r="F292" s="225"/>
      <c r="G292" s="225"/>
      <c r="H292" s="225"/>
    </row>
    <row r="293" spans="1:8">
      <c r="A293" s="480"/>
      <c r="B293" s="225"/>
      <c r="C293" s="225"/>
      <c r="D293" s="225"/>
      <c r="E293" s="225"/>
      <c r="F293" s="225"/>
      <c r="G293" s="225"/>
      <c r="H293" s="225"/>
    </row>
    <row r="294" spans="1:8">
      <c r="A294" s="480"/>
      <c r="B294" s="225"/>
      <c r="C294" s="225"/>
      <c r="D294" s="225"/>
      <c r="E294" s="225"/>
      <c r="F294" s="225"/>
      <c r="G294" s="225"/>
      <c r="H294" s="225"/>
    </row>
    <row r="295" spans="1:8">
      <c r="A295" s="480"/>
      <c r="B295" s="225"/>
      <c r="C295" s="225"/>
      <c r="D295" s="225"/>
      <c r="E295" s="225"/>
      <c r="F295" s="225"/>
      <c r="G295" s="225"/>
      <c r="H295" s="225"/>
    </row>
    <row r="296" spans="1:8">
      <c r="A296" s="480"/>
      <c r="B296" s="225"/>
      <c r="C296" s="225"/>
      <c r="D296" s="225"/>
      <c r="E296" s="225"/>
      <c r="F296" s="225"/>
      <c r="G296" s="225"/>
      <c r="H296" s="225"/>
    </row>
    <row r="297" spans="1:8">
      <c r="A297" s="480"/>
      <c r="B297" s="225"/>
      <c r="C297" s="225"/>
      <c r="D297" s="225"/>
      <c r="E297" s="225"/>
      <c r="F297" s="225"/>
      <c r="G297" s="225"/>
      <c r="H297" s="225"/>
    </row>
    <row r="298" spans="1:8">
      <c r="A298" s="480"/>
      <c r="B298" s="225"/>
      <c r="C298" s="225"/>
      <c r="D298" s="225"/>
      <c r="E298" s="225"/>
      <c r="F298" s="225"/>
      <c r="G298" s="225"/>
      <c r="H298" s="225"/>
    </row>
    <row r="299" spans="1:8">
      <c r="A299" s="480"/>
      <c r="B299" s="225"/>
      <c r="C299" s="225"/>
      <c r="D299" s="225"/>
      <c r="E299" s="225"/>
      <c r="F299" s="225"/>
      <c r="G299" s="225"/>
      <c r="H299" s="225"/>
    </row>
    <row r="300" spans="1:8">
      <c r="A300" s="480"/>
      <c r="B300" s="225"/>
      <c r="C300" s="225"/>
      <c r="D300" s="225"/>
      <c r="E300" s="225"/>
      <c r="F300" s="225"/>
      <c r="G300" s="225"/>
      <c r="H300" s="225"/>
    </row>
    <row r="301" spans="1:8">
      <c r="A301" s="480"/>
      <c r="B301" s="225"/>
      <c r="C301" s="225"/>
      <c r="D301" s="225"/>
      <c r="E301" s="225"/>
      <c r="F301" s="225"/>
      <c r="G301" s="225"/>
      <c r="H301" s="225"/>
    </row>
    <row r="302" spans="1:8">
      <c r="A302" s="480"/>
      <c r="B302" s="225"/>
      <c r="C302" s="225"/>
      <c r="D302" s="225"/>
      <c r="E302" s="225"/>
      <c r="F302" s="225"/>
      <c r="G302" s="225"/>
      <c r="H302" s="225"/>
    </row>
    <row r="303" spans="1:8">
      <c r="A303" s="480"/>
      <c r="B303" s="225"/>
      <c r="C303" s="225"/>
      <c r="D303" s="225"/>
      <c r="E303" s="225"/>
      <c r="F303" s="225"/>
      <c r="G303" s="225"/>
      <c r="H303" s="225"/>
    </row>
    <row r="304" spans="1:8">
      <c r="A304" s="480"/>
      <c r="B304" s="225"/>
      <c r="C304" s="225"/>
      <c r="D304" s="225"/>
      <c r="E304" s="225"/>
      <c r="F304" s="225"/>
      <c r="G304" s="225"/>
      <c r="H304" s="225"/>
    </row>
    <row r="305" spans="1:8">
      <c r="A305" s="480"/>
      <c r="B305" s="225"/>
      <c r="C305" s="225"/>
      <c r="D305" s="225"/>
      <c r="E305" s="225"/>
      <c r="F305" s="225"/>
      <c r="G305" s="225"/>
      <c r="H305" s="225"/>
    </row>
    <row r="306" spans="1:8">
      <c r="A306" s="480"/>
      <c r="B306" s="225"/>
      <c r="C306" s="225"/>
      <c r="D306" s="225"/>
      <c r="E306" s="225"/>
      <c r="F306" s="225"/>
      <c r="G306" s="225"/>
      <c r="H306" s="225"/>
    </row>
    <row r="307" spans="1:8">
      <c r="A307" s="480"/>
      <c r="B307" s="225"/>
      <c r="C307" s="225"/>
      <c r="D307" s="225"/>
      <c r="E307" s="225"/>
      <c r="F307" s="225"/>
      <c r="G307" s="225"/>
      <c r="H307" s="225"/>
    </row>
    <row r="308" spans="1:8">
      <c r="A308" s="480"/>
      <c r="B308" s="225"/>
      <c r="C308" s="225"/>
      <c r="D308" s="225"/>
      <c r="E308" s="225"/>
      <c r="F308" s="225"/>
      <c r="G308" s="225"/>
      <c r="H308" s="225"/>
    </row>
    <row r="309" spans="1:8">
      <c r="A309" s="480"/>
      <c r="B309" s="225"/>
      <c r="C309" s="225"/>
      <c r="D309" s="225"/>
      <c r="E309" s="225"/>
      <c r="F309" s="225"/>
      <c r="G309" s="225"/>
      <c r="H309" s="225"/>
    </row>
    <row r="310" spans="1:8">
      <c r="A310" s="480"/>
      <c r="B310" s="225"/>
      <c r="C310" s="225"/>
      <c r="D310" s="225"/>
      <c r="E310" s="225"/>
      <c r="F310" s="225"/>
      <c r="G310" s="225"/>
      <c r="H310" s="225"/>
    </row>
    <row r="311" spans="1:8">
      <c r="A311" s="480"/>
      <c r="B311" s="225"/>
      <c r="C311" s="225"/>
      <c r="D311" s="225"/>
      <c r="E311" s="225"/>
      <c r="F311" s="225"/>
      <c r="G311" s="225"/>
      <c r="H311" s="225"/>
    </row>
    <row r="312" spans="1:8">
      <c r="A312" s="480"/>
      <c r="B312" s="225"/>
      <c r="C312" s="225"/>
      <c r="D312" s="225"/>
      <c r="E312" s="225"/>
      <c r="F312" s="225"/>
      <c r="G312" s="225"/>
      <c r="H312" s="225"/>
    </row>
    <row r="313" spans="1:8">
      <c r="A313" s="480"/>
      <c r="B313" s="225"/>
      <c r="C313" s="225"/>
      <c r="D313" s="225"/>
      <c r="E313" s="225"/>
      <c r="F313" s="225"/>
      <c r="G313" s="225"/>
      <c r="H313" s="225"/>
    </row>
    <row r="314" spans="1:8">
      <c r="A314" s="480"/>
      <c r="B314" s="225"/>
      <c r="C314" s="225"/>
      <c r="D314" s="225"/>
      <c r="E314" s="225"/>
      <c r="F314" s="225"/>
      <c r="G314" s="225"/>
      <c r="H314" s="225"/>
    </row>
    <row r="315" spans="1:8">
      <c r="A315" s="480"/>
      <c r="B315" s="225"/>
      <c r="C315" s="225"/>
      <c r="D315" s="225"/>
      <c r="E315" s="225"/>
      <c r="F315" s="225"/>
      <c r="G315" s="225"/>
      <c r="H315" s="225"/>
    </row>
    <row r="316" spans="1:8">
      <c r="A316" s="480"/>
      <c r="B316" s="225"/>
      <c r="C316" s="225"/>
      <c r="D316" s="225"/>
      <c r="E316" s="225"/>
      <c r="F316" s="225"/>
      <c r="G316" s="225"/>
      <c r="H316" s="225"/>
    </row>
    <row r="317" spans="1:8">
      <c r="A317" s="480"/>
      <c r="B317" s="225"/>
      <c r="C317" s="225"/>
      <c r="D317" s="225"/>
      <c r="E317" s="225"/>
      <c r="F317" s="225"/>
      <c r="G317" s="225"/>
      <c r="H317" s="225"/>
    </row>
    <row r="318" spans="1:8">
      <c r="A318" s="480"/>
      <c r="B318" s="225"/>
      <c r="C318" s="225"/>
      <c r="D318" s="225"/>
      <c r="E318" s="225"/>
      <c r="F318" s="225"/>
      <c r="G318" s="225"/>
      <c r="H318" s="225"/>
    </row>
    <row r="319" spans="1:8">
      <c r="A319" s="480"/>
      <c r="B319" s="225"/>
      <c r="C319" s="225"/>
      <c r="D319" s="225"/>
      <c r="E319" s="225"/>
      <c r="F319" s="225"/>
      <c r="G319" s="225"/>
      <c r="H319" s="225"/>
    </row>
    <row r="320" spans="1:8">
      <c r="A320" s="480"/>
      <c r="B320" s="225"/>
      <c r="C320" s="225"/>
      <c r="D320" s="225"/>
      <c r="E320" s="225"/>
      <c r="F320" s="225"/>
      <c r="G320" s="225"/>
      <c r="H320" s="225"/>
    </row>
    <row r="321" spans="1:8">
      <c r="A321" s="480"/>
      <c r="B321" s="225"/>
      <c r="C321" s="225"/>
      <c r="D321" s="225"/>
      <c r="E321" s="225"/>
      <c r="F321" s="225"/>
      <c r="G321" s="225"/>
      <c r="H321" s="225"/>
    </row>
    <row r="322" spans="1:8">
      <c r="A322" s="480"/>
      <c r="B322" s="225"/>
      <c r="C322" s="225"/>
      <c r="D322" s="225"/>
      <c r="E322" s="225"/>
      <c r="F322" s="225"/>
      <c r="G322" s="225"/>
      <c r="H322" s="225"/>
    </row>
    <row r="323" spans="1:8">
      <c r="A323" s="480"/>
      <c r="B323" s="225"/>
      <c r="C323" s="225"/>
      <c r="D323" s="225"/>
      <c r="E323" s="225"/>
      <c r="F323" s="225"/>
      <c r="G323" s="225"/>
      <c r="H323" s="225"/>
    </row>
    <row r="324" spans="1:8">
      <c r="A324" s="480"/>
      <c r="B324" s="225"/>
      <c r="C324" s="225"/>
      <c r="D324" s="225"/>
      <c r="E324" s="225"/>
      <c r="F324" s="225"/>
      <c r="G324" s="225"/>
      <c r="H324" s="225"/>
    </row>
    <row r="325" spans="1:8">
      <c r="A325" s="480"/>
      <c r="B325" s="225"/>
      <c r="C325" s="225"/>
      <c r="D325" s="225"/>
      <c r="E325" s="225"/>
      <c r="F325" s="225"/>
      <c r="G325" s="225"/>
      <c r="H325" s="225"/>
    </row>
    <row r="326" spans="1:8">
      <c r="A326" s="480"/>
      <c r="B326" s="225"/>
      <c r="C326" s="225"/>
      <c r="D326" s="225"/>
      <c r="E326" s="225"/>
      <c r="F326" s="225"/>
      <c r="G326" s="225"/>
      <c r="H326" s="225"/>
    </row>
    <row r="327" spans="1:8">
      <c r="A327" s="480"/>
      <c r="B327" s="225"/>
      <c r="C327" s="225"/>
      <c r="D327" s="225"/>
      <c r="E327" s="225"/>
      <c r="F327" s="225"/>
      <c r="G327" s="225"/>
      <c r="H327" s="225"/>
    </row>
    <row r="328" spans="1:8">
      <c r="A328" s="480"/>
      <c r="B328" s="225"/>
      <c r="C328" s="225"/>
      <c r="D328" s="225"/>
      <c r="E328" s="225"/>
      <c r="F328" s="225"/>
      <c r="G328" s="225"/>
      <c r="H328" s="225"/>
    </row>
    <row r="329" spans="1:8">
      <c r="A329" s="480"/>
      <c r="B329" s="225"/>
      <c r="C329" s="225"/>
      <c r="D329" s="225"/>
      <c r="E329" s="225"/>
      <c r="F329" s="225"/>
      <c r="G329" s="225"/>
      <c r="H329" s="225"/>
    </row>
    <row r="330" spans="1:8">
      <c r="A330" s="480"/>
      <c r="B330" s="225"/>
      <c r="C330" s="225"/>
      <c r="D330" s="225"/>
      <c r="E330" s="225"/>
      <c r="F330" s="225"/>
      <c r="G330" s="225"/>
      <c r="H330" s="225"/>
    </row>
    <row r="331" spans="1:8">
      <c r="A331" s="480"/>
      <c r="B331" s="225"/>
      <c r="C331" s="225"/>
      <c r="D331" s="225"/>
      <c r="E331" s="225"/>
      <c r="F331" s="225"/>
      <c r="G331" s="225"/>
      <c r="H331" s="225"/>
    </row>
    <row r="332" spans="1:8">
      <c r="A332" s="480"/>
      <c r="B332" s="225"/>
      <c r="C332" s="225"/>
      <c r="D332" s="225"/>
      <c r="E332" s="225"/>
      <c r="F332" s="225"/>
      <c r="G332" s="225"/>
      <c r="H332" s="225"/>
    </row>
    <row r="333" spans="1:8">
      <c r="A333" s="480"/>
      <c r="B333" s="225"/>
      <c r="C333" s="225"/>
      <c r="D333" s="225"/>
      <c r="E333" s="225"/>
      <c r="F333" s="225"/>
      <c r="G333" s="225"/>
      <c r="H333" s="225"/>
    </row>
    <row r="334" spans="1:8">
      <c r="A334" s="480"/>
      <c r="B334" s="225"/>
      <c r="C334" s="225"/>
      <c r="D334" s="225"/>
      <c r="E334" s="225"/>
      <c r="F334" s="225"/>
      <c r="G334" s="225"/>
      <c r="H334" s="225"/>
    </row>
    <row r="335" spans="1:8">
      <c r="A335" s="480"/>
      <c r="B335" s="225"/>
      <c r="C335" s="225"/>
      <c r="D335" s="225"/>
      <c r="E335" s="225"/>
      <c r="F335" s="225"/>
      <c r="G335" s="225"/>
      <c r="H335" s="225"/>
    </row>
    <row r="336" spans="1:8">
      <c r="A336" s="480"/>
      <c r="B336" s="225"/>
      <c r="C336" s="225"/>
      <c r="D336" s="225"/>
      <c r="E336" s="225"/>
      <c r="F336" s="225"/>
      <c r="G336" s="225"/>
      <c r="H336" s="225"/>
    </row>
    <row r="337" spans="1:8">
      <c r="A337" s="480"/>
      <c r="B337" s="225"/>
      <c r="C337" s="225"/>
      <c r="D337" s="225"/>
      <c r="E337" s="225"/>
      <c r="F337" s="225"/>
      <c r="G337" s="225"/>
      <c r="H337" s="225"/>
    </row>
    <row r="338" spans="1:8">
      <c r="A338" s="480"/>
      <c r="B338" s="225"/>
      <c r="C338" s="225"/>
      <c r="D338" s="225"/>
      <c r="E338" s="225"/>
      <c r="F338" s="225"/>
      <c r="G338" s="225"/>
      <c r="H338" s="225"/>
    </row>
    <row r="339" spans="1:8">
      <c r="A339" s="480"/>
      <c r="B339" s="225"/>
      <c r="C339" s="225"/>
      <c r="D339" s="225"/>
      <c r="E339" s="225"/>
      <c r="F339" s="225"/>
      <c r="G339" s="225"/>
      <c r="H339" s="225"/>
    </row>
    <row r="340" spans="1:8">
      <c r="A340" s="480"/>
      <c r="B340" s="225"/>
      <c r="C340" s="225"/>
      <c r="D340" s="225"/>
      <c r="E340" s="225"/>
      <c r="F340" s="225"/>
      <c r="G340" s="225"/>
      <c r="H340" s="225"/>
    </row>
    <row r="341" spans="1:8">
      <c r="A341" s="480"/>
      <c r="B341" s="225"/>
      <c r="C341" s="225"/>
      <c r="D341" s="225"/>
      <c r="E341" s="225"/>
      <c r="F341" s="225"/>
      <c r="G341" s="225"/>
      <c r="H341" s="225"/>
    </row>
    <row r="342" spans="1:8">
      <c r="A342" s="480"/>
      <c r="B342" s="225"/>
      <c r="C342" s="225"/>
      <c r="D342" s="225"/>
      <c r="E342" s="225"/>
      <c r="F342" s="225"/>
      <c r="G342" s="225"/>
      <c r="H342" s="225"/>
    </row>
    <row r="343" spans="1:8">
      <c r="A343" s="480"/>
      <c r="B343" s="225"/>
      <c r="C343" s="225"/>
      <c r="D343" s="225"/>
      <c r="E343" s="225"/>
      <c r="F343" s="225"/>
      <c r="G343" s="225"/>
      <c r="H343" s="225"/>
    </row>
    <row r="344" spans="1:8">
      <c r="A344" s="480"/>
      <c r="B344" s="225"/>
      <c r="C344" s="225"/>
      <c r="D344" s="225"/>
      <c r="E344" s="225"/>
      <c r="F344" s="225"/>
      <c r="G344" s="225"/>
      <c r="H344" s="225"/>
    </row>
    <row r="345" spans="1:8">
      <c r="A345" s="480"/>
      <c r="B345" s="225"/>
      <c r="C345" s="225"/>
      <c r="D345" s="225"/>
      <c r="E345" s="225"/>
      <c r="F345" s="225"/>
      <c r="G345" s="225"/>
      <c r="H345" s="225"/>
    </row>
    <row r="346" spans="1:8">
      <c r="A346" s="480"/>
      <c r="B346" s="225"/>
      <c r="C346" s="225"/>
      <c r="D346" s="225"/>
      <c r="E346" s="225"/>
      <c r="F346" s="225"/>
      <c r="G346" s="225"/>
      <c r="H346" s="225"/>
    </row>
    <row r="347" spans="1:8">
      <c r="A347" s="480"/>
      <c r="B347" s="225"/>
      <c r="C347" s="225"/>
      <c r="D347" s="225"/>
      <c r="E347" s="225"/>
      <c r="F347" s="225"/>
      <c r="G347" s="225"/>
      <c r="H347" s="225"/>
    </row>
    <row r="348" spans="1:8">
      <c r="A348" s="480"/>
      <c r="B348" s="225"/>
      <c r="C348" s="225"/>
      <c r="D348" s="225"/>
      <c r="E348" s="225"/>
      <c r="F348" s="225"/>
      <c r="G348" s="225"/>
      <c r="H348" s="225"/>
    </row>
    <row r="349" spans="1:8">
      <c r="A349" s="480"/>
      <c r="B349" s="225"/>
      <c r="C349" s="225"/>
      <c r="D349" s="225"/>
      <c r="E349" s="225"/>
      <c r="F349" s="225"/>
      <c r="G349" s="225"/>
      <c r="H349" s="225"/>
    </row>
    <row r="350" spans="1:8">
      <c r="A350" s="480"/>
      <c r="B350" s="225"/>
      <c r="C350" s="225"/>
      <c r="D350" s="225"/>
      <c r="E350" s="225"/>
      <c r="F350" s="225"/>
      <c r="G350" s="225"/>
      <c r="H350" s="225"/>
    </row>
    <row r="351" spans="1:8">
      <c r="A351" s="480"/>
      <c r="B351" s="225"/>
      <c r="C351" s="225"/>
      <c r="D351" s="225"/>
      <c r="E351" s="225"/>
      <c r="F351" s="225"/>
      <c r="G351" s="225"/>
      <c r="H351" s="225"/>
    </row>
    <row r="352" spans="1:8">
      <c r="A352" s="480"/>
      <c r="B352" s="225"/>
      <c r="C352" s="225"/>
      <c r="D352" s="225"/>
      <c r="E352" s="225"/>
      <c r="F352" s="225"/>
      <c r="G352" s="225"/>
      <c r="H352" s="225"/>
    </row>
    <row r="353" spans="1:8">
      <c r="A353" s="480"/>
      <c r="B353" s="225"/>
      <c r="C353" s="225"/>
      <c r="D353" s="225"/>
      <c r="E353" s="225"/>
      <c r="F353" s="225"/>
      <c r="G353" s="225"/>
      <c r="H353" s="225"/>
    </row>
    <row r="354" spans="1:8">
      <c r="A354" s="480"/>
      <c r="B354" s="225"/>
      <c r="C354" s="225"/>
      <c r="D354" s="225"/>
      <c r="E354" s="225"/>
      <c r="F354" s="225"/>
      <c r="G354" s="225"/>
      <c r="H354" s="225"/>
    </row>
    <row r="355" spans="1:8">
      <c r="A355" s="480"/>
      <c r="B355" s="225"/>
      <c r="C355" s="225"/>
      <c r="D355" s="225"/>
      <c r="E355" s="225"/>
      <c r="F355" s="225"/>
      <c r="G355" s="225"/>
      <c r="H355" s="225"/>
    </row>
    <row r="356" spans="1:8">
      <c r="A356" s="480"/>
      <c r="B356" s="225"/>
      <c r="C356" s="225"/>
      <c r="D356" s="225"/>
      <c r="E356" s="225"/>
      <c r="F356" s="225"/>
      <c r="G356" s="225"/>
      <c r="H356" s="225"/>
    </row>
    <row r="357" spans="1:8">
      <c r="A357" s="480"/>
      <c r="B357" s="225"/>
      <c r="C357" s="225"/>
      <c r="D357" s="225"/>
      <c r="E357" s="225"/>
      <c r="F357" s="225"/>
      <c r="G357" s="225"/>
      <c r="H357" s="225"/>
    </row>
    <row r="358" spans="1:8">
      <c r="A358" s="480"/>
      <c r="B358" s="225"/>
      <c r="C358" s="225"/>
      <c r="D358" s="225"/>
      <c r="E358" s="225"/>
      <c r="F358" s="225"/>
      <c r="G358" s="225"/>
      <c r="H358" s="225"/>
    </row>
    <row r="359" spans="1:8">
      <c r="A359" s="480"/>
      <c r="B359" s="225"/>
      <c r="C359" s="225"/>
      <c r="D359" s="225"/>
      <c r="E359" s="225"/>
      <c r="F359" s="225"/>
      <c r="G359" s="225"/>
      <c r="H359" s="225"/>
    </row>
    <row r="360" spans="1:8">
      <c r="A360" s="480"/>
      <c r="B360" s="225"/>
      <c r="C360" s="225"/>
      <c r="D360" s="225"/>
      <c r="E360" s="225"/>
      <c r="F360" s="225"/>
      <c r="G360" s="225"/>
      <c r="H360" s="225"/>
    </row>
    <row r="361" spans="1:8">
      <c r="A361" s="480"/>
      <c r="B361" s="225"/>
      <c r="C361" s="225"/>
      <c r="D361" s="225"/>
      <c r="E361" s="225"/>
      <c r="F361" s="225"/>
      <c r="G361" s="225"/>
      <c r="H361" s="225"/>
    </row>
    <row r="362" spans="1:8">
      <c r="A362" s="480"/>
      <c r="B362" s="225"/>
      <c r="C362" s="225"/>
      <c r="D362" s="225"/>
      <c r="E362" s="225"/>
      <c r="F362" s="225"/>
      <c r="G362" s="225"/>
      <c r="H362" s="225"/>
    </row>
    <row r="363" spans="1:8">
      <c r="A363" s="480"/>
      <c r="B363" s="225"/>
      <c r="C363" s="225"/>
      <c r="D363" s="225"/>
      <c r="E363" s="225"/>
      <c r="F363" s="225"/>
      <c r="G363" s="225"/>
      <c r="H363" s="225"/>
    </row>
    <row r="364" spans="1:8">
      <c r="A364" s="480"/>
      <c r="B364" s="225"/>
      <c r="C364" s="225"/>
      <c r="D364" s="225"/>
      <c r="E364" s="225"/>
      <c r="F364" s="225"/>
      <c r="G364" s="225"/>
      <c r="H364" s="225"/>
    </row>
    <row r="365" spans="1:8">
      <c r="A365" s="480"/>
      <c r="B365" s="225"/>
      <c r="C365" s="225"/>
      <c r="D365" s="225"/>
      <c r="E365" s="225"/>
      <c r="F365" s="225"/>
      <c r="G365" s="225"/>
      <c r="H365" s="225"/>
    </row>
    <row r="366" spans="1:8">
      <c r="A366" s="480"/>
      <c r="B366" s="225"/>
      <c r="C366" s="225"/>
      <c r="D366" s="225"/>
      <c r="E366" s="225"/>
      <c r="F366" s="225"/>
      <c r="G366" s="225"/>
      <c r="H366" s="225"/>
    </row>
    <row r="367" spans="1:8">
      <c r="A367" s="480"/>
      <c r="B367" s="225"/>
      <c r="C367" s="225"/>
      <c r="D367" s="225"/>
      <c r="E367" s="225"/>
      <c r="F367" s="225"/>
      <c r="G367" s="225"/>
      <c r="H367" s="225"/>
    </row>
    <row r="368" spans="1:8">
      <c r="A368" s="480"/>
      <c r="B368" s="225"/>
      <c r="C368" s="225"/>
      <c r="D368" s="225"/>
      <c r="E368" s="225"/>
      <c r="F368" s="225"/>
      <c r="G368" s="225"/>
      <c r="H368" s="225"/>
    </row>
    <row r="369" spans="1:8">
      <c r="A369" s="480"/>
      <c r="B369" s="225"/>
      <c r="C369" s="225"/>
      <c r="D369" s="225"/>
      <c r="E369" s="225"/>
      <c r="F369" s="225"/>
      <c r="G369" s="225"/>
      <c r="H369" s="225"/>
    </row>
    <row r="370" spans="1:8">
      <c r="A370" s="480"/>
      <c r="B370" s="225"/>
      <c r="C370" s="225"/>
      <c r="D370" s="225"/>
      <c r="E370" s="225"/>
      <c r="F370" s="225"/>
      <c r="G370" s="225"/>
      <c r="H370" s="225"/>
    </row>
    <row r="371" spans="1:8">
      <c r="A371" s="480"/>
      <c r="B371" s="225"/>
      <c r="C371" s="225"/>
      <c r="D371" s="225"/>
      <c r="E371" s="225"/>
      <c r="F371" s="225"/>
      <c r="G371" s="225"/>
      <c r="H371" s="225"/>
    </row>
    <row r="372" spans="1:8">
      <c r="A372" s="480"/>
      <c r="B372" s="225"/>
      <c r="C372" s="225"/>
      <c r="D372" s="225"/>
      <c r="E372" s="225"/>
      <c r="F372" s="225"/>
      <c r="G372" s="225"/>
      <c r="H372" s="225"/>
    </row>
    <row r="373" spans="1:8">
      <c r="A373" s="480"/>
      <c r="B373" s="225"/>
      <c r="C373" s="225"/>
      <c r="D373" s="225"/>
      <c r="E373" s="225"/>
      <c r="F373" s="225"/>
      <c r="G373" s="225"/>
      <c r="H373" s="225"/>
    </row>
    <row r="374" spans="1:8">
      <c r="A374" s="480"/>
      <c r="B374" s="225"/>
      <c r="C374" s="225"/>
      <c r="D374" s="225"/>
      <c r="E374" s="225"/>
      <c r="F374" s="225"/>
      <c r="G374" s="225"/>
      <c r="H374" s="225"/>
    </row>
    <row r="375" spans="1:8">
      <c r="A375" s="480"/>
      <c r="B375" s="225"/>
      <c r="C375" s="225"/>
      <c r="D375" s="225"/>
      <c r="E375" s="225"/>
      <c r="F375" s="225"/>
      <c r="G375" s="225"/>
      <c r="H375" s="225"/>
    </row>
    <row r="376" spans="1:8">
      <c r="A376" s="480"/>
      <c r="B376" s="225"/>
      <c r="C376" s="225"/>
      <c r="D376" s="225"/>
      <c r="E376" s="225"/>
      <c r="F376" s="225"/>
      <c r="G376" s="225"/>
      <c r="H376" s="225"/>
    </row>
    <row r="377" spans="1:8">
      <c r="A377" s="480"/>
      <c r="B377" s="225"/>
      <c r="C377" s="225"/>
      <c r="D377" s="225"/>
      <c r="E377" s="225"/>
      <c r="F377" s="225"/>
      <c r="G377" s="225"/>
      <c r="H377" s="225"/>
    </row>
    <row r="378" spans="1:8">
      <c r="A378" s="480"/>
      <c r="B378" s="225"/>
      <c r="C378" s="225"/>
      <c r="D378" s="225"/>
      <c r="E378" s="225"/>
      <c r="F378" s="225"/>
      <c r="G378" s="225"/>
      <c r="H378" s="225"/>
    </row>
    <row r="379" spans="1:8">
      <c r="A379" s="480"/>
      <c r="B379" s="225"/>
      <c r="C379" s="225"/>
      <c r="D379" s="225"/>
      <c r="E379" s="225"/>
      <c r="F379" s="225"/>
      <c r="G379" s="225"/>
      <c r="H379" s="225"/>
    </row>
    <row r="380" spans="1:8">
      <c r="A380" s="480"/>
      <c r="B380" s="225"/>
      <c r="C380" s="225"/>
      <c r="D380" s="225"/>
      <c r="E380" s="225"/>
      <c r="F380" s="225"/>
      <c r="G380" s="225"/>
      <c r="H380" s="225"/>
    </row>
    <row r="381" spans="1:8">
      <c r="A381" s="480"/>
      <c r="B381" s="225"/>
      <c r="C381" s="225"/>
      <c r="D381" s="225"/>
      <c r="E381" s="225"/>
      <c r="F381" s="225"/>
      <c r="G381" s="225"/>
      <c r="H381" s="225"/>
    </row>
    <row r="382" spans="1:8">
      <c r="A382" s="480"/>
      <c r="B382" s="225"/>
      <c r="C382" s="225"/>
      <c r="D382" s="225"/>
      <c r="E382" s="225"/>
      <c r="F382" s="225"/>
      <c r="G382" s="225"/>
      <c r="H382" s="225"/>
    </row>
    <row r="383" spans="1:8">
      <c r="A383" s="480"/>
      <c r="B383" s="225"/>
      <c r="C383" s="225"/>
      <c r="D383" s="225"/>
      <c r="E383" s="225"/>
      <c r="F383" s="225"/>
      <c r="G383" s="225"/>
      <c r="H383" s="225"/>
    </row>
    <row r="384" spans="1:8">
      <c r="A384" s="480"/>
      <c r="B384" s="225"/>
      <c r="C384" s="225"/>
      <c r="D384" s="225"/>
      <c r="E384" s="225"/>
      <c r="F384" s="225"/>
      <c r="G384" s="225"/>
      <c r="H384" s="225"/>
    </row>
    <row r="385" spans="1:8">
      <c r="A385" s="480"/>
      <c r="B385" s="225"/>
      <c r="C385" s="225"/>
      <c r="D385" s="225"/>
      <c r="E385" s="225"/>
      <c r="F385" s="225"/>
      <c r="G385" s="225"/>
      <c r="H385" s="225"/>
    </row>
    <row r="386" spans="1:8">
      <c r="A386" s="480"/>
      <c r="B386" s="225"/>
      <c r="C386" s="225"/>
      <c r="D386" s="225"/>
      <c r="E386" s="225"/>
      <c r="F386" s="225"/>
      <c r="G386" s="225"/>
      <c r="H386" s="225"/>
    </row>
    <row r="387" spans="1:8">
      <c r="A387" s="480"/>
      <c r="B387" s="225"/>
      <c r="C387" s="225"/>
      <c r="D387" s="225"/>
      <c r="E387" s="225"/>
      <c r="F387" s="225"/>
      <c r="G387" s="225"/>
      <c r="H387" s="225"/>
    </row>
    <row r="388" spans="1:8">
      <c r="A388" s="480"/>
      <c r="B388" s="225"/>
      <c r="C388" s="225"/>
      <c r="D388" s="225"/>
      <c r="E388" s="225"/>
      <c r="F388" s="225"/>
      <c r="G388" s="225"/>
      <c r="H388" s="225"/>
    </row>
    <row r="389" spans="1:8">
      <c r="A389" s="480"/>
      <c r="B389" s="225"/>
      <c r="C389" s="225"/>
      <c r="D389" s="225"/>
      <c r="E389" s="225"/>
      <c r="F389" s="225"/>
      <c r="G389" s="225"/>
      <c r="H389" s="225"/>
    </row>
    <row r="390" spans="1:8">
      <c r="A390" s="480"/>
      <c r="B390" s="225"/>
      <c r="C390" s="225"/>
      <c r="D390" s="225"/>
      <c r="E390" s="225"/>
      <c r="F390" s="225"/>
      <c r="G390" s="225"/>
      <c r="H390" s="225"/>
    </row>
    <row r="391" spans="1:8">
      <c r="A391" s="480"/>
      <c r="B391" s="225"/>
      <c r="C391" s="225"/>
      <c r="D391" s="225"/>
      <c r="E391" s="225"/>
      <c r="F391" s="225"/>
      <c r="G391" s="225"/>
      <c r="H391" s="225"/>
    </row>
    <row r="392" spans="1:8">
      <c r="A392" s="480"/>
      <c r="B392" s="225"/>
      <c r="C392" s="225"/>
      <c r="D392" s="225"/>
      <c r="E392" s="225"/>
      <c r="F392" s="225"/>
      <c r="G392" s="225"/>
      <c r="H392" s="225"/>
    </row>
    <row r="393" spans="1:8">
      <c r="A393" s="480"/>
      <c r="B393" s="225"/>
      <c r="C393" s="225"/>
      <c r="D393" s="225"/>
      <c r="E393" s="225"/>
      <c r="F393" s="225"/>
      <c r="G393" s="225"/>
      <c r="H393" s="225"/>
    </row>
    <row r="394" spans="1:8">
      <c r="A394" s="480"/>
      <c r="B394" s="225"/>
      <c r="C394" s="225"/>
      <c r="D394" s="225"/>
      <c r="E394" s="225"/>
      <c r="F394" s="225"/>
      <c r="G394" s="225"/>
      <c r="H394" s="225"/>
    </row>
    <row r="395" spans="1:8">
      <c r="A395" s="480"/>
      <c r="B395" s="225"/>
      <c r="C395" s="225"/>
      <c r="D395" s="225"/>
      <c r="E395" s="225"/>
      <c r="F395" s="225"/>
      <c r="G395" s="225"/>
      <c r="H395" s="225"/>
    </row>
    <row r="396" spans="1:8">
      <c r="A396" s="480"/>
      <c r="B396" s="225"/>
      <c r="C396" s="225"/>
      <c r="D396" s="225"/>
      <c r="E396" s="225"/>
      <c r="F396" s="225"/>
      <c r="G396" s="225"/>
      <c r="H396" s="225"/>
    </row>
    <row r="397" spans="1:8">
      <c r="A397" s="480"/>
      <c r="B397" s="225"/>
      <c r="C397" s="225"/>
      <c r="D397" s="225"/>
      <c r="E397" s="225"/>
      <c r="F397" s="225"/>
      <c r="G397" s="225"/>
      <c r="H397" s="225"/>
    </row>
    <row r="398" spans="1:8">
      <c r="A398" s="480"/>
      <c r="B398" s="225"/>
      <c r="C398" s="225"/>
      <c r="D398" s="225"/>
      <c r="E398" s="225"/>
      <c r="F398" s="225"/>
      <c r="G398" s="225"/>
      <c r="H398" s="225"/>
    </row>
    <row r="399" spans="1:8">
      <c r="A399" s="480"/>
      <c r="B399" s="225"/>
      <c r="C399" s="225"/>
      <c r="D399" s="225"/>
      <c r="E399" s="225"/>
      <c r="F399" s="225"/>
      <c r="G399" s="225"/>
      <c r="H399" s="225"/>
    </row>
    <row r="400" spans="1:8">
      <c r="A400" s="480"/>
      <c r="B400" s="225"/>
      <c r="C400" s="225"/>
      <c r="D400" s="225"/>
      <c r="E400" s="225"/>
      <c r="F400" s="225"/>
      <c r="G400" s="225"/>
      <c r="H400" s="225"/>
    </row>
    <row r="401" spans="1:8">
      <c r="A401" s="480"/>
      <c r="B401" s="225"/>
      <c r="C401" s="225"/>
      <c r="D401" s="225"/>
      <c r="E401" s="225"/>
      <c r="F401" s="225"/>
      <c r="G401" s="225"/>
      <c r="H401" s="225"/>
    </row>
    <row r="402" spans="1:8">
      <c r="A402" s="480"/>
      <c r="B402" s="225"/>
      <c r="C402" s="225"/>
      <c r="D402" s="225"/>
      <c r="E402" s="225"/>
      <c r="F402" s="225"/>
      <c r="G402" s="225"/>
      <c r="H402" s="225"/>
    </row>
    <row r="403" spans="1:8">
      <c r="A403" s="480"/>
      <c r="B403" s="225"/>
      <c r="C403" s="225"/>
      <c r="D403" s="225"/>
      <c r="E403" s="225"/>
      <c r="F403" s="225"/>
      <c r="G403" s="225"/>
      <c r="H403" s="225"/>
    </row>
    <row r="404" spans="1:8">
      <c r="A404" s="480"/>
      <c r="B404" s="225"/>
      <c r="C404" s="225"/>
      <c r="D404" s="225"/>
      <c r="E404" s="225"/>
      <c r="F404" s="225"/>
      <c r="G404" s="225"/>
      <c r="H404" s="225"/>
    </row>
    <row r="405" spans="1:8">
      <c r="A405" s="480"/>
      <c r="B405" s="225"/>
      <c r="C405" s="225"/>
      <c r="D405" s="225"/>
      <c r="E405" s="225"/>
      <c r="F405" s="225"/>
      <c r="G405" s="225"/>
      <c r="H405" s="225"/>
    </row>
    <row r="406" spans="1:8">
      <c r="A406" s="480"/>
      <c r="B406" s="225"/>
      <c r="C406" s="225"/>
      <c r="D406" s="225"/>
      <c r="E406" s="225"/>
      <c r="F406" s="225"/>
      <c r="G406" s="225"/>
      <c r="H406" s="225"/>
    </row>
    <row r="407" spans="1:8">
      <c r="A407" s="480"/>
      <c r="B407" s="225"/>
      <c r="C407" s="225"/>
      <c r="D407" s="225"/>
      <c r="E407" s="225"/>
      <c r="F407" s="225"/>
      <c r="G407" s="225"/>
      <c r="H407" s="225"/>
    </row>
    <row r="408" spans="1:8">
      <c r="A408" s="480"/>
      <c r="B408" s="225"/>
      <c r="C408" s="225"/>
      <c r="D408" s="225"/>
      <c r="E408" s="225"/>
      <c r="F408" s="225"/>
      <c r="G408" s="225"/>
      <c r="H408" s="225"/>
    </row>
    <row r="409" spans="1:8">
      <c r="A409" s="480"/>
      <c r="B409" s="225"/>
      <c r="C409" s="225"/>
      <c r="D409" s="225"/>
      <c r="E409" s="225"/>
      <c r="F409" s="225"/>
      <c r="G409" s="225"/>
      <c r="H409" s="225"/>
    </row>
    <row r="410" spans="1:8">
      <c r="A410" s="480"/>
      <c r="B410" s="225"/>
      <c r="C410" s="225"/>
      <c r="D410" s="225"/>
      <c r="E410" s="225"/>
      <c r="F410" s="225"/>
      <c r="G410" s="225"/>
      <c r="H410" s="225"/>
    </row>
    <row r="411" spans="1:8">
      <c r="A411" s="480"/>
      <c r="B411" s="225"/>
      <c r="C411" s="225"/>
      <c r="D411" s="225"/>
      <c r="E411" s="225"/>
      <c r="F411" s="225"/>
      <c r="G411" s="225"/>
      <c r="H411" s="225"/>
    </row>
    <row r="412" spans="1:8">
      <c r="A412" s="480"/>
      <c r="B412" s="225"/>
      <c r="C412" s="225"/>
      <c r="D412" s="225"/>
      <c r="E412" s="225"/>
      <c r="F412" s="225"/>
      <c r="G412" s="225"/>
      <c r="H412" s="225"/>
    </row>
    <row r="413" spans="1:8">
      <c r="A413" s="480"/>
      <c r="B413" s="225"/>
      <c r="C413" s="225"/>
      <c r="D413" s="225"/>
      <c r="E413" s="225"/>
      <c r="F413" s="225"/>
      <c r="G413" s="225"/>
      <c r="H413" s="225"/>
    </row>
    <row r="414" spans="1:8">
      <c r="A414" s="480"/>
      <c r="B414" s="225"/>
      <c r="C414" s="225"/>
      <c r="D414" s="225"/>
      <c r="E414" s="225"/>
      <c r="F414" s="225"/>
      <c r="G414" s="225"/>
      <c r="H414" s="225"/>
    </row>
    <row r="415" spans="1:8">
      <c r="A415" s="480"/>
      <c r="B415" s="225"/>
      <c r="C415" s="225"/>
      <c r="D415" s="225"/>
      <c r="E415" s="225"/>
      <c r="F415" s="225"/>
      <c r="G415" s="225"/>
      <c r="H415" s="225"/>
    </row>
    <row r="416" spans="1:8">
      <c r="A416" s="480"/>
      <c r="B416" s="225"/>
      <c r="C416" s="225"/>
      <c r="D416" s="225"/>
      <c r="E416" s="225"/>
      <c r="F416" s="225"/>
      <c r="G416" s="225"/>
      <c r="H416" s="225"/>
    </row>
    <row r="417" spans="1:8">
      <c r="A417" s="480"/>
      <c r="B417" s="225"/>
      <c r="C417" s="225"/>
      <c r="D417" s="225"/>
      <c r="E417" s="225"/>
      <c r="F417" s="225"/>
      <c r="G417" s="225"/>
      <c r="H417" s="225"/>
    </row>
    <row r="418" spans="1:8">
      <c r="A418" s="480"/>
      <c r="B418" s="225"/>
      <c r="C418" s="225"/>
      <c r="D418" s="225"/>
      <c r="E418" s="225"/>
      <c r="F418" s="225"/>
      <c r="G418" s="225"/>
      <c r="H418" s="225"/>
    </row>
    <row r="419" spans="1:8">
      <c r="A419" s="480"/>
      <c r="B419" s="225"/>
      <c r="C419" s="225"/>
      <c r="D419" s="225"/>
      <c r="E419" s="225"/>
      <c r="F419" s="225"/>
      <c r="G419" s="225"/>
      <c r="H419" s="225"/>
    </row>
    <row r="420" spans="1:8">
      <c r="A420" s="480"/>
      <c r="B420" s="225"/>
      <c r="C420" s="225"/>
      <c r="D420" s="225"/>
      <c r="E420" s="225"/>
      <c r="F420" s="225"/>
      <c r="G420" s="225"/>
      <c r="H420" s="225"/>
    </row>
    <row r="421" spans="1:8">
      <c r="A421" s="480"/>
      <c r="B421" s="225"/>
      <c r="C421" s="225"/>
      <c r="D421" s="225"/>
      <c r="E421" s="225"/>
      <c r="F421" s="225"/>
      <c r="G421" s="225"/>
      <c r="H421" s="225"/>
    </row>
    <row r="422" spans="1:8">
      <c r="A422" s="480"/>
      <c r="B422" s="225"/>
      <c r="C422" s="225"/>
      <c r="D422" s="225"/>
      <c r="E422" s="225"/>
      <c r="F422" s="225"/>
      <c r="G422" s="225"/>
      <c r="H422" s="225"/>
    </row>
    <row r="423" spans="1:8">
      <c r="A423" s="480"/>
      <c r="B423" s="225"/>
      <c r="C423" s="225"/>
      <c r="D423" s="225"/>
      <c r="E423" s="225"/>
      <c r="F423" s="225"/>
      <c r="G423" s="225"/>
      <c r="H423" s="225"/>
    </row>
    <row r="424" spans="1:8">
      <c r="A424" s="480"/>
      <c r="B424" s="225"/>
      <c r="C424" s="225"/>
      <c r="D424" s="225"/>
      <c r="E424" s="225"/>
      <c r="F424" s="225"/>
      <c r="G424" s="225"/>
      <c r="H424" s="225"/>
    </row>
    <row r="425" spans="1:8">
      <c r="A425" s="480"/>
      <c r="B425" s="225"/>
      <c r="C425" s="225"/>
      <c r="D425" s="225"/>
      <c r="E425" s="225"/>
      <c r="F425" s="225"/>
      <c r="G425" s="225"/>
      <c r="H425" s="225"/>
    </row>
    <row r="426" spans="1:8">
      <c r="A426" s="480"/>
      <c r="B426" s="225"/>
      <c r="C426" s="225"/>
      <c r="D426" s="225"/>
      <c r="E426" s="225"/>
      <c r="F426" s="225"/>
      <c r="G426" s="225"/>
      <c r="H426" s="225"/>
    </row>
    <row r="427" spans="1:8">
      <c r="A427" s="480"/>
      <c r="B427" s="225"/>
      <c r="C427" s="225"/>
      <c r="D427" s="225"/>
      <c r="E427" s="225"/>
      <c r="F427" s="225"/>
      <c r="G427" s="225"/>
      <c r="H427" s="225"/>
    </row>
    <row r="428" spans="1:8">
      <c r="A428" s="480"/>
      <c r="B428" s="225"/>
      <c r="C428" s="225"/>
      <c r="D428" s="225"/>
      <c r="E428" s="225"/>
      <c r="F428" s="225"/>
      <c r="G428" s="225"/>
      <c r="H428" s="225"/>
    </row>
    <row r="429" spans="1:8">
      <c r="A429" s="480"/>
      <c r="B429" s="225"/>
      <c r="C429" s="225"/>
      <c r="D429" s="225"/>
      <c r="E429" s="225"/>
      <c r="F429" s="225"/>
      <c r="G429" s="225"/>
      <c r="H429" s="225"/>
    </row>
    <row r="430" spans="1:8">
      <c r="A430" s="480"/>
      <c r="B430" s="225"/>
      <c r="C430" s="225"/>
      <c r="D430" s="225"/>
      <c r="E430" s="225"/>
      <c r="F430" s="225"/>
      <c r="G430" s="225"/>
      <c r="H430" s="225"/>
    </row>
    <row r="431" spans="1:8">
      <c r="A431" s="480"/>
      <c r="B431" s="225"/>
      <c r="C431" s="225"/>
      <c r="D431" s="225"/>
      <c r="E431" s="225"/>
      <c r="F431" s="225"/>
      <c r="G431" s="225"/>
      <c r="H431" s="225"/>
    </row>
    <row r="432" spans="1:8">
      <c r="A432" s="480"/>
      <c r="B432" s="225"/>
      <c r="C432" s="225"/>
      <c r="D432" s="225"/>
      <c r="E432" s="225"/>
      <c r="F432" s="225"/>
      <c r="G432" s="225"/>
      <c r="H432" s="225"/>
    </row>
    <row r="433" spans="1:8">
      <c r="A433" s="480"/>
      <c r="B433" s="225"/>
      <c r="C433" s="225"/>
      <c r="D433" s="225"/>
      <c r="E433" s="225"/>
      <c r="F433" s="225"/>
      <c r="G433" s="225"/>
      <c r="H433" s="225"/>
    </row>
    <row r="434" spans="1:8">
      <c r="A434" s="480"/>
      <c r="B434" s="225"/>
      <c r="C434" s="225"/>
      <c r="D434" s="225"/>
      <c r="E434" s="225"/>
      <c r="F434" s="225"/>
      <c r="G434" s="225"/>
      <c r="H434" s="225"/>
    </row>
    <row r="435" spans="1:8">
      <c r="A435" s="480"/>
      <c r="B435" s="225"/>
      <c r="C435" s="225"/>
      <c r="D435" s="225"/>
      <c r="E435" s="225"/>
      <c r="F435" s="225"/>
      <c r="G435" s="225"/>
      <c r="H435" s="225"/>
    </row>
    <row r="436" spans="1:8">
      <c r="A436" s="480"/>
      <c r="B436" s="225"/>
      <c r="C436" s="225"/>
      <c r="D436" s="225"/>
      <c r="E436" s="225"/>
      <c r="F436" s="225"/>
      <c r="G436" s="225"/>
      <c r="H436" s="225"/>
    </row>
    <row r="437" spans="1:8">
      <c r="A437" s="480"/>
      <c r="B437" s="225"/>
      <c r="C437" s="225"/>
      <c r="D437" s="225"/>
      <c r="E437" s="225"/>
      <c r="F437" s="225"/>
      <c r="G437" s="225"/>
      <c r="H437" s="225"/>
    </row>
    <row r="438" spans="1:8">
      <c r="A438" s="480"/>
      <c r="B438" s="225"/>
      <c r="C438" s="225"/>
      <c r="D438" s="225"/>
      <c r="E438" s="225"/>
      <c r="F438" s="225"/>
      <c r="G438" s="225"/>
      <c r="H438" s="225"/>
    </row>
    <row r="439" spans="1:8">
      <c r="A439" s="480"/>
      <c r="B439" s="225"/>
      <c r="C439" s="225"/>
      <c r="D439" s="225"/>
      <c r="E439" s="225"/>
      <c r="F439" s="225"/>
      <c r="G439" s="225"/>
      <c r="H439" s="225"/>
    </row>
    <row r="440" spans="1:8">
      <c r="A440" s="480"/>
      <c r="B440" s="225"/>
      <c r="C440" s="225"/>
      <c r="D440" s="225"/>
      <c r="E440" s="225"/>
      <c r="F440" s="225"/>
      <c r="G440" s="225"/>
      <c r="H440" s="225"/>
    </row>
    <row r="441" spans="1:8">
      <c r="A441" s="480"/>
      <c r="B441" s="225"/>
      <c r="C441" s="225"/>
      <c r="D441" s="225"/>
      <c r="E441" s="225"/>
      <c r="F441" s="225"/>
      <c r="G441" s="225"/>
      <c r="H441" s="225"/>
    </row>
    <row r="442" spans="1:8">
      <c r="A442" s="480"/>
      <c r="B442" s="225"/>
      <c r="C442" s="225"/>
      <c r="D442" s="225"/>
      <c r="E442" s="225"/>
      <c r="F442" s="225"/>
      <c r="G442" s="225"/>
      <c r="H442" s="225"/>
    </row>
    <row r="443" spans="1:8">
      <c r="A443" s="480"/>
      <c r="B443" s="225"/>
      <c r="C443" s="225"/>
      <c r="D443" s="225"/>
      <c r="E443" s="225"/>
      <c r="F443" s="225"/>
      <c r="G443" s="225"/>
      <c r="H443" s="225"/>
    </row>
    <row r="444" spans="1:8">
      <c r="A444" s="480"/>
      <c r="B444" s="225"/>
      <c r="C444" s="225"/>
      <c r="D444" s="225"/>
      <c r="E444" s="225"/>
      <c r="F444" s="225"/>
      <c r="G444" s="225"/>
      <c r="H444" s="225"/>
    </row>
    <row r="445" spans="1:8">
      <c r="A445" s="480"/>
      <c r="B445" s="225"/>
      <c r="C445" s="225"/>
      <c r="D445" s="225"/>
      <c r="E445" s="225"/>
      <c r="F445" s="225"/>
      <c r="G445" s="225"/>
      <c r="H445" s="225"/>
    </row>
    <row r="446" spans="1:8">
      <c r="A446" s="480"/>
      <c r="B446" s="225"/>
      <c r="C446" s="225"/>
      <c r="D446" s="225"/>
      <c r="E446" s="225"/>
      <c r="F446" s="225"/>
      <c r="G446" s="225"/>
      <c r="H446" s="225"/>
    </row>
    <row r="447" spans="1:8">
      <c r="A447" s="480"/>
      <c r="B447" s="225"/>
      <c r="C447" s="225"/>
      <c r="D447" s="225"/>
      <c r="E447" s="225"/>
      <c r="F447" s="225"/>
      <c r="G447" s="225"/>
      <c r="H447" s="225"/>
    </row>
    <row r="448" spans="1:8">
      <c r="A448" s="480"/>
      <c r="B448" s="225"/>
      <c r="C448" s="225"/>
      <c r="D448" s="225"/>
      <c r="E448" s="225"/>
      <c r="F448" s="225"/>
      <c r="G448" s="225"/>
      <c r="H448" s="225"/>
    </row>
    <row r="449" spans="1:8">
      <c r="A449" s="480"/>
      <c r="B449" s="225"/>
      <c r="C449" s="225"/>
      <c r="D449" s="225"/>
      <c r="E449" s="225"/>
      <c r="F449" s="225"/>
      <c r="G449" s="225"/>
      <c r="H449" s="225"/>
    </row>
    <row r="450" spans="1:8">
      <c r="A450" s="480"/>
      <c r="B450" s="225"/>
      <c r="C450" s="225"/>
      <c r="D450" s="225"/>
      <c r="E450" s="225"/>
      <c r="F450" s="225"/>
      <c r="G450" s="225"/>
      <c r="H450" s="225"/>
    </row>
    <row r="451" spans="1:8">
      <c r="A451" s="480"/>
      <c r="B451" s="225"/>
      <c r="C451" s="225"/>
      <c r="D451" s="225"/>
      <c r="E451" s="225"/>
      <c r="F451" s="225"/>
      <c r="G451" s="225"/>
      <c r="H451" s="225"/>
    </row>
    <row r="452" spans="1:8">
      <c r="A452" s="480"/>
      <c r="B452" s="225"/>
      <c r="C452" s="225"/>
      <c r="D452" s="225"/>
      <c r="E452" s="225"/>
      <c r="F452" s="225"/>
      <c r="G452" s="225"/>
      <c r="H452" s="225"/>
    </row>
    <row r="453" spans="1:8">
      <c r="A453" s="480"/>
      <c r="B453" s="225"/>
      <c r="C453" s="225"/>
      <c r="D453" s="225"/>
      <c r="E453" s="225"/>
      <c r="F453" s="225"/>
      <c r="G453" s="225"/>
      <c r="H453" s="225"/>
    </row>
    <row r="454" spans="1:8">
      <c r="A454" s="480"/>
      <c r="B454" s="225"/>
      <c r="C454" s="225"/>
      <c r="D454" s="225"/>
      <c r="E454" s="225"/>
      <c r="F454" s="225"/>
      <c r="G454" s="225"/>
      <c r="H454" s="225"/>
    </row>
    <row r="455" spans="1:8">
      <c r="A455" s="480"/>
      <c r="B455" s="225"/>
      <c r="C455" s="225"/>
      <c r="D455" s="225"/>
      <c r="E455" s="225"/>
      <c r="F455" s="225"/>
      <c r="G455" s="225"/>
      <c r="H455" s="225"/>
    </row>
    <row r="456" spans="1:8">
      <c r="A456" s="480"/>
      <c r="B456" s="225"/>
      <c r="C456" s="225"/>
      <c r="D456" s="225"/>
      <c r="E456" s="225"/>
      <c r="F456" s="225"/>
      <c r="G456" s="225"/>
      <c r="H456" s="225"/>
    </row>
    <row r="457" spans="1:8">
      <c r="A457" s="480"/>
      <c r="B457" s="225"/>
      <c r="C457" s="225"/>
      <c r="D457" s="225"/>
      <c r="E457" s="225"/>
      <c r="F457" s="225"/>
      <c r="G457" s="225"/>
      <c r="H457" s="225"/>
    </row>
    <row r="458" spans="1:8">
      <c r="A458" s="480"/>
      <c r="B458" s="225"/>
      <c r="C458" s="225"/>
      <c r="D458" s="225"/>
      <c r="E458" s="225"/>
      <c r="F458" s="225"/>
      <c r="G458" s="225"/>
      <c r="H458" s="225"/>
    </row>
    <row r="459" spans="1:8">
      <c r="A459" s="480"/>
      <c r="B459" s="225"/>
      <c r="C459" s="225"/>
      <c r="D459" s="225"/>
      <c r="E459" s="225"/>
      <c r="F459" s="225"/>
      <c r="G459" s="225"/>
      <c r="H459" s="225"/>
    </row>
    <row r="460" spans="1:8">
      <c r="A460" s="480"/>
      <c r="B460" s="225"/>
      <c r="C460" s="225"/>
      <c r="D460" s="225"/>
      <c r="E460" s="225"/>
      <c r="F460" s="225"/>
      <c r="G460" s="225"/>
      <c r="H460" s="225"/>
    </row>
    <row r="461" spans="1:8">
      <c r="A461" s="480"/>
      <c r="B461" s="225"/>
      <c r="C461" s="225"/>
      <c r="D461" s="225"/>
      <c r="E461" s="225"/>
      <c r="F461" s="225"/>
      <c r="G461" s="225"/>
      <c r="H461" s="225"/>
    </row>
    <row r="462" spans="1:8">
      <c r="A462" s="480"/>
      <c r="B462" s="225"/>
      <c r="C462" s="225"/>
      <c r="D462" s="225"/>
      <c r="E462" s="225"/>
      <c r="F462" s="225"/>
      <c r="G462" s="225"/>
      <c r="H462" s="225"/>
    </row>
    <row r="463" spans="1:8">
      <c r="A463" s="480"/>
      <c r="B463" s="225"/>
      <c r="C463" s="225"/>
      <c r="D463" s="225"/>
      <c r="E463" s="225"/>
      <c r="F463" s="225"/>
      <c r="G463" s="225"/>
      <c r="H463" s="225"/>
    </row>
    <row r="464" spans="1:8">
      <c r="A464" s="480"/>
      <c r="B464" s="225"/>
      <c r="C464" s="225"/>
      <c r="D464" s="225"/>
      <c r="E464" s="225"/>
      <c r="F464" s="225"/>
      <c r="G464" s="225"/>
      <c r="H464" s="225"/>
    </row>
    <row r="465" spans="1:8">
      <c r="A465" s="480"/>
      <c r="B465" s="225"/>
      <c r="C465" s="225"/>
      <c r="D465" s="225"/>
      <c r="E465" s="225"/>
      <c r="F465" s="225"/>
      <c r="G465" s="225"/>
      <c r="H465" s="225"/>
    </row>
    <row r="466" spans="1:8">
      <c r="A466" s="480"/>
      <c r="B466" s="225"/>
      <c r="C466" s="225"/>
      <c r="D466" s="225"/>
      <c r="E466" s="225"/>
      <c r="F466" s="225"/>
      <c r="G466" s="225"/>
      <c r="H466" s="225"/>
    </row>
    <row r="467" spans="1:8">
      <c r="A467" s="480"/>
      <c r="B467" s="225"/>
      <c r="C467" s="225"/>
      <c r="D467" s="225"/>
      <c r="E467" s="225"/>
      <c r="F467" s="225"/>
      <c r="G467" s="225"/>
      <c r="H467" s="225"/>
    </row>
    <row r="468" spans="1:8">
      <c r="A468" s="480"/>
      <c r="B468" s="225"/>
      <c r="C468" s="225"/>
      <c r="D468" s="225"/>
      <c r="E468" s="225"/>
      <c r="F468" s="225"/>
      <c r="G468" s="225"/>
      <c r="H468" s="225"/>
    </row>
    <row r="469" spans="1:8">
      <c r="A469" s="480"/>
      <c r="B469" s="225"/>
      <c r="C469" s="225"/>
      <c r="D469" s="225"/>
      <c r="E469" s="225"/>
      <c r="F469" s="225"/>
      <c r="G469" s="225"/>
      <c r="H469" s="225"/>
    </row>
    <row r="470" spans="1:8">
      <c r="A470" s="480"/>
      <c r="B470" s="225"/>
      <c r="C470" s="225"/>
      <c r="D470" s="225"/>
      <c r="E470" s="225"/>
      <c r="F470" s="225"/>
      <c r="G470" s="225"/>
      <c r="H470" s="225"/>
    </row>
    <row r="471" spans="1:8">
      <c r="A471" s="480"/>
      <c r="B471" s="225"/>
      <c r="C471" s="225"/>
      <c r="D471" s="225"/>
      <c r="E471" s="225"/>
      <c r="F471" s="225"/>
      <c r="G471" s="225"/>
      <c r="H471" s="225"/>
    </row>
    <row r="472" spans="1:8">
      <c r="A472" s="480"/>
      <c r="B472" s="225"/>
      <c r="C472" s="225"/>
      <c r="D472" s="225"/>
      <c r="E472" s="225"/>
      <c r="F472" s="225"/>
      <c r="G472" s="225"/>
      <c r="H472" s="225"/>
    </row>
    <row r="473" spans="1:8">
      <c r="A473" s="480"/>
      <c r="B473" s="225"/>
      <c r="C473" s="225"/>
      <c r="D473" s="225"/>
      <c r="E473" s="225"/>
      <c r="F473" s="225"/>
      <c r="G473" s="225"/>
      <c r="H473" s="225"/>
    </row>
    <row r="474" spans="1:8">
      <c r="A474" s="480"/>
      <c r="B474" s="225"/>
      <c r="C474" s="225"/>
      <c r="D474" s="225"/>
      <c r="E474" s="225"/>
      <c r="F474" s="225"/>
      <c r="G474" s="225"/>
      <c r="H474" s="225"/>
    </row>
    <row r="475" spans="1:8">
      <c r="A475" s="480"/>
      <c r="B475" s="225"/>
      <c r="C475" s="225"/>
      <c r="D475" s="225"/>
      <c r="E475" s="225"/>
      <c r="F475" s="225"/>
      <c r="G475" s="225"/>
      <c r="H475" s="225"/>
    </row>
    <row r="476" spans="1:8">
      <c r="A476" s="480"/>
      <c r="B476" s="225"/>
      <c r="C476" s="225"/>
      <c r="D476" s="225"/>
      <c r="E476" s="225"/>
      <c r="F476" s="225"/>
      <c r="G476" s="225"/>
      <c r="H476" s="225"/>
    </row>
    <row r="477" spans="1:8">
      <c r="A477" s="480"/>
      <c r="B477" s="225"/>
      <c r="C477" s="225"/>
      <c r="D477" s="225"/>
      <c r="E477" s="225"/>
      <c r="F477" s="225"/>
      <c r="G477" s="225"/>
      <c r="H477" s="225"/>
    </row>
    <row r="478" spans="1:8">
      <c r="A478" s="480"/>
      <c r="B478" s="225"/>
      <c r="C478" s="225"/>
      <c r="D478" s="225"/>
      <c r="E478" s="225"/>
      <c r="F478" s="225"/>
      <c r="G478" s="225"/>
      <c r="H478" s="225"/>
    </row>
    <row r="479" spans="1:8">
      <c r="A479" s="480"/>
      <c r="B479" s="225"/>
      <c r="C479" s="225"/>
      <c r="D479" s="225"/>
      <c r="E479" s="225"/>
      <c r="F479" s="225"/>
      <c r="G479" s="225"/>
      <c r="H479" s="225"/>
    </row>
    <row r="480" spans="1:8">
      <c r="A480" s="480"/>
      <c r="B480" s="225"/>
      <c r="C480" s="225"/>
      <c r="D480" s="225"/>
      <c r="E480" s="225"/>
      <c r="F480" s="225"/>
      <c r="G480" s="225"/>
      <c r="H480" s="225"/>
    </row>
    <row r="481" spans="1:8">
      <c r="A481" s="480"/>
      <c r="B481" s="225"/>
      <c r="C481" s="225"/>
      <c r="D481" s="225"/>
      <c r="E481" s="225"/>
      <c r="F481" s="225"/>
      <c r="G481" s="225"/>
      <c r="H481" s="225"/>
    </row>
    <row r="482" spans="1:8">
      <c r="A482" s="480"/>
      <c r="B482" s="225"/>
      <c r="C482" s="225"/>
      <c r="D482" s="225"/>
      <c r="E482" s="225"/>
      <c r="F482" s="225"/>
      <c r="G482" s="225"/>
      <c r="H482" s="225"/>
    </row>
    <row r="483" spans="1:8">
      <c r="A483" s="480"/>
      <c r="B483" s="225"/>
      <c r="C483" s="225"/>
      <c r="D483" s="225"/>
      <c r="E483" s="225"/>
      <c r="F483" s="225"/>
      <c r="G483" s="225"/>
      <c r="H483" s="225"/>
    </row>
    <row r="484" spans="1:8">
      <c r="A484" s="480"/>
      <c r="B484" s="225"/>
      <c r="C484" s="225"/>
      <c r="D484" s="225"/>
      <c r="E484" s="225"/>
      <c r="F484" s="225"/>
      <c r="G484" s="225"/>
      <c r="H484" s="225"/>
    </row>
    <row r="485" spans="1:8">
      <c r="A485" s="480"/>
      <c r="B485" s="225"/>
      <c r="C485" s="225"/>
      <c r="D485" s="225"/>
      <c r="E485" s="225"/>
      <c r="F485" s="225"/>
      <c r="G485" s="225"/>
      <c r="H485" s="225"/>
    </row>
    <row r="486" spans="1:8">
      <c r="A486" s="480"/>
      <c r="B486" s="225"/>
      <c r="C486" s="225"/>
      <c r="D486" s="225"/>
      <c r="E486" s="225"/>
      <c r="F486" s="225"/>
      <c r="G486" s="225"/>
      <c r="H486" s="225"/>
    </row>
    <row r="487" spans="1:8">
      <c r="A487" s="480"/>
      <c r="B487" s="225"/>
      <c r="C487" s="225"/>
      <c r="D487" s="225"/>
      <c r="E487" s="225"/>
      <c r="F487" s="225"/>
      <c r="G487" s="225"/>
      <c r="H487" s="225"/>
    </row>
    <row r="488" spans="1:8">
      <c r="A488" s="480"/>
      <c r="B488" s="225"/>
      <c r="C488" s="225"/>
      <c r="D488" s="225"/>
      <c r="E488" s="225"/>
      <c r="F488" s="225"/>
      <c r="G488" s="225"/>
      <c r="H488" s="225"/>
    </row>
    <row r="489" spans="1:8">
      <c r="A489" s="480"/>
      <c r="B489" s="225"/>
      <c r="C489" s="225"/>
      <c r="D489" s="225"/>
      <c r="E489" s="225"/>
      <c r="F489" s="225"/>
      <c r="G489" s="225"/>
      <c r="H489" s="225"/>
    </row>
    <row r="490" spans="1:8">
      <c r="A490" s="480"/>
      <c r="B490" s="225"/>
      <c r="C490" s="225"/>
      <c r="D490" s="225"/>
      <c r="E490" s="225"/>
      <c r="F490" s="225"/>
      <c r="G490" s="225"/>
      <c r="H490" s="225"/>
    </row>
    <row r="491" spans="1:8">
      <c r="A491" s="480"/>
      <c r="B491" s="225"/>
      <c r="C491" s="225"/>
      <c r="D491" s="225"/>
      <c r="E491" s="225"/>
      <c r="F491" s="225"/>
      <c r="G491" s="225"/>
      <c r="H491" s="225"/>
    </row>
    <row r="492" spans="1:8">
      <c r="A492" s="480"/>
      <c r="B492" s="225"/>
      <c r="C492" s="225"/>
      <c r="D492" s="225"/>
      <c r="E492" s="225"/>
      <c r="F492" s="225"/>
      <c r="G492" s="225"/>
      <c r="H492" s="225"/>
    </row>
    <row r="493" spans="1:8">
      <c r="A493" s="480"/>
      <c r="B493" s="225"/>
      <c r="C493" s="225"/>
      <c r="D493" s="225"/>
      <c r="E493" s="225"/>
      <c r="F493" s="225"/>
      <c r="G493" s="225"/>
      <c r="H493" s="225"/>
    </row>
    <row r="494" spans="1:8">
      <c r="A494" s="480"/>
      <c r="B494" s="225"/>
      <c r="C494" s="225"/>
      <c r="D494" s="225"/>
      <c r="E494" s="225"/>
      <c r="F494" s="225"/>
      <c r="G494" s="225"/>
      <c r="H494" s="225"/>
    </row>
    <row r="495" spans="1:8">
      <c r="A495" s="480"/>
      <c r="B495" s="225"/>
      <c r="C495" s="225"/>
      <c r="D495" s="225"/>
      <c r="E495" s="225"/>
      <c r="F495" s="225"/>
      <c r="G495" s="225"/>
      <c r="H495" s="225"/>
    </row>
    <row r="496" spans="1:8">
      <c r="A496" s="480"/>
      <c r="B496" s="225"/>
      <c r="C496" s="225"/>
      <c r="D496" s="225"/>
      <c r="E496" s="225"/>
      <c r="F496" s="225"/>
      <c r="G496" s="225"/>
      <c r="H496" s="225"/>
    </row>
    <row r="497" spans="1:8">
      <c r="A497" s="480"/>
      <c r="B497" s="225"/>
      <c r="C497" s="225"/>
      <c r="D497" s="225"/>
      <c r="E497" s="225"/>
      <c r="F497" s="225"/>
      <c r="G497" s="225"/>
      <c r="H497" s="225"/>
    </row>
    <row r="498" spans="1:8">
      <c r="A498" s="480"/>
      <c r="B498" s="225"/>
      <c r="C498" s="225"/>
      <c r="D498" s="225"/>
      <c r="E498" s="225"/>
      <c r="F498" s="225"/>
      <c r="G498" s="225"/>
      <c r="H498" s="225"/>
    </row>
    <row r="499" spans="1:8">
      <c r="A499" s="480"/>
      <c r="B499" s="225"/>
      <c r="C499" s="225"/>
      <c r="D499" s="225"/>
      <c r="E499" s="225"/>
      <c r="F499" s="225"/>
      <c r="G499" s="225"/>
      <c r="H499" s="225"/>
    </row>
    <row r="500" spans="1:8">
      <c r="A500" s="480"/>
      <c r="B500" s="225"/>
      <c r="C500" s="225"/>
      <c r="D500" s="225"/>
      <c r="E500" s="225"/>
      <c r="F500" s="225"/>
      <c r="G500" s="225"/>
      <c r="H500" s="225"/>
    </row>
    <row r="501" spans="1:8">
      <c r="A501" s="480"/>
      <c r="B501" s="225"/>
      <c r="C501" s="225"/>
      <c r="D501" s="225"/>
      <c r="E501" s="225"/>
      <c r="F501" s="225"/>
      <c r="G501" s="225"/>
      <c r="H501" s="225"/>
    </row>
    <row r="502" spans="1:8">
      <c r="A502" s="480"/>
      <c r="B502" s="225"/>
      <c r="C502" s="225"/>
      <c r="D502" s="225"/>
      <c r="E502" s="225"/>
      <c r="F502" s="225"/>
      <c r="G502" s="225"/>
      <c r="H502" s="225"/>
    </row>
    <row r="503" spans="1:8">
      <c r="A503" s="480"/>
      <c r="B503" s="225"/>
      <c r="C503" s="225"/>
      <c r="D503" s="225"/>
      <c r="E503" s="225"/>
      <c r="F503" s="225"/>
      <c r="G503" s="225"/>
      <c r="H503" s="225"/>
    </row>
    <row r="504" spans="1:8">
      <c r="A504" s="480"/>
      <c r="B504" s="225"/>
      <c r="C504" s="225"/>
      <c r="D504" s="225"/>
      <c r="E504" s="225"/>
      <c r="F504" s="225"/>
      <c r="G504" s="225"/>
      <c r="H504" s="225"/>
    </row>
    <row r="505" spans="1:8">
      <c r="A505" s="480"/>
      <c r="B505" s="225"/>
      <c r="C505" s="225"/>
      <c r="D505" s="225"/>
      <c r="E505" s="225"/>
      <c r="F505" s="225"/>
      <c r="G505" s="225"/>
      <c r="H505" s="225"/>
    </row>
    <row r="506" spans="1:8">
      <c r="A506" s="480"/>
      <c r="B506" s="225"/>
      <c r="C506" s="225"/>
      <c r="D506" s="225"/>
      <c r="E506" s="225"/>
      <c r="F506" s="225"/>
      <c r="G506" s="225"/>
      <c r="H506" s="225"/>
    </row>
    <row r="507" spans="1:8">
      <c r="A507" s="480"/>
      <c r="B507" s="225"/>
      <c r="C507" s="225"/>
      <c r="D507" s="225"/>
      <c r="E507" s="225"/>
      <c r="F507" s="225"/>
      <c r="G507" s="225"/>
      <c r="H507" s="225"/>
    </row>
    <row r="508" spans="1:8">
      <c r="A508" s="480"/>
      <c r="B508" s="225"/>
      <c r="C508" s="225"/>
      <c r="D508" s="225"/>
      <c r="E508" s="225"/>
      <c r="F508" s="225"/>
      <c r="G508" s="225"/>
      <c r="H508" s="225"/>
    </row>
    <row r="509" spans="1:8">
      <c r="A509" s="480"/>
      <c r="B509" s="225"/>
      <c r="C509" s="225"/>
      <c r="D509" s="225"/>
      <c r="E509" s="225"/>
      <c r="F509" s="225"/>
      <c r="G509" s="225"/>
      <c r="H509" s="225"/>
    </row>
    <row r="510" spans="1:8">
      <c r="A510" s="480"/>
      <c r="B510" s="225"/>
      <c r="C510" s="225"/>
      <c r="D510" s="225"/>
      <c r="E510" s="225"/>
      <c r="F510" s="225"/>
      <c r="G510" s="225"/>
      <c r="H510" s="225"/>
    </row>
    <row r="511" spans="1:8">
      <c r="A511" s="480"/>
      <c r="B511" s="225"/>
      <c r="C511" s="225"/>
      <c r="D511" s="225"/>
      <c r="E511" s="225"/>
      <c r="F511" s="225"/>
      <c r="G511" s="225"/>
      <c r="H511" s="225"/>
    </row>
    <row r="512" spans="1:8">
      <c r="A512" s="480"/>
      <c r="B512" s="225"/>
      <c r="C512" s="225"/>
      <c r="D512" s="225"/>
      <c r="E512" s="225"/>
      <c r="F512" s="225"/>
      <c r="G512" s="225"/>
      <c r="H512" s="225"/>
    </row>
    <row r="513" spans="1:8">
      <c r="A513" s="480"/>
      <c r="B513" s="225"/>
      <c r="C513" s="225"/>
      <c r="D513" s="225"/>
      <c r="E513" s="225"/>
      <c r="F513" s="225"/>
      <c r="G513" s="225"/>
      <c r="H513" s="225"/>
    </row>
    <row r="514" spans="1:8">
      <c r="A514" s="480"/>
      <c r="B514" s="225"/>
      <c r="C514" s="225"/>
      <c r="D514" s="225"/>
      <c r="E514" s="225"/>
      <c r="F514" s="225"/>
      <c r="G514" s="225"/>
      <c r="H514" s="225"/>
    </row>
    <row r="515" spans="1:8">
      <c r="A515" s="480"/>
      <c r="B515" s="225"/>
      <c r="C515" s="225"/>
      <c r="D515" s="225"/>
      <c r="E515" s="225"/>
      <c r="F515" s="225"/>
      <c r="G515" s="225"/>
      <c r="H515" s="225"/>
    </row>
    <row r="516" spans="1:8">
      <c r="A516" s="480"/>
      <c r="B516" s="225"/>
      <c r="C516" s="225"/>
      <c r="D516" s="225"/>
      <c r="E516" s="225"/>
      <c r="F516" s="225"/>
      <c r="G516" s="225"/>
      <c r="H516" s="225"/>
    </row>
    <row r="517" spans="1:8">
      <c r="A517" s="480"/>
      <c r="B517" s="225"/>
      <c r="C517" s="225"/>
      <c r="D517" s="225"/>
      <c r="E517" s="225"/>
      <c r="F517" s="225"/>
      <c r="G517" s="225"/>
      <c r="H517" s="225"/>
    </row>
    <row r="518" spans="1:8">
      <c r="A518" s="480"/>
      <c r="B518" s="225"/>
      <c r="C518" s="225"/>
      <c r="D518" s="225"/>
      <c r="E518" s="225"/>
      <c r="F518" s="225"/>
      <c r="G518" s="225"/>
      <c r="H518" s="225"/>
    </row>
    <row r="519" spans="1:8">
      <c r="A519" s="480"/>
      <c r="B519" s="225"/>
      <c r="C519" s="225"/>
      <c r="D519" s="225"/>
      <c r="E519" s="225"/>
      <c r="F519" s="225"/>
      <c r="G519" s="225"/>
      <c r="H519" s="225"/>
    </row>
    <row r="520" spans="1:8">
      <c r="A520" s="480"/>
      <c r="B520" s="225"/>
      <c r="C520" s="225"/>
      <c r="D520" s="225"/>
      <c r="E520" s="225"/>
      <c r="F520" s="225"/>
      <c r="G520" s="225"/>
      <c r="H520" s="225"/>
    </row>
    <row r="521" spans="1:8">
      <c r="A521" s="480"/>
      <c r="B521" s="225"/>
      <c r="C521" s="225"/>
      <c r="D521" s="225"/>
      <c r="E521" s="225"/>
      <c r="F521" s="225"/>
      <c r="G521" s="225"/>
      <c r="H521" s="225"/>
    </row>
    <row r="522" spans="1:8">
      <c r="A522" s="480"/>
      <c r="B522" s="225"/>
      <c r="C522" s="225"/>
      <c r="D522" s="225"/>
      <c r="E522" s="225"/>
      <c r="F522" s="225"/>
      <c r="G522" s="225"/>
      <c r="H522" s="225"/>
    </row>
    <row r="523" spans="1:8">
      <c r="A523" s="480"/>
      <c r="B523" s="225"/>
      <c r="C523" s="225"/>
      <c r="D523" s="225"/>
      <c r="E523" s="225"/>
      <c r="F523" s="225"/>
      <c r="G523" s="225"/>
      <c r="H523" s="225"/>
    </row>
    <row r="524" spans="1:8">
      <c r="A524" s="480"/>
      <c r="B524" s="225"/>
      <c r="C524" s="225"/>
      <c r="D524" s="225"/>
      <c r="E524" s="225"/>
      <c r="F524" s="225"/>
      <c r="G524" s="225"/>
      <c r="H524" s="225"/>
    </row>
    <row r="525" spans="1:8">
      <c r="A525" s="480"/>
      <c r="B525" s="225"/>
      <c r="C525" s="225"/>
      <c r="D525" s="225"/>
      <c r="E525" s="225"/>
      <c r="F525" s="225"/>
      <c r="G525" s="225"/>
      <c r="H525" s="225"/>
    </row>
    <row r="526" spans="1:8">
      <c r="A526" s="480"/>
      <c r="B526" s="225"/>
      <c r="C526" s="225"/>
      <c r="D526" s="225"/>
      <c r="E526" s="225"/>
      <c r="F526" s="225"/>
      <c r="G526" s="225"/>
      <c r="H526" s="225"/>
    </row>
    <row r="527" spans="1:8">
      <c r="A527" s="480"/>
      <c r="B527" s="225"/>
      <c r="C527" s="225"/>
      <c r="D527" s="225"/>
      <c r="E527" s="225"/>
      <c r="F527" s="225"/>
      <c r="G527" s="225"/>
      <c r="H527" s="225"/>
    </row>
    <row r="528" spans="1:8">
      <c r="A528" s="480"/>
      <c r="B528" s="225"/>
      <c r="C528" s="225"/>
      <c r="D528" s="225"/>
      <c r="E528" s="225"/>
      <c r="F528" s="225"/>
      <c r="G528" s="225"/>
      <c r="H528" s="225"/>
    </row>
    <row r="529" spans="1:8">
      <c r="A529" s="480"/>
      <c r="B529" s="225"/>
      <c r="C529" s="225"/>
      <c r="D529" s="225"/>
      <c r="E529" s="225"/>
      <c r="F529" s="225"/>
      <c r="G529" s="225"/>
      <c r="H529" s="225"/>
    </row>
    <row r="530" spans="1:8">
      <c r="A530" s="480"/>
      <c r="B530" s="225"/>
      <c r="C530" s="225"/>
      <c r="D530" s="225"/>
      <c r="E530" s="225"/>
      <c r="F530" s="225"/>
      <c r="G530" s="225"/>
      <c r="H530" s="225"/>
    </row>
    <row r="531" spans="1:8">
      <c r="A531" s="480"/>
      <c r="B531" s="225"/>
      <c r="C531" s="225"/>
      <c r="D531" s="225"/>
      <c r="E531" s="225"/>
      <c r="F531" s="225"/>
      <c r="G531" s="225"/>
      <c r="H531" s="225"/>
    </row>
    <row r="532" spans="1:8">
      <c r="A532" s="480"/>
      <c r="B532" s="225"/>
      <c r="C532" s="225"/>
      <c r="D532" s="225"/>
      <c r="E532" s="225"/>
      <c r="F532" s="225"/>
      <c r="G532" s="225"/>
      <c r="H532" s="225"/>
    </row>
    <row r="533" spans="1:8">
      <c r="A533" s="480"/>
      <c r="B533" s="225"/>
      <c r="C533" s="225"/>
      <c r="D533" s="225"/>
      <c r="E533" s="225"/>
      <c r="F533" s="225"/>
      <c r="G533" s="225"/>
      <c r="H533" s="225"/>
    </row>
    <row r="534" spans="1:8">
      <c r="A534" s="480"/>
      <c r="B534" s="225"/>
      <c r="C534" s="225"/>
      <c r="D534" s="225"/>
      <c r="E534" s="225"/>
      <c r="F534" s="225"/>
      <c r="G534" s="225"/>
      <c r="H534" s="225"/>
    </row>
    <row r="535" spans="1:8">
      <c r="A535" s="480"/>
      <c r="B535" s="225"/>
      <c r="C535" s="225"/>
      <c r="D535" s="225"/>
      <c r="E535" s="225"/>
      <c r="F535" s="225"/>
      <c r="G535" s="225"/>
      <c r="H535" s="225"/>
    </row>
    <row r="536" spans="1:8">
      <c r="A536" s="480"/>
      <c r="B536" s="225"/>
      <c r="C536" s="225"/>
      <c r="D536" s="225"/>
      <c r="E536" s="225"/>
      <c r="F536" s="225"/>
      <c r="G536" s="225"/>
      <c r="H536" s="225"/>
    </row>
    <row r="537" spans="1:8">
      <c r="A537" s="480"/>
      <c r="B537" s="225"/>
      <c r="C537" s="225"/>
      <c r="D537" s="225"/>
      <c r="E537" s="225"/>
      <c r="F537" s="225"/>
      <c r="G537" s="225"/>
      <c r="H537" s="225"/>
    </row>
    <row r="538" spans="1:8">
      <c r="A538" s="480"/>
      <c r="B538" s="225"/>
      <c r="C538" s="225"/>
      <c r="D538" s="225"/>
      <c r="E538" s="225"/>
      <c r="F538" s="225"/>
      <c r="G538" s="225"/>
      <c r="H538" s="225"/>
    </row>
    <row r="539" spans="1:8">
      <c r="A539" s="480"/>
      <c r="B539" s="225"/>
      <c r="C539" s="225"/>
      <c r="D539" s="225"/>
      <c r="E539" s="225"/>
      <c r="F539" s="225"/>
      <c r="G539" s="225"/>
      <c r="H539" s="225"/>
    </row>
    <row r="540" spans="1:8">
      <c r="A540" s="480"/>
      <c r="B540" s="225"/>
      <c r="C540" s="225"/>
      <c r="D540" s="225"/>
      <c r="E540" s="225"/>
      <c r="F540" s="225"/>
      <c r="G540" s="225"/>
      <c r="H540" s="225"/>
    </row>
    <row r="541" spans="1:8">
      <c r="A541" s="480"/>
      <c r="B541" s="225"/>
      <c r="C541" s="225"/>
      <c r="D541" s="225"/>
      <c r="E541" s="225"/>
      <c r="F541" s="225"/>
      <c r="G541" s="225"/>
      <c r="H541" s="225"/>
    </row>
    <row r="542" spans="1:8">
      <c r="A542" s="480"/>
      <c r="B542" s="225"/>
      <c r="C542" s="225"/>
      <c r="D542" s="225"/>
      <c r="E542" s="225"/>
      <c r="F542" s="225"/>
      <c r="G542" s="225"/>
      <c r="H542" s="225"/>
    </row>
    <row r="543" spans="1:8">
      <c r="A543" s="480"/>
      <c r="B543" s="225"/>
      <c r="C543" s="225"/>
      <c r="D543" s="225"/>
      <c r="E543" s="225"/>
      <c r="F543" s="225"/>
      <c r="G543" s="225"/>
      <c r="H543" s="225"/>
    </row>
    <row r="544" spans="1:8">
      <c r="A544" s="480"/>
      <c r="B544" s="225"/>
      <c r="C544" s="225"/>
      <c r="D544" s="225"/>
      <c r="E544" s="225"/>
      <c r="F544" s="225"/>
      <c r="G544" s="225"/>
      <c r="H544" s="225"/>
    </row>
    <row r="545" spans="1:8">
      <c r="A545" s="480"/>
      <c r="B545" s="225"/>
      <c r="C545" s="225"/>
      <c r="D545" s="225"/>
      <c r="E545" s="225"/>
      <c r="F545" s="225"/>
      <c r="G545" s="225"/>
      <c r="H545" s="225"/>
    </row>
    <row r="546" spans="1:8">
      <c r="A546" s="480"/>
      <c r="B546" s="225"/>
      <c r="C546" s="225"/>
      <c r="D546" s="225"/>
      <c r="E546" s="225"/>
      <c r="F546" s="225"/>
      <c r="G546" s="225"/>
      <c r="H546" s="225"/>
    </row>
    <row r="547" spans="1:8">
      <c r="A547" s="480"/>
      <c r="B547" s="225"/>
      <c r="C547" s="225"/>
      <c r="D547" s="225"/>
      <c r="E547" s="225"/>
      <c r="F547" s="225"/>
      <c r="G547" s="225"/>
      <c r="H547" s="225"/>
    </row>
    <row r="548" spans="1:8">
      <c r="A548" s="480"/>
      <c r="B548" s="225"/>
      <c r="C548" s="225"/>
      <c r="D548" s="225"/>
      <c r="E548" s="225"/>
      <c r="F548" s="225"/>
      <c r="G548" s="225"/>
      <c r="H548" s="225"/>
    </row>
    <row r="549" spans="1:8">
      <c r="A549" s="480"/>
      <c r="B549" s="225"/>
      <c r="C549" s="225"/>
      <c r="D549" s="225"/>
      <c r="E549" s="225"/>
      <c r="F549" s="225"/>
      <c r="G549" s="225"/>
      <c r="H549" s="225"/>
    </row>
    <row r="550" spans="1:8">
      <c r="A550" s="480"/>
      <c r="B550" s="225"/>
      <c r="C550" s="225"/>
      <c r="D550" s="225"/>
      <c r="E550" s="225"/>
      <c r="F550" s="225"/>
      <c r="G550" s="225"/>
      <c r="H550" s="225"/>
    </row>
    <row r="551" spans="1:8">
      <c r="A551" s="480"/>
      <c r="B551" s="225"/>
      <c r="C551" s="225"/>
      <c r="D551" s="225"/>
      <c r="E551" s="225"/>
      <c r="F551" s="225"/>
      <c r="G551" s="225"/>
      <c r="H551" s="225"/>
    </row>
    <row r="552" spans="1:8">
      <c r="A552" s="480"/>
      <c r="B552" s="225"/>
      <c r="C552" s="225"/>
      <c r="D552" s="225"/>
      <c r="E552" s="225"/>
      <c r="F552" s="225"/>
      <c r="G552" s="225"/>
      <c r="H552" s="225"/>
    </row>
    <row r="553" spans="1:8">
      <c r="A553" s="480"/>
      <c r="B553" s="225"/>
      <c r="C553" s="225"/>
      <c r="D553" s="225"/>
      <c r="E553" s="225"/>
      <c r="F553" s="225"/>
      <c r="G553" s="225"/>
      <c r="H553" s="225"/>
    </row>
    <row r="554" spans="1:8">
      <c r="A554" s="480"/>
      <c r="B554" s="225"/>
      <c r="C554" s="225"/>
      <c r="D554" s="225"/>
      <c r="E554" s="225"/>
      <c r="F554" s="225"/>
      <c r="G554" s="225"/>
      <c r="H554" s="225"/>
    </row>
  </sheetData>
  <mergeCells count="25">
    <mergeCell ref="A135:H135"/>
    <mergeCell ref="A138:H138"/>
    <mergeCell ref="A1:H1"/>
    <mergeCell ref="A2:H2"/>
    <mergeCell ref="A3:H3"/>
    <mergeCell ref="A50:H50"/>
    <mergeCell ref="A55:H55"/>
    <mergeCell ref="A58:H58"/>
    <mergeCell ref="A59:H59"/>
    <mergeCell ref="A60:H60"/>
    <mergeCell ref="A89:H89"/>
    <mergeCell ref="A94:H94"/>
    <mergeCell ref="A98:H98"/>
    <mergeCell ref="A99:H99"/>
    <mergeCell ref="A92:H92"/>
    <mergeCell ref="A131:H131"/>
    <mergeCell ref="A132:H132"/>
    <mergeCell ref="A133:H133"/>
    <mergeCell ref="A51:H51"/>
    <mergeCell ref="A52:H52"/>
    <mergeCell ref="A53:H53"/>
    <mergeCell ref="A90:H90"/>
    <mergeCell ref="A91:H91"/>
    <mergeCell ref="A130:H130"/>
    <mergeCell ref="A88:H88"/>
  </mergeCells>
  <conditionalFormatting sqref="F18:G18">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55" max="6" man="1"/>
    <brk id="9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80" zoomScaleNormal="80" workbookViewId="0"/>
  </sheetViews>
  <sheetFormatPr defaultColWidth="9.140625" defaultRowHeight="15"/>
  <cols>
    <col min="1" max="2" width="4.85546875" style="162" customWidth="1"/>
    <col min="3" max="3" width="59.85546875" style="162" customWidth="1"/>
    <col min="4" max="4" width="3.140625" style="162" customWidth="1"/>
    <col min="5" max="5" width="16.5703125" style="181" customWidth="1"/>
    <col min="6" max="6" width="15.140625" style="162" customWidth="1"/>
    <col min="7" max="8" width="20.140625" style="162" customWidth="1"/>
    <col min="9" max="9" width="16.140625" style="162" bestFit="1" customWidth="1"/>
    <col min="10" max="10" width="13.85546875" style="162" bestFit="1" customWidth="1"/>
    <col min="11" max="11" width="18" style="162" bestFit="1" customWidth="1"/>
    <col min="12" max="12" width="17.42578125" style="162" bestFit="1" customWidth="1"/>
    <col min="13" max="13" width="18" style="162" bestFit="1" customWidth="1"/>
    <col min="14" max="16384" width="9.140625" style="162"/>
  </cols>
  <sheetData>
    <row r="1" spans="1:13" ht="18">
      <c r="A1" s="77"/>
      <c r="B1" s="77"/>
      <c r="C1" s="77"/>
      <c r="D1" s="77"/>
      <c r="E1" s="204"/>
      <c r="F1" s="77"/>
      <c r="G1" s="77"/>
      <c r="H1" s="77"/>
    </row>
    <row r="2" spans="1:13" ht="18">
      <c r="A2" s="1445" t="str">
        <f>+'Appendix A'!A3</f>
        <v>Public Service Electric and Gas Company</v>
      </c>
      <c r="B2" s="1445"/>
      <c r="C2" s="1445"/>
      <c r="D2" s="1445"/>
      <c r="E2" s="1445"/>
      <c r="F2" s="1445"/>
      <c r="G2" s="1445"/>
      <c r="H2" s="1445"/>
    </row>
    <row r="3" spans="1:13" ht="18">
      <c r="A3" s="1445" t="str">
        <f>+'Appendix A'!A4</f>
        <v xml:space="preserve">ATTACHMENT H-10A </v>
      </c>
      <c r="B3" s="1445"/>
      <c r="C3" s="1445"/>
      <c r="D3" s="1445"/>
      <c r="E3" s="1445"/>
      <c r="F3" s="1446"/>
      <c r="G3" s="1446"/>
      <c r="H3" s="1446"/>
    </row>
    <row r="4" spans="1:13" s="77" customFormat="1" ht="18">
      <c r="A4" s="1445" t="s">
        <v>618</v>
      </c>
      <c r="B4" s="1445"/>
      <c r="C4" s="1445"/>
      <c r="D4" s="1445"/>
      <c r="E4" s="1445"/>
      <c r="F4" s="1446"/>
      <c r="G4" s="1446"/>
      <c r="H4" s="1446"/>
    </row>
    <row r="6" spans="1:13" s="3" customFormat="1" ht="15.75">
      <c r="A6" s="162"/>
      <c r="B6" s="162"/>
      <c r="C6" s="162"/>
      <c r="D6" s="163"/>
      <c r="E6" s="13"/>
      <c r="G6" s="7"/>
      <c r="H6" s="7"/>
    </row>
    <row r="7" spans="1:13" s="3" customFormat="1">
      <c r="E7" s="13"/>
    </row>
    <row r="8" spans="1:13">
      <c r="A8" s="3"/>
      <c r="B8" s="3"/>
      <c r="C8" s="3"/>
      <c r="D8" s="47"/>
      <c r="E8" s="47" t="s">
        <v>312</v>
      </c>
      <c r="F8" s="47"/>
      <c r="G8" s="47" t="s">
        <v>320</v>
      </c>
      <c r="H8" s="47"/>
    </row>
    <row r="9" spans="1:13">
      <c r="A9" s="164" t="s">
        <v>60</v>
      </c>
      <c r="B9" s="164"/>
      <c r="C9" s="3"/>
      <c r="D9" s="47"/>
      <c r="E9" s="47" t="s">
        <v>313</v>
      </c>
      <c r="F9" s="47" t="s">
        <v>173</v>
      </c>
      <c r="G9" s="47" t="s">
        <v>321</v>
      </c>
      <c r="H9" s="47"/>
    </row>
    <row r="10" spans="1:13">
      <c r="A10" s="164"/>
      <c r="B10" s="164"/>
      <c r="C10" s="3"/>
      <c r="D10" s="47"/>
      <c r="E10" s="165"/>
      <c r="F10" s="47"/>
      <c r="G10" s="47"/>
      <c r="H10" s="47"/>
    </row>
    <row r="11" spans="1:13">
      <c r="A11" s="164"/>
      <c r="B11" s="164"/>
      <c r="C11" s="3"/>
      <c r="D11" s="47"/>
      <c r="E11" s="165"/>
      <c r="F11" s="47"/>
      <c r="G11" s="47"/>
      <c r="H11" s="47"/>
    </row>
    <row r="12" spans="1:13">
      <c r="D12" s="166"/>
      <c r="E12" s="165"/>
      <c r="F12" s="3"/>
      <c r="G12" s="47"/>
      <c r="H12" s="47"/>
    </row>
    <row r="13" spans="1:13">
      <c r="A13" s="161"/>
      <c r="B13" s="164" t="s">
        <v>311</v>
      </c>
      <c r="C13" s="3"/>
      <c r="D13" s="47"/>
      <c r="E13" s="167"/>
      <c r="F13" s="76"/>
      <c r="G13" s="47"/>
      <c r="H13" s="47"/>
    </row>
    <row r="14" spans="1:13" s="3" customFormat="1">
      <c r="A14" s="161"/>
      <c r="B14" s="162"/>
      <c r="C14" s="162"/>
      <c r="D14" s="166"/>
      <c r="E14" s="168"/>
      <c r="F14" s="169"/>
      <c r="G14" s="169"/>
      <c r="H14" s="169"/>
    </row>
    <row r="15" spans="1:13" s="3" customFormat="1">
      <c r="A15" s="18">
        <v>1</v>
      </c>
      <c r="C15" s="7" t="s">
        <v>196</v>
      </c>
      <c r="D15" s="71"/>
      <c r="E15" s="1290">
        <f>'5 - Cost Support'!S170</f>
        <v>26858440</v>
      </c>
      <c r="F15" s="170"/>
      <c r="G15" s="171"/>
      <c r="H15" s="71" t="s">
        <v>477</v>
      </c>
      <c r="K15" s="503"/>
      <c r="L15" s="503"/>
      <c r="M15" s="503"/>
    </row>
    <row r="16" spans="1:13" s="3" customFormat="1">
      <c r="A16" s="18">
        <f>1+A15</f>
        <v>2</v>
      </c>
      <c r="B16" s="172" t="s">
        <v>316</v>
      </c>
      <c r="C16" s="162"/>
      <c r="D16" s="173"/>
      <c r="E16" s="174">
        <f>SUM(E15:E15)</f>
        <v>26858440</v>
      </c>
      <c r="F16" s="162" t="s">
        <v>72</v>
      </c>
      <c r="G16" s="174">
        <f>+'5 - Cost Support'!T170</f>
        <v>13408959.999999993</v>
      </c>
      <c r="H16" s="1291" t="s">
        <v>477</v>
      </c>
      <c r="J16" s="1015"/>
      <c r="K16" s="503"/>
      <c r="L16" s="503"/>
      <c r="M16" s="503"/>
    </row>
    <row r="17" spans="1:13" s="3" customFormat="1" ht="12.75" customHeight="1">
      <c r="A17" s="18"/>
      <c r="D17" s="66"/>
      <c r="E17" s="175"/>
      <c r="F17" s="66"/>
      <c r="G17" s="176"/>
      <c r="H17" s="176"/>
      <c r="K17" s="503"/>
      <c r="L17" s="503"/>
      <c r="M17" s="503"/>
    </row>
    <row r="18" spans="1:13" s="3" customFormat="1" ht="12.75" customHeight="1">
      <c r="A18" s="18"/>
      <c r="B18" s="172" t="s">
        <v>314</v>
      </c>
      <c r="C18" s="162"/>
      <c r="D18" s="173"/>
      <c r="E18" s="177"/>
      <c r="F18" s="178" t="s">
        <v>167</v>
      </c>
      <c r="G18" s="66"/>
      <c r="H18" s="66"/>
      <c r="K18" s="503"/>
      <c r="L18" s="503"/>
      <c r="M18" s="503"/>
    </row>
    <row r="19" spans="1:13" s="3" customFormat="1" ht="12.75" customHeight="1">
      <c r="A19" s="18"/>
      <c r="D19" s="66"/>
      <c r="E19" s="175"/>
      <c r="F19" s="66"/>
      <c r="G19" s="66"/>
      <c r="H19" s="66"/>
      <c r="K19" s="503"/>
      <c r="L19" s="503"/>
      <c r="M19" s="503"/>
    </row>
    <row r="20" spans="1:13" s="3" customFormat="1" ht="15.6" customHeight="1">
      <c r="A20" s="18">
        <f>1+A16</f>
        <v>3</v>
      </c>
      <c r="C20" s="7" t="s">
        <v>96</v>
      </c>
      <c r="D20" s="70"/>
      <c r="E20" s="185">
        <v>14334960</v>
      </c>
      <c r="F20" s="70"/>
      <c r="G20" s="70"/>
      <c r="H20" s="70"/>
      <c r="K20" s="503"/>
      <c r="L20" s="503"/>
      <c r="M20" s="503"/>
    </row>
    <row r="21" spans="1:13" s="3" customFormat="1">
      <c r="A21" s="18">
        <f>1+A20</f>
        <v>4</v>
      </c>
      <c r="C21" s="7" t="s">
        <v>402</v>
      </c>
      <c r="E21" s="185">
        <v>78763</v>
      </c>
      <c r="K21" s="503"/>
      <c r="L21" s="503"/>
      <c r="M21" s="503"/>
    </row>
    <row r="22" spans="1:13" s="3" customFormat="1">
      <c r="A22" s="18">
        <f>1+A21</f>
        <v>5</v>
      </c>
      <c r="C22" s="7" t="s">
        <v>403</v>
      </c>
      <c r="E22" s="185">
        <v>354436</v>
      </c>
      <c r="K22" s="503"/>
      <c r="L22" s="503"/>
      <c r="M22" s="503"/>
    </row>
    <row r="23" spans="1:13" s="3" customFormat="1">
      <c r="A23" s="18">
        <f>1+A22</f>
        <v>6</v>
      </c>
      <c r="C23" s="7" t="s">
        <v>404</v>
      </c>
      <c r="E23" s="185">
        <v>374127</v>
      </c>
      <c r="K23" s="503"/>
      <c r="L23" s="503"/>
      <c r="M23" s="503"/>
    </row>
    <row r="24" spans="1:13" s="3" customFormat="1">
      <c r="A24" s="18">
        <f>1+A23</f>
        <v>7</v>
      </c>
      <c r="C24" s="7"/>
      <c r="E24" s="179"/>
      <c r="F24" s="39"/>
      <c r="G24" s="39"/>
      <c r="H24" s="894"/>
      <c r="K24" s="503"/>
      <c r="L24" s="503"/>
      <c r="M24" s="503"/>
    </row>
    <row r="25" spans="1:13">
      <c r="A25" s="18">
        <f>1+A24</f>
        <v>8</v>
      </c>
      <c r="B25" s="172" t="s">
        <v>317</v>
      </c>
      <c r="E25" s="174">
        <f>SUM(E20:E24)</f>
        <v>15142286</v>
      </c>
      <c r="F25" s="180">
        <f>+'Appendix A'!H16</f>
        <v>0.21999999989523811</v>
      </c>
      <c r="G25" s="1022">
        <f>E25*F25</f>
        <v>3331302.9184136656</v>
      </c>
      <c r="H25" s="174"/>
      <c r="J25" s="1016"/>
      <c r="K25" s="912"/>
      <c r="L25" s="503"/>
      <c r="M25" s="912"/>
    </row>
    <row r="26" spans="1:13" s="3" customFormat="1">
      <c r="A26" s="161"/>
      <c r="B26" s="164"/>
      <c r="C26" s="175"/>
      <c r="E26" s="13"/>
      <c r="F26" s="7"/>
      <c r="G26" s="174"/>
      <c r="H26" s="174"/>
      <c r="K26" s="503"/>
      <c r="L26" s="503"/>
      <c r="M26" s="503"/>
    </row>
    <row r="27" spans="1:13" s="3" customFormat="1">
      <c r="A27" s="18"/>
      <c r="E27" s="13"/>
      <c r="K27" s="503"/>
      <c r="L27" s="503"/>
      <c r="M27" s="503"/>
    </row>
    <row r="28" spans="1:13" s="3" customFormat="1">
      <c r="A28" s="18"/>
      <c r="B28" s="172" t="s">
        <v>315</v>
      </c>
      <c r="C28" s="162"/>
      <c r="D28" s="162"/>
      <c r="E28" s="181"/>
      <c r="F28" s="182" t="s">
        <v>151</v>
      </c>
      <c r="K28" s="503"/>
      <c r="L28" s="503"/>
      <c r="M28" s="503"/>
    </row>
    <row r="29" spans="1:13" s="3" customFormat="1">
      <c r="A29" s="18"/>
      <c r="E29" s="13"/>
      <c r="K29" s="503"/>
      <c r="L29" s="503"/>
      <c r="M29" s="503"/>
    </row>
    <row r="30" spans="1:13" s="3" customFormat="1">
      <c r="A30" s="18">
        <f>1+A25</f>
        <v>9</v>
      </c>
      <c r="C30" s="183"/>
      <c r="E30" s="184"/>
      <c r="K30" s="503"/>
      <c r="L30" s="503"/>
      <c r="M30" s="503"/>
    </row>
    <row r="31" spans="1:13" s="3" customFormat="1">
      <c r="A31" s="18">
        <f>1+A30</f>
        <v>10</v>
      </c>
      <c r="C31" s="7"/>
      <c r="E31" s="184"/>
      <c r="K31" s="503"/>
      <c r="L31" s="503"/>
      <c r="M31" s="503"/>
    </row>
    <row r="32" spans="1:13" s="3" customFormat="1">
      <c r="A32" s="18">
        <f>1+A31</f>
        <v>11</v>
      </c>
      <c r="C32" s="7"/>
      <c r="E32" s="184"/>
      <c r="K32" s="503"/>
      <c r="L32" s="503"/>
      <c r="M32" s="503"/>
    </row>
    <row r="33" spans="1:13" s="3" customFormat="1">
      <c r="A33" s="18">
        <f>1+A32</f>
        <v>12</v>
      </c>
      <c r="C33" s="7"/>
      <c r="E33" s="179"/>
      <c r="G33" s="39"/>
      <c r="H33" s="894"/>
      <c r="K33" s="503"/>
      <c r="L33" s="503"/>
      <c r="M33" s="503"/>
    </row>
    <row r="34" spans="1:13">
      <c r="A34" s="18">
        <f>1+A33</f>
        <v>13</v>
      </c>
      <c r="B34" s="172" t="s">
        <v>318</v>
      </c>
      <c r="E34" s="174">
        <f>SUM(E30:E33)</f>
        <v>0</v>
      </c>
      <c r="F34" s="186">
        <f>+'Appendix A'!H35</f>
        <v>0.62684462186108603</v>
      </c>
      <c r="G34" s="174">
        <f>E34*F34</f>
        <v>0</v>
      </c>
      <c r="H34" s="174"/>
      <c r="K34" s="912"/>
      <c r="L34" s="503"/>
      <c r="M34" s="912"/>
    </row>
    <row r="35" spans="1:13">
      <c r="A35" s="161"/>
      <c r="K35" s="912"/>
      <c r="L35" s="503"/>
      <c r="M35" s="503"/>
    </row>
    <row r="36" spans="1:13" s="3" customFormat="1" ht="16.5" thickBot="1">
      <c r="A36" s="161">
        <f>1+A34</f>
        <v>14</v>
      </c>
      <c r="B36" s="172" t="s">
        <v>622</v>
      </c>
      <c r="E36" s="1293">
        <f>E16+E25+E34</f>
        <v>42000726</v>
      </c>
      <c r="F36" s="187"/>
      <c r="G36" s="1293">
        <f>G16+G25+G34</f>
        <v>16740262.918413658</v>
      </c>
      <c r="H36" s="895"/>
      <c r="K36" s="503"/>
      <c r="L36" s="503"/>
      <c r="M36" s="503"/>
    </row>
    <row r="37" spans="1:13" s="3" customFormat="1" ht="15.75" thickTop="1">
      <c r="A37" s="18"/>
      <c r="C37" s="156"/>
      <c r="E37" s="13"/>
      <c r="J37" s="1015"/>
      <c r="K37" s="503"/>
      <c r="L37" s="503"/>
      <c r="M37" s="503"/>
    </row>
    <row r="38" spans="1:13" s="3" customFormat="1">
      <c r="A38" s="18"/>
      <c r="C38" s="156"/>
      <c r="E38" s="13"/>
      <c r="F38" s="188"/>
      <c r="K38" s="503"/>
      <c r="L38" s="503"/>
      <c r="M38" s="503"/>
    </row>
    <row r="39" spans="1:13">
      <c r="A39" s="18"/>
      <c r="B39" s="172" t="s">
        <v>319</v>
      </c>
      <c r="K39" s="912"/>
      <c r="L39" s="912"/>
      <c r="M39" s="503"/>
    </row>
    <row r="40" spans="1:13" s="3" customFormat="1">
      <c r="A40" s="161"/>
      <c r="B40" s="162"/>
      <c r="C40" s="162"/>
      <c r="D40" s="162"/>
      <c r="E40" s="181"/>
      <c r="F40" s="162"/>
      <c r="G40" s="189"/>
      <c r="H40" s="189"/>
      <c r="K40" s="503"/>
      <c r="L40" s="503"/>
      <c r="M40" s="503"/>
    </row>
    <row r="41" spans="1:13">
      <c r="A41" s="18">
        <f>1+A36</f>
        <v>15</v>
      </c>
      <c r="B41" s="3"/>
      <c r="C41" s="75" t="s">
        <v>405</v>
      </c>
      <c r="D41" s="7"/>
      <c r="E41" s="185"/>
      <c r="F41" s="190"/>
      <c r="G41" s="55"/>
      <c r="H41" s="55"/>
      <c r="K41" s="912"/>
      <c r="L41" s="912"/>
      <c r="M41" s="912"/>
    </row>
    <row r="42" spans="1:13">
      <c r="A42" s="161">
        <f>1+A41</f>
        <v>16</v>
      </c>
      <c r="C42" s="192" t="s">
        <v>30</v>
      </c>
      <c r="D42" s="55"/>
      <c r="E42" s="185"/>
      <c r="F42" s="190"/>
      <c r="G42" s="55"/>
      <c r="H42" s="55"/>
      <c r="K42" s="912"/>
      <c r="L42" s="912"/>
      <c r="M42" s="912"/>
    </row>
    <row r="43" spans="1:13">
      <c r="A43" s="161">
        <f t="shared" ref="A43:A48" si="0">1+A42</f>
        <v>17</v>
      </c>
      <c r="C43" s="192" t="s">
        <v>31</v>
      </c>
      <c r="D43" s="55"/>
      <c r="E43" s="185"/>
      <c r="F43" s="190"/>
      <c r="G43" s="55"/>
      <c r="H43" s="55"/>
      <c r="K43" s="912"/>
      <c r="L43" s="912"/>
      <c r="M43" s="912"/>
    </row>
    <row r="44" spans="1:13">
      <c r="A44" s="161">
        <f t="shared" si="0"/>
        <v>18</v>
      </c>
      <c r="C44" s="192" t="s">
        <v>406</v>
      </c>
      <c r="D44" s="55"/>
      <c r="E44" s="185"/>
      <c r="F44" s="190"/>
      <c r="G44" s="55"/>
      <c r="H44" s="55"/>
      <c r="K44" s="912"/>
      <c r="L44" s="912"/>
      <c r="M44" s="912"/>
    </row>
    <row r="45" spans="1:13">
      <c r="A45" s="161">
        <f t="shared" si="0"/>
        <v>19</v>
      </c>
      <c r="C45" s="55" t="s">
        <v>407</v>
      </c>
      <c r="D45" s="193"/>
      <c r="E45" s="185"/>
      <c r="F45" s="190"/>
      <c r="G45" s="55"/>
      <c r="H45" s="55"/>
      <c r="K45" s="912"/>
      <c r="L45" s="912"/>
      <c r="M45" s="912"/>
    </row>
    <row r="46" spans="1:13">
      <c r="A46" s="161">
        <f t="shared" si="0"/>
        <v>20</v>
      </c>
      <c r="C46" s="7" t="s">
        <v>122</v>
      </c>
      <c r="D46" s="193"/>
      <c r="E46" s="185"/>
      <c r="F46" s="190"/>
      <c r="K46" s="912"/>
      <c r="L46" s="912"/>
      <c r="M46" s="912"/>
    </row>
    <row r="47" spans="1:13">
      <c r="A47" s="161">
        <f t="shared" si="0"/>
        <v>21</v>
      </c>
      <c r="C47" s="55" t="s">
        <v>274</v>
      </c>
      <c r="D47" s="55"/>
      <c r="E47" s="185"/>
      <c r="F47" s="190"/>
      <c r="K47" s="912"/>
      <c r="L47" s="912"/>
      <c r="M47" s="912"/>
    </row>
    <row r="48" spans="1:13" s="3" customFormat="1">
      <c r="A48" s="161">
        <f t="shared" si="0"/>
        <v>22</v>
      </c>
      <c r="B48" s="1314" t="s">
        <v>103</v>
      </c>
      <c r="D48" s="7"/>
      <c r="E48" s="227">
        <f>SUM(E41:E47)</f>
        <v>0</v>
      </c>
      <c r="K48" s="503"/>
      <c r="L48" s="503"/>
      <c r="M48" s="503"/>
    </row>
    <row r="49" spans="1:13" s="3" customFormat="1">
      <c r="A49" s="18"/>
      <c r="C49" s="7"/>
      <c r="D49" s="7"/>
      <c r="E49" s="208"/>
      <c r="K49" s="503"/>
      <c r="L49" s="503"/>
      <c r="M49" s="503"/>
    </row>
    <row r="50" spans="1:13" ht="15.75">
      <c r="A50" s="18">
        <f>1+A48</f>
        <v>23</v>
      </c>
      <c r="B50" s="1314" t="s">
        <v>623</v>
      </c>
      <c r="C50" s="79"/>
      <c r="D50" s="55"/>
      <c r="E50" s="1274">
        <f>+E36+E48</f>
        <v>42000726</v>
      </c>
      <c r="K50" s="912"/>
      <c r="L50" s="912"/>
      <c r="M50" s="912"/>
    </row>
    <row r="51" spans="1:13">
      <c r="A51" s="161"/>
      <c r="B51" s="55"/>
      <c r="C51" s="194"/>
      <c r="D51" s="55"/>
      <c r="E51" s="209"/>
      <c r="F51" s="55"/>
      <c r="K51" s="912"/>
      <c r="L51" s="912"/>
      <c r="M51" s="912"/>
    </row>
    <row r="52" spans="1:13" ht="15.75">
      <c r="A52" s="161">
        <f>1+A50</f>
        <v>24</v>
      </c>
      <c r="B52" s="1314" t="s">
        <v>200</v>
      </c>
      <c r="C52" s="212"/>
      <c r="D52" s="195"/>
      <c r="E52" s="896">
        <v>42000726</v>
      </c>
      <c r="F52" s="196"/>
      <c r="G52" s="196"/>
      <c r="H52" s="196"/>
      <c r="K52" s="912"/>
      <c r="L52" s="912"/>
      <c r="M52" s="912"/>
    </row>
    <row r="53" spans="1:13">
      <c r="B53" s="55"/>
      <c r="C53" s="192"/>
      <c r="D53" s="192"/>
      <c r="E53" s="197"/>
      <c r="F53" s="198"/>
      <c r="G53" s="198"/>
      <c r="H53" s="198"/>
      <c r="K53" s="912"/>
      <c r="L53" s="912"/>
      <c r="M53" s="912"/>
    </row>
    <row r="54" spans="1:13">
      <c r="A54" s="161">
        <f>1+A52</f>
        <v>25</v>
      </c>
      <c r="B54" s="55"/>
      <c r="C54" s="75" t="s">
        <v>624</v>
      </c>
      <c r="D54" s="192"/>
      <c r="E54" s="1371">
        <f>+E50-E52</f>
        <v>0</v>
      </c>
      <c r="F54" s="3"/>
      <c r="G54" s="198"/>
      <c r="H54" s="198"/>
      <c r="K54" s="912"/>
      <c r="L54" s="912"/>
      <c r="M54" s="912"/>
    </row>
    <row r="55" spans="1:13">
      <c r="B55" s="55"/>
      <c r="C55" s="192"/>
      <c r="D55" s="192"/>
      <c r="E55" s="199"/>
      <c r="F55" s="198"/>
      <c r="G55" s="198"/>
      <c r="H55" s="198"/>
    </row>
    <row r="56" spans="1:13">
      <c r="B56" s="55"/>
      <c r="C56" s="192"/>
      <c r="D56" s="192"/>
      <c r="E56" s="199"/>
      <c r="F56" s="198"/>
      <c r="G56" s="198"/>
      <c r="H56" s="198"/>
    </row>
    <row r="57" spans="1:13">
      <c r="B57" s="55"/>
      <c r="C57" s="192"/>
      <c r="D57" s="192"/>
      <c r="E57" s="199"/>
      <c r="F57" s="198"/>
      <c r="G57" s="198"/>
      <c r="H57" s="198"/>
    </row>
    <row r="58" spans="1:13">
      <c r="B58" s="55"/>
      <c r="C58" s="192"/>
      <c r="D58" s="192"/>
      <c r="E58" s="199"/>
      <c r="F58" s="198"/>
      <c r="G58" s="198"/>
      <c r="H58" s="198"/>
    </row>
    <row r="59" spans="1:13" ht="24.95" customHeight="1">
      <c r="B59" s="55" t="s">
        <v>166</v>
      </c>
      <c r="C59" s="55"/>
      <c r="D59" s="55"/>
      <c r="E59" s="200"/>
      <c r="F59" s="190"/>
      <c r="G59" s="190"/>
      <c r="H59" s="190"/>
    </row>
    <row r="60" spans="1:13" ht="24.95" customHeight="1">
      <c r="B60" s="55" t="s">
        <v>54</v>
      </c>
      <c r="C60" s="55" t="s">
        <v>107</v>
      </c>
      <c r="D60" s="55"/>
      <c r="E60" s="200"/>
      <c r="F60" s="190"/>
      <c r="G60" s="190"/>
      <c r="H60" s="190"/>
    </row>
    <row r="61" spans="1:13">
      <c r="B61" s="55"/>
      <c r="C61" s="201" t="s">
        <v>97</v>
      </c>
      <c r="D61" s="55"/>
      <c r="E61" s="200"/>
      <c r="F61" s="55"/>
      <c r="G61" s="190"/>
      <c r="H61" s="190"/>
    </row>
    <row r="62" spans="1:13" ht="24.95" customHeight="1">
      <c r="B62" s="55" t="s">
        <v>158</v>
      </c>
      <c r="C62" s="55" t="s">
        <v>5</v>
      </c>
      <c r="D62" s="55"/>
      <c r="E62" s="200"/>
      <c r="F62" s="55"/>
      <c r="G62" s="190"/>
      <c r="H62" s="190"/>
    </row>
    <row r="63" spans="1:13">
      <c r="B63" s="55"/>
      <c r="C63" s="201" t="s">
        <v>284</v>
      </c>
      <c r="D63" s="55"/>
      <c r="E63" s="200"/>
      <c r="F63" s="55"/>
      <c r="G63" s="190"/>
      <c r="H63" s="190"/>
    </row>
    <row r="64" spans="1:13" ht="24.95" customHeight="1">
      <c r="B64" s="55" t="s">
        <v>39</v>
      </c>
      <c r="C64" s="55" t="s">
        <v>283</v>
      </c>
      <c r="D64" s="55"/>
      <c r="E64" s="200"/>
      <c r="F64" s="55"/>
      <c r="G64" s="190"/>
      <c r="H64" s="190"/>
    </row>
    <row r="65" spans="2:8" ht="24.95" customHeight="1">
      <c r="B65" s="55" t="s">
        <v>55</v>
      </c>
      <c r="C65" s="201" t="s">
        <v>195</v>
      </c>
      <c r="D65" s="55"/>
      <c r="E65" s="200"/>
      <c r="F65" s="55"/>
      <c r="G65" s="190"/>
      <c r="H65" s="190"/>
    </row>
    <row r="66" spans="2:8">
      <c r="B66" s="55"/>
      <c r="C66" s="55" t="s">
        <v>211</v>
      </c>
      <c r="D66" s="55"/>
      <c r="E66" s="200"/>
      <c r="F66" s="55"/>
      <c r="G66" s="55"/>
      <c r="H66" s="55"/>
    </row>
    <row r="67" spans="2:8">
      <c r="B67" s="55"/>
      <c r="C67" s="55" t="s">
        <v>216</v>
      </c>
      <c r="D67" s="55"/>
      <c r="E67" s="191"/>
      <c r="F67" s="55"/>
      <c r="G67" s="55"/>
      <c r="H67" s="55"/>
    </row>
    <row r="68" spans="2:8" ht="24.95" customHeight="1">
      <c r="B68" s="55" t="s">
        <v>53</v>
      </c>
      <c r="C68" s="55" t="s">
        <v>217</v>
      </c>
      <c r="D68" s="55"/>
      <c r="E68" s="191"/>
      <c r="F68" s="55"/>
      <c r="G68" s="55"/>
      <c r="H68" s="55"/>
    </row>
    <row r="69" spans="2:8">
      <c r="C69" s="55"/>
    </row>
    <row r="70" spans="2:8">
      <c r="C70" s="55"/>
    </row>
    <row r="71" spans="2:8">
      <c r="C71" s="55"/>
    </row>
    <row r="72" spans="2:8">
      <c r="C72" s="55"/>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8"/>
  <sheetViews>
    <sheetView showGridLines="0" zoomScale="70" zoomScaleNormal="70" workbookViewId="0"/>
  </sheetViews>
  <sheetFormatPr defaultColWidth="9.140625" defaultRowHeight="15"/>
  <cols>
    <col min="1" max="1" width="9.85546875" style="18" customWidth="1"/>
    <col min="2" max="2" width="120.5703125" style="3" customWidth="1"/>
    <col min="3" max="3" width="23.85546875" style="3" customWidth="1"/>
    <col min="4" max="4" width="17" style="63" bestFit="1" customWidth="1"/>
    <col min="5" max="5" width="15.5703125" style="3" customWidth="1"/>
    <col min="6" max="6" width="28.140625" style="3" bestFit="1" customWidth="1"/>
    <col min="7" max="7" width="14.5703125" style="3" bestFit="1" customWidth="1"/>
    <col min="8" max="9" width="16.85546875" style="3" bestFit="1" customWidth="1"/>
    <col min="10" max="11" width="9.140625" style="3"/>
    <col min="12" max="12" width="13.140625" style="3" bestFit="1" customWidth="1"/>
    <col min="13" max="16" width="9.140625" style="3"/>
    <col min="17" max="17" width="14.5703125" style="3" bestFit="1" customWidth="1"/>
    <col min="18" max="16384" width="9.140625" style="3"/>
  </cols>
  <sheetData>
    <row r="1" spans="1:41" ht="18">
      <c r="A1" s="202"/>
      <c r="B1" s="77"/>
      <c r="C1" s="77"/>
      <c r="D1" s="203"/>
    </row>
    <row r="2" spans="1:41" ht="18">
      <c r="A2" s="1445" t="str">
        <f>+'Appendix A'!A3</f>
        <v>Public Service Electric and Gas Company</v>
      </c>
      <c r="B2" s="1445"/>
      <c r="C2" s="1445"/>
      <c r="D2" s="1445"/>
    </row>
    <row r="3" spans="1:41" ht="18">
      <c r="A3" s="1445" t="str">
        <f>+'Appendix A'!A4</f>
        <v xml:space="preserve">ATTACHMENT H-10A </v>
      </c>
      <c r="B3" s="1445"/>
      <c r="C3" s="1445"/>
      <c r="D3" s="1445"/>
    </row>
    <row r="4" spans="1:41" ht="18">
      <c r="A4" s="1445" t="s">
        <v>619</v>
      </c>
      <c r="B4" s="1445"/>
      <c r="C4" s="1445"/>
      <c r="D4" s="1445"/>
    </row>
    <row r="5" spans="1:41">
      <c r="B5" s="62"/>
      <c r="C5" s="19"/>
    </row>
    <row r="6" spans="1:41">
      <c r="B6" s="62"/>
      <c r="C6" s="18"/>
      <c r="D6" s="47"/>
    </row>
    <row r="7" spans="1:41">
      <c r="B7" s="62"/>
      <c r="C7" s="18"/>
      <c r="D7" s="57"/>
    </row>
    <row r="8" spans="1:41">
      <c r="B8" s="62"/>
      <c r="C8" s="18"/>
    </row>
    <row r="9" spans="1:41" ht="15.75">
      <c r="B9" s="12" t="s">
        <v>219</v>
      </c>
      <c r="C9" s="18"/>
      <c r="F9" s="457" t="s">
        <v>12</v>
      </c>
    </row>
    <row r="10" spans="1:41" ht="15" customHeight="1">
      <c r="A10" s="13">
        <v>1</v>
      </c>
      <c r="B10" s="3" t="s">
        <v>218</v>
      </c>
      <c r="C10" s="18"/>
      <c r="D10" s="261">
        <v>0</v>
      </c>
      <c r="F10" s="18" t="s">
        <v>116</v>
      </c>
    </row>
    <row r="11" spans="1:41" ht="15.75">
      <c r="A11" s="13"/>
      <c r="B11" s="64"/>
      <c r="C11" s="18"/>
      <c r="D11" s="262"/>
    </row>
    <row r="12" spans="1:41" ht="15.75">
      <c r="A12" s="13"/>
      <c r="B12" s="65" t="s">
        <v>471</v>
      </c>
      <c r="D12" s="262"/>
      <c r="H12" s="503"/>
      <c r="I12" s="503"/>
    </row>
    <row r="13" spans="1:41">
      <c r="A13" s="13">
        <v>2</v>
      </c>
      <c r="B13" s="10" t="s">
        <v>336</v>
      </c>
      <c r="C13" s="6"/>
      <c r="D13" s="211">
        <v>1684789</v>
      </c>
      <c r="F13" s="130" t="s">
        <v>116</v>
      </c>
      <c r="H13" s="503"/>
      <c r="I13" s="503"/>
    </row>
    <row r="14" spans="1:41">
      <c r="A14" s="13"/>
      <c r="B14" s="6"/>
      <c r="C14" s="6"/>
      <c r="D14" s="1271"/>
      <c r="F14" s="56"/>
      <c r="H14" s="503"/>
      <c r="I14" s="503"/>
    </row>
    <row r="15" spans="1:41" s="68" customFormat="1" ht="15.75">
      <c r="A15" s="157"/>
      <c r="B15" s="67" t="s">
        <v>333</v>
      </c>
      <c r="C15" s="6"/>
      <c r="D15" s="1271"/>
      <c r="E15" s="7"/>
      <c r="F15" s="56"/>
      <c r="G15" s="7"/>
      <c r="H15" s="932"/>
      <c r="I15" s="932"/>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s="68" customFormat="1">
      <c r="A16" s="157">
        <v>3</v>
      </c>
      <c r="B16" s="6" t="s">
        <v>334</v>
      </c>
      <c r="C16" s="6"/>
      <c r="D16" s="211">
        <v>0</v>
      </c>
      <c r="E16" s="7"/>
      <c r="F16" s="130" t="s">
        <v>116</v>
      </c>
      <c r="G16" s="7"/>
      <c r="H16" s="932"/>
      <c r="I16" s="932"/>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18">
      <c r="A17" s="157"/>
      <c r="B17" s="69"/>
      <c r="C17" s="70"/>
      <c r="D17" s="1271"/>
      <c r="F17" s="56"/>
      <c r="H17" s="503"/>
      <c r="I17" s="503"/>
    </row>
    <row r="18" spans="1:18">
      <c r="A18" s="157">
        <f>A16+1</f>
        <v>4</v>
      </c>
      <c r="B18" s="11" t="s">
        <v>59</v>
      </c>
      <c r="C18" s="66"/>
      <c r="D18" s="211">
        <v>4700000</v>
      </c>
      <c r="F18" s="130" t="s">
        <v>116</v>
      </c>
      <c r="H18" s="503"/>
      <c r="I18" s="503"/>
    </row>
    <row r="19" spans="1:18" ht="30" customHeight="1">
      <c r="A19" s="158">
        <f>+A18+1</f>
        <v>5</v>
      </c>
      <c r="B19" s="66" t="s">
        <v>359</v>
      </c>
      <c r="C19" s="66"/>
      <c r="D19" s="261">
        <v>0</v>
      </c>
      <c r="F19" s="1272" t="s">
        <v>116</v>
      </c>
    </row>
    <row r="20" spans="1:18">
      <c r="A20" s="157">
        <f>+A19+1</f>
        <v>6</v>
      </c>
      <c r="B20" s="2" t="s">
        <v>285</v>
      </c>
      <c r="C20" s="66"/>
      <c r="D20" s="211">
        <v>17000000</v>
      </c>
      <c r="F20" s="130" t="s">
        <v>116</v>
      </c>
    </row>
    <row r="21" spans="1:18">
      <c r="A21" s="157">
        <f>+A20+1</f>
        <v>7</v>
      </c>
      <c r="B21" s="6" t="s">
        <v>337</v>
      </c>
      <c r="C21" s="6"/>
      <c r="D21" s="211">
        <v>50000</v>
      </c>
      <c r="F21" s="130" t="s">
        <v>116</v>
      </c>
    </row>
    <row r="22" spans="1:18">
      <c r="A22" s="157">
        <f>+A21+1</f>
        <v>8</v>
      </c>
      <c r="B22" s="6" t="s">
        <v>339</v>
      </c>
      <c r="C22" s="7"/>
      <c r="D22" s="211">
        <v>7995374</v>
      </c>
      <c r="F22" s="130" t="s">
        <v>116</v>
      </c>
    </row>
    <row r="23" spans="1:18" ht="14.25" customHeight="1">
      <c r="A23" s="157">
        <f>+A22+1</f>
        <v>9</v>
      </c>
      <c r="B23" s="6" t="s">
        <v>338</v>
      </c>
      <c r="C23" s="7"/>
      <c r="D23" s="211">
        <v>5582755</v>
      </c>
      <c r="F23" s="130" t="s">
        <v>116</v>
      </c>
    </row>
    <row r="24" spans="1:18">
      <c r="A24" s="13"/>
      <c r="B24" s="2"/>
      <c r="C24" s="7"/>
      <c r="D24" s="1271"/>
    </row>
    <row r="25" spans="1:18" ht="15.75" thickBot="1">
      <c r="A25" s="13">
        <f>+A23+1</f>
        <v>10</v>
      </c>
      <c r="B25" s="2" t="s">
        <v>6</v>
      </c>
      <c r="C25" s="3" t="s">
        <v>360</v>
      </c>
      <c r="D25" s="1096">
        <f>SUM(D10:D24)</f>
        <v>37012918</v>
      </c>
      <c r="E25" s="56"/>
    </row>
    <row r="26" spans="1:18" ht="15.75">
      <c r="A26" s="157"/>
      <c r="B26" s="72"/>
      <c r="D26" s="59"/>
    </row>
    <row r="27" spans="1:18">
      <c r="A27" s="157"/>
      <c r="B27" s="7"/>
      <c r="C27" s="7"/>
      <c r="D27" s="59"/>
      <c r="E27" s="263"/>
      <c r="F27" s="914"/>
      <c r="G27" s="263"/>
      <c r="H27" s="263"/>
      <c r="I27" s="263"/>
      <c r="J27" s="263"/>
      <c r="K27" s="263"/>
      <c r="L27" s="263"/>
      <c r="M27" s="263"/>
      <c r="N27" s="263"/>
      <c r="O27" s="263"/>
      <c r="P27" s="263"/>
      <c r="Q27" s="263"/>
    </row>
    <row r="28" spans="1:18" ht="15.75">
      <c r="A28" s="157">
        <f>+A25+1</f>
        <v>11</v>
      </c>
      <c r="B28" s="6" t="s">
        <v>361</v>
      </c>
      <c r="C28" s="7" t="str">
        <f>" - line "&amp;A37&amp;""</f>
        <v xml:space="preserve"> - line 18</v>
      </c>
      <c r="D28" s="1097">
        <f>-D37</f>
        <v>-4687252.8092</v>
      </c>
      <c r="E28" s="57"/>
      <c r="F28" s="602"/>
      <c r="G28" s="602"/>
      <c r="H28" s="602"/>
      <c r="I28" s="602"/>
      <c r="J28" s="602"/>
      <c r="K28" s="602"/>
      <c r="L28" s="602"/>
      <c r="M28" s="602"/>
      <c r="N28" s="602"/>
      <c r="O28" s="602"/>
      <c r="P28" s="602"/>
      <c r="Q28" s="602"/>
    </row>
    <row r="29" spans="1:18" ht="16.5" thickBot="1">
      <c r="A29" s="157">
        <f>A28+1</f>
        <v>12</v>
      </c>
      <c r="B29" s="6" t="s">
        <v>29</v>
      </c>
      <c r="C29" s="7" t="str">
        <f>"line "&amp;A25&amp;" + line "&amp;A28&amp;""</f>
        <v>line 10 + line 11</v>
      </c>
      <c r="D29" s="1098">
        <f>+D25+D28</f>
        <v>32325665.1908</v>
      </c>
      <c r="E29" s="263"/>
      <c r="F29" s="914"/>
      <c r="G29" s="603"/>
      <c r="H29" s="602"/>
      <c r="I29" s="602"/>
      <c r="J29" s="602"/>
      <c r="K29" s="602"/>
      <c r="L29" s="603"/>
      <c r="M29" s="602"/>
      <c r="N29" s="602"/>
      <c r="O29" s="602"/>
      <c r="P29" s="602"/>
      <c r="Q29" s="602"/>
    </row>
    <row r="30" spans="1:18" ht="54" customHeight="1" thickTop="1">
      <c r="A30" s="157"/>
      <c r="C30" s="7"/>
      <c r="D30" s="57"/>
      <c r="E30" s="263"/>
      <c r="F30" s="914"/>
      <c r="G30" s="29"/>
      <c r="H30" s="29"/>
      <c r="I30" s="29"/>
      <c r="J30" s="29"/>
      <c r="K30" s="29"/>
      <c r="L30" s="29"/>
      <c r="M30" s="503"/>
      <c r="N30" s="503"/>
      <c r="O30" s="503"/>
      <c r="P30" s="503"/>
      <c r="Q30" s="29"/>
    </row>
    <row r="31" spans="1:18" ht="15.75">
      <c r="A31" s="157"/>
      <c r="B31" s="58"/>
      <c r="D31" s="59"/>
      <c r="E31" s="263"/>
      <c r="F31" s="914"/>
      <c r="G31" s="29"/>
      <c r="H31" s="29"/>
      <c r="I31" s="29"/>
      <c r="J31" s="29"/>
      <c r="K31" s="29"/>
      <c r="L31" s="29"/>
      <c r="M31" s="263"/>
      <c r="N31" s="263"/>
      <c r="O31" s="263"/>
      <c r="P31" s="263"/>
      <c r="Q31" s="263"/>
    </row>
    <row r="32" spans="1:18">
      <c r="A32" s="158">
        <f>A29+1</f>
        <v>13</v>
      </c>
      <c r="B32" s="61" t="s">
        <v>362</v>
      </c>
      <c r="C32" s="61"/>
      <c r="D32" s="57">
        <f>+D13+D21+D23</f>
        <v>7317544</v>
      </c>
      <c r="E32" s="263"/>
      <c r="F32" s="914"/>
      <c r="G32" s="263"/>
      <c r="H32" s="263"/>
      <c r="I32" s="263"/>
      <c r="J32" s="263"/>
      <c r="K32" s="263"/>
      <c r="L32" s="263"/>
      <c r="M32" s="263"/>
      <c r="N32" s="263"/>
      <c r="O32" s="263"/>
      <c r="P32" s="263"/>
      <c r="Q32" s="263"/>
      <c r="R32" s="263"/>
    </row>
    <row r="33" spans="1:17">
      <c r="A33" s="158">
        <f>A32+1</f>
        <v>14</v>
      </c>
      <c r="B33" s="61" t="s">
        <v>363</v>
      </c>
      <c r="C33" s="61"/>
      <c r="D33" s="57">
        <f>+'Appendix A'!H221*D32</f>
        <v>2056961.6183999993</v>
      </c>
      <c r="E33" s="263"/>
      <c r="F33" s="914"/>
      <c r="G33" s="263"/>
      <c r="H33" s="263"/>
      <c r="I33" s="263"/>
      <c r="J33" s="263"/>
      <c r="K33" s="263"/>
      <c r="L33" s="263"/>
      <c r="M33" s="263"/>
      <c r="N33" s="263"/>
      <c r="O33" s="263"/>
      <c r="P33" s="263"/>
      <c r="Q33" s="592"/>
    </row>
    <row r="34" spans="1:17" ht="15" customHeight="1">
      <c r="A34" s="158">
        <f>A33+1</f>
        <v>15</v>
      </c>
      <c r="B34" s="61" t="s">
        <v>365</v>
      </c>
      <c r="C34" s="61"/>
      <c r="D34" s="57">
        <f>(D32-D33)/2</f>
        <v>2630291.1908000004</v>
      </c>
      <c r="E34" s="263"/>
      <c r="F34" s="914"/>
      <c r="G34" s="263"/>
      <c r="H34" s="263"/>
      <c r="I34" s="263"/>
      <c r="J34" s="263"/>
      <c r="K34" s="263"/>
      <c r="L34" s="263"/>
      <c r="M34" s="263"/>
      <c r="N34" s="263"/>
      <c r="O34" s="263"/>
      <c r="P34" s="263"/>
      <c r="Q34" s="592"/>
    </row>
    <row r="35" spans="1:17" ht="45">
      <c r="A35" s="158">
        <f>+A34+1</f>
        <v>16</v>
      </c>
      <c r="B35" s="61" t="s">
        <v>366</v>
      </c>
      <c r="C35" s="7"/>
      <c r="D35" s="57">
        <v>0</v>
      </c>
      <c r="Q35" s="503"/>
    </row>
    <row r="36" spans="1:17">
      <c r="A36" s="158">
        <f>A35+1</f>
        <v>17</v>
      </c>
      <c r="B36" s="6" t="s">
        <v>367</v>
      </c>
      <c r="C36" s="7"/>
      <c r="D36" s="57">
        <f>+D34+D35</f>
        <v>2630291.1908000004</v>
      </c>
      <c r="Q36" s="601"/>
    </row>
    <row r="37" spans="1:17">
      <c r="A37" s="158">
        <f>A36+1</f>
        <v>18</v>
      </c>
      <c r="B37" s="61" t="s">
        <v>368</v>
      </c>
      <c r="D37" s="57">
        <f>+D32-D36</f>
        <v>4687252.8092</v>
      </c>
      <c r="Q37" s="601"/>
    </row>
    <row r="38" spans="1:17">
      <c r="A38" s="157"/>
      <c r="B38" s="7"/>
      <c r="D38" s="73"/>
      <c r="Q38" s="601"/>
    </row>
    <row r="39" spans="1:17">
      <c r="A39" s="13"/>
      <c r="Q39" s="601"/>
    </row>
    <row r="43" spans="1:17" s="7" customFormat="1" ht="45.95" customHeight="1">
      <c r="A43" s="60" t="s">
        <v>227</v>
      </c>
      <c r="B43" s="1447" t="s">
        <v>229</v>
      </c>
      <c r="C43" s="1447"/>
      <c r="D43" s="1447"/>
    </row>
    <row r="44" spans="1:17" s="7" customFormat="1" ht="110.1" customHeight="1">
      <c r="A44" s="60" t="s">
        <v>228</v>
      </c>
      <c r="B44" s="1448" t="s">
        <v>212</v>
      </c>
      <c r="C44" s="1449"/>
      <c r="D44" s="1449"/>
    </row>
    <row r="45" spans="1:17">
      <c r="Q45" s="503"/>
    </row>
    <row r="46" spans="1:17">
      <c r="Q46" s="503"/>
    </row>
    <row r="47" spans="1:17">
      <c r="Q47" s="503"/>
    </row>
    <row r="48" spans="1:17">
      <c r="Q48" s="503"/>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42" orientation="portrait" r:id="rId10"/>
  <headerFooter alignWithMargins="0"/>
  <ignoredErrors>
    <ignoredError sqref="A3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64"/>
  <sheetViews>
    <sheetView showGridLines="0" zoomScale="60" zoomScaleNormal="60" workbookViewId="0">
      <selection sqref="A1:I1"/>
    </sheetView>
  </sheetViews>
  <sheetFormatPr defaultColWidth="9.140625" defaultRowHeight="12.75"/>
  <cols>
    <col min="1" max="1" width="9.140625" style="42" bestFit="1" customWidth="1"/>
    <col min="2" max="2" width="3" style="42" customWidth="1"/>
    <col min="3" max="3" width="8.140625" style="42" customWidth="1"/>
    <col min="4" max="4" width="47.140625" style="42" customWidth="1"/>
    <col min="5" max="5" width="50.42578125" style="42" customWidth="1"/>
    <col min="6" max="6" width="35.140625" style="42" customWidth="1"/>
    <col min="7" max="7" width="37.140625" style="42" bestFit="1" customWidth="1"/>
    <col min="8" max="8" width="3.85546875" style="42" customWidth="1"/>
    <col min="9" max="9" width="21.140625" style="42" customWidth="1"/>
    <col min="10" max="16384" width="9.140625" style="42"/>
  </cols>
  <sheetData>
    <row r="1" spans="1:17" s="81" customFormat="1" ht="18">
      <c r="A1" s="1445" t="str">
        <f>+'Appendix A'!A3</f>
        <v>Public Service Electric and Gas Company</v>
      </c>
      <c r="B1" s="1445"/>
      <c r="C1" s="1445"/>
      <c r="D1" s="1445"/>
      <c r="E1" s="1445"/>
      <c r="F1" s="1445"/>
      <c r="G1" s="1445"/>
      <c r="H1" s="1450"/>
      <c r="I1" s="1450"/>
    </row>
    <row r="2" spans="1:17" s="81" customFormat="1" ht="18">
      <c r="A2" s="1445" t="str">
        <f>+'Appendix A'!A4</f>
        <v xml:space="preserve">ATTACHMENT H-10A </v>
      </c>
      <c r="B2" s="1445"/>
      <c r="C2" s="1445"/>
      <c r="D2" s="1445"/>
      <c r="E2" s="1445"/>
      <c r="F2" s="1445"/>
      <c r="G2" s="1445"/>
      <c r="H2" s="1450"/>
      <c r="I2" s="1450"/>
    </row>
    <row r="3" spans="1:17" s="81" customFormat="1" ht="18">
      <c r="A3" s="1445" t="s">
        <v>438</v>
      </c>
      <c r="B3" s="1445"/>
      <c r="C3" s="1445"/>
      <c r="D3" s="1445"/>
      <c r="E3" s="1445"/>
      <c r="F3" s="1445"/>
      <c r="G3" s="1445"/>
      <c r="H3" s="1450"/>
      <c r="I3" s="1450"/>
    </row>
    <row r="5" spans="1:17" s="3" customFormat="1" ht="15">
      <c r="B5" s="37"/>
      <c r="G5" s="7"/>
      <c r="H5" s="7"/>
      <c r="I5" s="6"/>
      <c r="J5" s="6"/>
      <c r="K5" s="6"/>
      <c r="L5" s="6"/>
      <c r="M5" s="6"/>
      <c r="N5" s="6"/>
      <c r="O5" s="6"/>
      <c r="P5" s="6"/>
      <c r="Q5" s="19"/>
    </row>
    <row r="6" spans="1:17" s="3" customFormat="1" ht="15">
      <c r="I6" s="6"/>
      <c r="J6" s="6"/>
      <c r="K6" s="6"/>
      <c r="L6" s="6"/>
      <c r="M6" s="6"/>
      <c r="N6" s="6"/>
      <c r="O6" s="6"/>
      <c r="P6" s="6"/>
      <c r="Q6" s="19"/>
    </row>
    <row r="7" spans="1:17" s="3" customFormat="1" ht="15"/>
    <row r="8" spans="1:17" s="3" customFormat="1" ht="15">
      <c r="C8" s="3" t="s">
        <v>429</v>
      </c>
    </row>
    <row r="9" spans="1:17" s="3" customFormat="1" ht="15">
      <c r="A9" s="18" t="s">
        <v>54</v>
      </c>
      <c r="B9" s="18"/>
      <c r="D9" s="3" t="s">
        <v>430</v>
      </c>
      <c r="G9" s="82" t="str">
        <f>"Line "&amp;A52&amp;" + Line "&amp;A89&amp;" from below"</f>
        <v>Line 27 + Line 50 from below</v>
      </c>
      <c r="I9" s="82">
        <f>+I52+I89</f>
        <v>1238413201.4690328</v>
      </c>
    </row>
    <row r="10" spans="1:17" s="3" customFormat="1" ht="15">
      <c r="A10" s="18"/>
      <c r="B10" s="18"/>
      <c r="G10" s="7"/>
    </row>
    <row r="11" spans="1:17" s="3" customFormat="1" ht="15">
      <c r="A11" s="18" t="s">
        <v>158</v>
      </c>
      <c r="B11" s="18"/>
      <c r="D11" s="3" t="str">
        <f>I11*10000&amp;" Basis Point increase in ROE"</f>
        <v>100 Basis Point increase in ROE</v>
      </c>
      <c r="I11" s="207">
        <v>0.01</v>
      </c>
    </row>
    <row r="12" spans="1:17" s="7" customFormat="1" ht="15">
      <c r="A12" s="18"/>
      <c r="B12" s="18"/>
      <c r="C12" s="3"/>
      <c r="D12" s="3"/>
      <c r="E12" s="3"/>
      <c r="F12" s="3"/>
      <c r="G12" s="3"/>
      <c r="H12" s="3"/>
    </row>
    <row r="13" spans="1:17" s="7" customFormat="1" ht="15.75">
      <c r="A13" s="83" t="s">
        <v>470</v>
      </c>
      <c r="B13" s="25"/>
      <c r="C13" s="25"/>
      <c r="D13" s="25"/>
      <c r="E13" s="25"/>
      <c r="F13" s="25"/>
      <c r="G13" s="25"/>
      <c r="H13" s="25"/>
      <c r="I13" s="25"/>
    </row>
    <row r="14" spans="1:17" s="7" customFormat="1" ht="15.75">
      <c r="A14" s="84"/>
      <c r="G14" s="78" t="s">
        <v>104</v>
      </c>
    </row>
    <row r="15" spans="1:17" s="3" customFormat="1" ht="15">
      <c r="A15" s="7"/>
      <c r="D15" s="7"/>
      <c r="E15" s="7"/>
      <c r="F15" s="7"/>
      <c r="G15" s="7"/>
      <c r="H15" s="7"/>
      <c r="I15" s="46"/>
    </row>
    <row r="16" spans="1:17" s="3" customFormat="1" ht="15.75">
      <c r="A16" s="19">
        <v>1</v>
      </c>
      <c r="C16" s="85" t="str">
        <f>+'Appendix A'!B119</f>
        <v>Rate Base</v>
      </c>
      <c r="D16" s="10"/>
      <c r="E16" s="7"/>
      <c r="F16" s="10"/>
      <c r="G16" s="10" t="str">
        <f>+'Appendix A'!F119</f>
        <v>(Line 48 + Line 64)</v>
      </c>
      <c r="H16" s="10"/>
      <c r="I16" s="82">
        <f>+'Appendix A'!H119</f>
        <v>11956757272.655115</v>
      </c>
    </row>
    <row r="17" spans="1:9" s="3" customFormat="1" ht="15">
      <c r="A17" s="7"/>
      <c r="G17" s="11"/>
      <c r="I17" s="38"/>
    </row>
    <row r="18" spans="1:9" s="3" customFormat="1" ht="15.75">
      <c r="A18" s="19">
        <f>1+A16</f>
        <v>2</v>
      </c>
      <c r="B18" s="11"/>
      <c r="C18" s="86" t="str">
        <f>'Appendix A'!B179</f>
        <v>Long Term Interest</v>
      </c>
      <c r="D18" s="87"/>
      <c r="E18" s="9"/>
      <c r="F18" s="2"/>
      <c r="G18" s="5" t="str">
        <f>'Appendix A'!F179</f>
        <v>p117.62.c through 67.c</v>
      </c>
      <c r="H18" s="88"/>
      <c r="I18" s="82">
        <f>'Appendix A'!H179</f>
        <v>419519394</v>
      </c>
    </row>
    <row r="19" spans="1:9" s="3" customFormat="1" ht="15">
      <c r="A19" s="14"/>
      <c r="B19" s="11"/>
      <c r="C19" s="4"/>
      <c r="D19" s="4"/>
      <c r="E19" s="2"/>
      <c r="F19" s="89"/>
      <c r="G19" s="11"/>
      <c r="H19" s="89"/>
      <c r="I19" s="44"/>
    </row>
    <row r="20" spans="1:9" s="3" customFormat="1" ht="15.75">
      <c r="A20" s="14">
        <f>1+A18</f>
        <v>3</v>
      </c>
      <c r="B20" s="11"/>
      <c r="C20" s="85" t="str">
        <f>'Appendix A'!B181</f>
        <v>Preferred Dividends</v>
      </c>
      <c r="D20" s="90"/>
      <c r="F20" s="2" t="str">
        <f>'Appendix A'!E181</f>
        <v xml:space="preserve"> enter positive</v>
      </c>
      <c r="G20" s="91" t="str">
        <f>'Appendix A'!F181</f>
        <v>p118.29.d</v>
      </c>
      <c r="H20" s="89"/>
      <c r="I20" s="82">
        <f>+'Appendix A'!H181</f>
        <v>0</v>
      </c>
    </row>
    <row r="21" spans="1:9" s="3" customFormat="1" ht="15">
      <c r="A21" s="14"/>
      <c r="B21" s="11"/>
      <c r="C21" s="4"/>
      <c r="D21" s="4"/>
      <c r="E21" s="2"/>
      <c r="F21" s="92"/>
      <c r="G21" s="91"/>
      <c r="H21" s="89"/>
      <c r="I21" s="93"/>
    </row>
    <row r="22" spans="1:9" s="3" customFormat="1" ht="15.75">
      <c r="A22" s="14"/>
      <c r="B22" s="11"/>
      <c r="C22" s="94" t="str">
        <f>'Appendix A'!B183</f>
        <v>Common Stock</v>
      </c>
      <c r="D22" s="94"/>
      <c r="E22" s="2"/>
      <c r="F22" s="2"/>
      <c r="G22" s="91"/>
      <c r="H22" s="89"/>
      <c r="I22" s="93"/>
    </row>
    <row r="23" spans="1:9" s="3" customFormat="1" ht="15">
      <c r="A23" s="14">
        <f>1+A20</f>
        <v>4</v>
      </c>
      <c r="B23" s="11"/>
      <c r="C23" s="11"/>
      <c r="D23" s="4" t="str">
        <f>'Appendix A'!C184</f>
        <v>Proprietary Capital</v>
      </c>
      <c r="E23" s="89"/>
      <c r="F23" s="89"/>
      <c r="G23" s="91" t="str">
        <f>'Appendix A'!F184</f>
        <v>Attachment 5</v>
      </c>
      <c r="H23" s="89"/>
      <c r="I23" s="82">
        <f>+'Appendix A'!H184</f>
        <v>13880470588</v>
      </c>
    </row>
    <row r="24" spans="1:9" s="3" customFormat="1" ht="15">
      <c r="A24" s="14">
        <f>1+A23</f>
        <v>5</v>
      </c>
      <c r="B24" s="11"/>
      <c r="C24" s="11"/>
      <c r="D24" s="93" t="s">
        <v>237</v>
      </c>
      <c r="E24" s="93"/>
      <c r="F24" s="95"/>
      <c r="G24" s="93" t="s">
        <v>238</v>
      </c>
      <c r="H24" s="89"/>
      <c r="I24" s="93">
        <f>'Appendix A'!H185</f>
        <v>1584664.5</v>
      </c>
    </row>
    <row r="25" spans="1:9" s="3" customFormat="1" ht="15">
      <c r="A25" s="14">
        <f>1+A24</f>
        <v>6</v>
      </c>
      <c r="B25" s="11"/>
      <c r="C25" s="11"/>
      <c r="D25" s="5" t="str">
        <f>'Appendix A'!C186</f>
        <v xml:space="preserve">    Less Preferred Stock</v>
      </c>
      <c r="F25" s="93"/>
      <c r="G25" s="96" t="str">
        <f>'Appendix A'!F186</f>
        <v>(Line 114)</v>
      </c>
      <c r="H25" s="89"/>
      <c r="I25" s="93">
        <f>'Appendix A'!H186</f>
        <v>0</v>
      </c>
    </row>
    <row r="26" spans="1:9" s="3" customFormat="1" ht="15">
      <c r="A26" s="14">
        <f>1+A25</f>
        <v>7</v>
      </c>
      <c r="B26" s="11"/>
      <c r="C26" s="11"/>
      <c r="D26" s="30" t="str">
        <f>'Appendix A'!C187</f>
        <v xml:space="preserve">    Less Account 216.1</v>
      </c>
      <c r="E26" s="39"/>
      <c r="F26" s="97"/>
      <c r="G26" s="98" t="str">
        <f>'Appendix A'!F187</f>
        <v>Attachment 5</v>
      </c>
      <c r="H26" s="99"/>
      <c r="I26" s="97">
        <f>+'Appendix A'!H187</f>
        <v>-103110</v>
      </c>
    </row>
    <row r="27" spans="1:9" s="3" customFormat="1" ht="15">
      <c r="A27" s="14">
        <f>1+A26</f>
        <v>8</v>
      </c>
      <c r="B27" s="11"/>
      <c r="C27" s="11"/>
      <c r="D27" s="5" t="str">
        <f>'Appendix A'!C188</f>
        <v>Common Stock</v>
      </c>
      <c r="F27" s="82"/>
      <c r="G27" s="80" t="str">
        <f>'Appendix A'!F188</f>
        <v>(Line 104 - 105 - 106 - 107)</v>
      </c>
      <c r="H27" s="27"/>
      <c r="I27" s="89">
        <f>I23-I24-I25-I26</f>
        <v>13878989033.5</v>
      </c>
    </row>
    <row r="28" spans="1:9" s="3" customFormat="1" ht="15">
      <c r="A28" s="14"/>
      <c r="B28" s="11"/>
      <c r="C28" s="4"/>
      <c r="D28" s="4"/>
      <c r="F28" s="2"/>
      <c r="G28" s="91"/>
      <c r="H28" s="2"/>
      <c r="I28" s="93"/>
    </row>
    <row r="29" spans="1:9" s="3" customFormat="1" ht="15.75">
      <c r="A29" s="14"/>
      <c r="B29" s="11"/>
      <c r="C29" s="94" t="str">
        <f>'Appendix A'!B190</f>
        <v>Capitalization</v>
      </c>
      <c r="D29" s="94"/>
      <c r="F29" s="2"/>
      <c r="G29" s="91"/>
      <c r="H29" s="2"/>
      <c r="I29" s="93"/>
    </row>
    <row r="30" spans="1:9" s="3" customFormat="1" ht="15">
      <c r="A30" s="14">
        <f>A27+1</f>
        <v>9</v>
      </c>
      <c r="B30" s="11"/>
      <c r="C30" s="11"/>
      <c r="D30" s="4" t="str">
        <f>'Appendix A'!C191</f>
        <v>Long Term Debt</v>
      </c>
      <c r="F30" s="2"/>
      <c r="G30" s="4" t="str">
        <f>'Appendix A'!F191</f>
        <v>Attachment 5</v>
      </c>
      <c r="H30" s="2"/>
      <c r="I30" s="82">
        <f>+'Appendix A'!H191</f>
        <v>11444690700</v>
      </c>
    </row>
    <row r="31" spans="1:9" s="3" customFormat="1" ht="15">
      <c r="A31" s="14">
        <f t="shared" ref="A31:A37" si="0">A30+1</f>
        <v>10</v>
      </c>
      <c r="B31" s="11"/>
      <c r="C31" s="11"/>
      <c r="D31" s="4" t="str">
        <f>'Appendix A'!C192</f>
        <v xml:space="preserve">    Less: Loss on Reacquired Debt </v>
      </c>
      <c r="F31" s="2"/>
      <c r="G31" s="91" t="str">
        <f>'Appendix A'!F192</f>
        <v>Attachment 5</v>
      </c>
      <c r="H31" s="2"/>
      <c r="I31" s="82">
        <f>+'Appendix A'!H192</f>
        <v>33008673</v>
      </c>
    </row>
    <row r="32" spans="1:9" s="3" customFormat="1" ht="15">
      <c r="A32" s="14">
        <f t="shared" si="0"/>
        <v>11</v>
      </c>
      <c r="B32" s="10"/>
      <c r="C32" s="10"/>
      <c r="D32" s="5" t="str">
        <f>'Appendix A'!C193</f>
        <v xml:space="preserve">    Plus: Gain on Reacquired Debt</v>
      </c>
      <c r="F32" s="6"/>
      <c r="G32" s="5" t="str">
        <f>'Appendix A'!F193</f>
        <v>Attachment 5</v>
      </c>
      <c r="H32" s="6"/>
      <c r="I32" s="82">
        <f>+'Appendix A'!H193</f>
        <v>0</v>
      </c>
    </row>
    <row r="33" spans="1:9" s="3" customFormat="1" ht="15">
      <c r="A33" s="14">
        <f t="shared" si="0"/>
        <v>12</v>
      </c>
      <c r="B33" s="10"/>
      <c r="C33" s="10"/>
      <c r="D33" s="5" t="str">
        <f>'Appendix A'!C194</f>
        <v xml:space="preserve">    Less: ADIT associated with Gain or Loss</v>
      </c>
      <c r="F33" s="2"/>
      <c r="G33" s="5" t="str">
        <f>'Appendix A'!F194</f>
        <v>Attachment 5</v>
      </c>
      <c r="H33" s="6"/>
      <c r="I33" s="82">
        <f>+'Appendix A'!H194</f>
        <v>3689549</v>
      </c>
    </row>
    <row r="34" spans="1:9" s="3" customFormat="1" ht="15">
      <c r="A34" s="14">
        <f t="shared" si="0"/>
        <v>13</v>
      </c>
      <c r="B34" s="10"/>
      <c r="C34" s="10"/>
      <c r="D34" s="5" t="str">
        <f>'Appendix A'!C195</f>
        <v>Total Long Term Debt</v>
      </c>
      <c r="E34" s="8"/>
      <c r="F34" s="100"/>
      <c r="G34" s="101" t="str">
        <f>'Appendix A'!F195</f>
        <v>(Line 109 - 110 + 111 - 112 )</v>
      </c>
      <c r="H34" s="8"/>
      <c r="I34" s="102">
        <f>I30-I31+I32-I33</f>
        <v>11407992478</v>
      </c>
    </row>
    <row r="35" spans="1:9" s="3" customFormat="1" ht="15">
      <c r="A35" s="14">
        <f t="shared" si="0"/>
        <v>14</v>
      </c>
      <c r="B35" s="10"/>
      <c r="C35" s="10"/>
      <c r="D35" s="5" t="str">
        <f>'Appendix A'!C196</f>
        <v>Preferred Stock</v>
      </c>
      <c r="E35" s="6"/>
      <c r="F35" s="103"/>
      <c r="G35" s="5" t="str">
        <f>'Appendix A'!F196</f>
        <v>Attachment 5</v>
      </c>
      <c r="H35" s="6"/>
      <c r="I35" s="82">
        <f>+'Appendix A'!H196</f>
        <v>0</v>
      </c>
    </row>
    <row r="36" spans="1:9" s="3" customFormat="1" ht="15">
      <c r="A36" s="14">
        <f t="shared" si="0"/>
        <v>15</v>
      </c>
      <c r="B36" s="11"/>
      <c r="C36" s="11"/>
      <c r="D36" s="21" t="str">
        <f>'Appendix A'!C197</f>
        <v>Common Stock</v>
      </c>
      <c r="E36" s="22"/>
      <c r="F36" s="92"/>
      <c r="G36" s="11" t="str">
        <f>'Appendix A'!F197</f>
        <v>(Line 108)</v>
      </c>
      <c r="H36" s="2"/>
      <c r="I36" s="82">
        <f>I27</f>
        <v>13878989033.5</v>
      </c>
    </row>
    <row r="37" spans="1:9" s="3" customFormat="1" ht="15.75">
      <c r="A37" s="14">
        <f t="shared" si="0"/>
        <v>16</v>
      </c>
      <c r="B37" s="11"/>
      <c r="C37" s="11"/>
      <c r="D37" s="4" t="str">
        <f>'Appendix A'!C198</f>
        <v>Total  Capitalization</v>
      </c>
      <c r="E37" s="9"/>
      <c r="F37" s="104"/>
      <c r="G37" s="40" t="str">
        <f>'Appendix A'!F198</f>
        <v>(Sum Lines 113 to 115)</v>
      </c>
      <c r="H37" s="105"/>
      <c r="I37" s="102">
        <f>I36+I35+I34</f>
        <v>25286981511.5</v>
      </c>
    </row>
    <row r="38" spans="1:9" s="3" customFormat="1" ht="15">
      <c r="A38" s="14"/>
      <c r="B38" s="11"/>
      <c r="C38" s="11"/>
      <c r="D38" s="4"/>
      <c r="E38" s="2"/>
      <c r="F38" s="92"/>
      <c r="G38" s="11"/>
      <c r="H38" s="89"/>
      <c r="I38" s="95"/>
    </row>
    <row r="39" spans="1:9" s="3" customFormat="1" ht="15">
      <c r="A39" s="14">
        <f>A37+1</f>
        <v>17</v>
      </c>
      <c r="B39" s="11"/>
      <c r="C39" s="11"/>
      <c r="D39" s="4" t="str">
        <f>'Appendix A'!C200</f>
        <v>Debt %</v>
      </c>
      <c r="E39" s="106"/>
      <c r="F39" s="16" t="str">
        <f>'Appendix A'!D200</f>
        <v>Total Long Term Debt</v>
      </c>
      <c r="G39" s="91" t="str">
        <f>'Appendix A'!F200</f>
        <v>(Line 109 / (Line 109 + 114 + 115))</v>
      </c>
      <c r="H39" s="89"/>
      <c r="I39" s="107">
        <f>IF(I37&gt;0,I30/(I30+I35+I36),0)</f>
        <v>0.45193632285832985</v>
      </c>
    </row>
    <row r="40" spans="1:9" s="3" customFormat="1" ht="15">
      <c r="A40" s="14">
        <f>A39+1</f>
        <v>18</v>
      </c>
      <c r="B40" s="11"/>
      <c r="C40" s="11"/>
      <c r="D40" s="4" t="str">
        <f>'Appendix A'!C201</f>
        <v>Preferred %</v>
      </c>
      <c r="E40" s="92"/>
      <c r="F40" s="16" t="str">
        <f>'Appendix A'!D201</f>
        <v>Preferred Stock</v>
      </c>
      <c r="G40" s="11" t="str">
        <f>'Appendix A'!F201</f>
        <v>(Line 114 / (Line 109 + 114 + 115))</v>
      </c>
      <c r="H40" s="89"/>
      <c r="I40" s="107">
        <f>IF(I37&gt;0,I35/(I30+I35+I36),0)</f>
        <v>0</v>
      </c>
    </row>
    <row r="41" spans="1:9" s="3" customFormat="1" ht="15">
      <c r="A41" s="14">
        <f>A40+1</f>
        <v>19</v>
      </c>
      <c r="B41" s="11"/>
      <c r="C41" s="11"/>
      <c r="D41" s="4" t="str">
        <f>'Appendix A'!C202</f>
        <v>Common %</v>
      </c>
      <c r="E41" s="92"/>
      <c r="F41" s="16" t="str">
        <f>'Appendix A'!D202</f>
        <v>Common Stock</v>
      </c>
      <c r="G41" s="11" t="str">
        <f>'Appendix A'!F202</f>
        <v>(Line 115 / (Line 109 + 114 + 115))</v>
      </c>
      <c r="H41" s="89"/>
      <c r="I41" s="107">
        <f>IF(I37&gt;0,I36/(I30+I35+I36),0)</f>
        <v>0.54806367714167015</v>
      </c>
    </row>
    <row r="42" spans="1:9" s="3" customFormat="1" ht="15">
      <c r="A42" s="14"/>
      <c r="B42" s="11"/>
      <c r="C42" s="11"/>
      <c r="D42" s="4"/>
      <c r="E42" s="2"/>
      <c r="F42" s="91"/>
      <c r="G42" s="11"/>
      <c r="H42" s="89"/>
      <c r="I42" s="95"/>
    </row>
    <row r="43" spans="1:9" s="3" customFormat="1" ht="15">
      <c r="A43" s="14">
        <f>A41+1</f>
        <v>20</v>
      </c>
      <c r="B43" s="11"/>
      <c r="C43" s="11"/>
      <c r="D43" s="4" t="str">
        <f>'Appendix A'!C204</f>
        <v>Debt Cost</v>
      </c>
      <c r="E43" s="106"/>
      <c r="F43" s="91" t="str">
        <f>'Appendix A'!D204</f>
        <v>Total Long Term Debt</v>
      </c>
      <c r="G43" s="11" t="str">
        <f>'Appendix A'!F204</f>
        <v>(Line 102 / Line 113)</v>
      </c>
      <c r="H43" s="89"/>
      <c r="I43" s="108">
        <f>IF(I34&gt;0,I18/I34,0)</f>
        <v>3.677416467525129E-2</v>
      </c>
    </row>
    <row r="44" spans="1:9" s="3" customFormat="1" ht="15">
      <c r="A44" s="14">
        <f>A43+1</f>
        <v>21</v>
      </c>
      <c r="B44" s="11"/>
      <c r="C44" s="11"/>
      <c r="D44" s="4" t="str">
        <f>'Appendix A'!C205</f>
        <v>Preferred Cost</v>
      </c>
      <c r="E44" s="92"/>
      <c r="F44" s="91" t="str">
        <f>'Appendix A'!D205</f>
        <v>Preferred Stock</v>
      </c>
      <c r="G44" s="11" t="str">
        <f>'Appendix A'!F205</f>
        <v>(Line 103 / Line 114)</v>
      </c>
      <c r="H44" s="89"/>
      <c r="I44" s="108">
        <f>IF(I35&gt;0,I20/I35,0)</f>
        <v>0</v>
      </c>
    </row>
    <row r="45" spans="1:9" s="3" customFormat="1" ht="15">
      <c r="A45" s="14">
        <f>A44+1</f>
        <v>22</v>
      </c>
      <c r="B45" s="11"/>
      <c r="C45" s="11"/>
      <c r="D45" s="4" t="str">
        <f>'Appendix A'!C206</f>
        <v>Common Cost</v>
      </c>
      <c r="E45" s="48"/>
      <c r="F45" s="96" t="str">
        <f>'Appendix A'!D206</f>
        <v>Common Stock</v>
      </c>
      <c r="G45" s="82" t="str">
        <f>"(Line "&amp;'Appendix A'!A206&amp;" + 100 basis points)"</f>
        <v>(Line 122 + 100 basis points)</v>
      </c>
      <c r="H45" s="89"/>
      <c r="I45" s="108">
        <f>+'Appendix A'!H206+I11</f>
        <v>0.114</v>
      </c>
    </row>
    <row r="46" spans="1:9" s="3" customFormat="1" ht="15">
      <c r="A46" s="14"/>
      <c r="B46" s="11"/>
      <c r="C46" s="11"/>
      <c r="D46" s="4"/>
      <c r="E46" s="2"/>
      <c r="F46" s="91"/>
      <c r="G46" s="11"/>
      <c r="H46" s="89"/>
      <c r="I46" s="2"/>
    </row>
    <row r="47" spans="1:9" s="3" customFormat="1" ht="15">
      <c r="A47" s="14">
        <f>A45+1</f>
        <v>23</v>
      </c>
      <c r="B47" s="11"/>
      <c r="C47" s="11"/>
      <c r="D47" s="4" t="str">
        <f>'Appendix A'!C208</f>
        <v>Weighted Cost of Debt</v>
      </c>
      <c r="E47" s="106"/>
      <c r="F47" s="16" t="str">
        <f>'Appendix A'!D208</f>
        <v>Total Long Term Debt (WCLTD)</v>
      </c>
      <c r="G47" s="11" t="str">
        <f>'Appendix A'!F208</f>
        <v>(Line 117 * Line 120)</v>
      </c>
      <c r="H47" s="109"/>
      <c r="I47" s="110">
        <f>I43*I39</f>
        <v>1.6619580759519754E-2</v>
      </c>
    </row>
    <row r="48" spans="1:9" s="3" customFormat="1" ht="15">
      <c r="A48" s="14">
        <f>A47+1</f>
        <v>24</v>
      </c>
      <c r="B48" s="11"/>
      <c r="C48" s="11"/>
      <c r="D48" s="4" t="str">
        <f>'Appendix A'!C209</f>
        <v>Weighted Cost of Preferred</v>
      </c>
      <c r="E48" s="92"/>
      <c r="F48" s="16" t="str">
        <f>'Appendix A'!D209</f>
        <v>Preferred Stock</v>
      </c>
      <c r="G48" s="11" t="str">
        <f>'Appendix A'!F209</f>
        <v>(Line 118 * Line 121)</v>
      </c>
      <c r="H48" s="13"/>
      <c r="I48" s="110">
        <f>I44*I40</f>
        <v>0</v>
      </c>
    </row>
    <row r="49" spans="1:9" s="3" customFormat="1" ht="15">
      <c r="A49" s="14">
        <f>A48+1</f>
        <v>25</v>
      </c>
      <c r="B49" s="11"/>
      <c r="C49" s="11"/>
      <c r="D49" s="21" t="str">
        <f>'Appendix A'!C210</f>
        <v>Weighted Cost of Common</v>
      </c>
      <c r="E49" s="111"/>
      <c r="F49" s="21" t="str">
        <f>'Appendix A'!D210</f>
        <v>Common Stock</v>
      </c>
      <c r="G49" s="41" t="str">
        <f>'Appendix A'!F210</f>
        <v>(Line 119 * Line 122)</v>
      </c>
      <c r="H49" s="112"/>
      <c r="I49" s="113">
        <f>I45*I41</f>
        <v>6.2479259194150399E-2</v>
      </c>
    </row>
    <row r="50" spans="1:9" s="3" customFormat="1" ht="15.75">
      <c r="A50" s="14">
        <f>A49+1</f>
        <v>26</v>
      </c>
      <c r="B50" s="11"/>
      <c r="C50" s="85" t="str">
        <f>'Appendix A'!B211</f>
        <v>Rate of Return on Rate Base ( ROR )</v>
      </c>
      <c r="D50" s="11"/>
      <c r="E50" s="114"/>
      <c r="F50" s="115"/>
      <c r="G50" s="116" t="str">
        <f>'Appendix A'!F211</f>
        <v>(Sum Lines 123 to 125)</v>
      </c>
      <c r="H50" s="117"/>
      <c r="I50" s="118">
        <f>SUM(I47:I49)</f>
        <v>7.9098839953670147E-2</v>
      </c>
    </row>
    <row r="51" spans="1:9" s="3" customFormat="1" ht="15.75">
      <c r="A51" s="119"/>
      <c r="B51" s="11"/>
      <c r="C51" s="11"/>
      <c r="D51" s="11"/>
      <c r="E51" s="114"/>
      <c r="F51" s="115"/>
      <c r="G51" s="116"/>
      <c r="H51" s="117"/>
      <c r="I51" s="118"/>
    </row>
    <row r="52" spans="1:9" s="3" customFormat="1" ht="16.5" thickBot="1">
      <c r="A52" s="14">
        <f>A50+1</f>
        <v>27</v>
      </c>
      <c r="B52" s="11"/>
      <c r="C52" s="120" t="str">
        <f>'Appendix A'!B213</f>
        <v>Investment Return = Rate Base * Rate of Return</v>
      </c>
      <c r="D52" s="120"/>
      <c r="E52" s="120"/>
      <c r="F52" s="23"/>
      <c r="G52" s="121" t="str">
        <f>'Appendix A'!F213</f>
        <v>(Line 65 * Line 126)</v>
      </c>
      <c r="H52" s="122"/>
      <c r="I52" s="123">
        <f>+I50*I16</f>
        <v>945765629.87462854</v>
      </c>
    </row>
    <row r="53" spans="1:9" s="3" customFormat="1" ht="15.75" thickTop="1">
      <c r="A53" s="14"/>
      <c r="B53" s="1"/>
      <c r="C53" s="1"/>
      <c r="D53" s="92"/>
      <c r="E53" s="2"/>
      <c r="F53" s="18"/>
      <c r="G53" s="89"/>
      <c r="H53" s="89"/>
      <c r="I53" s="110"/>
    </row>
    <row r="54" spans="1:9" s="3" customFormat="1" ht="15.75">
      <c r="A54" s="124" t="s">
        <v>431</v>
      </c>
      <c r="B54" s="125"/>
      <c r="C54" s="126"/>
      <c r="D54" s="127"/>
      <c r="E54" s="24"/>
      <c r="F54" s="128"/>
      <c r="G54" s="25"/>
      <c r="H54" s="25"/>
      <c r="I54" s="26"/>
    </row>
    <row r="55" spans="1:9" s="3" customFormat="1" ht="15.75">
      <c r="A55" s="5"/>
      <c r="B55" s="5"/>
      <c r="C55" s="1"/>
      <c r="D55" s="129"/>
      <c r="E55" s="6"/>
      <c r="F55" s="130"/>
      <c r="G55" s="2"/>
      <c r="H55" s="2"/>
      <c r="I55" s="131"/>
    </row>
    <row r="56" spans="1:9" s="3" customFormat="1" ht="15.75">
      <c r="A56" s="14" t="s">
        <v>52</v>
      </c>
      <c r="B56" s="1"/>
      <c r="C56" s="132" t="s">
        <v>133</v>
      </c>
      <c r="D56" s="2"/>
      <c r="E56" s="2"/>
      <c r="F56" s="130"/>
      <c r="G56" s="89"/>
      <c r="H56" s="133"/>
      <c r="I56" s="2"/>
    </row>
    <row r="57" spans="1:9" s="3" customFormat="1" ht="15">
      <c r="A57" s="14">
        <f>+A52+1</f>
        <v>28</v>
      </c>
      <c r="B57" s="18"/>
      <c r="C57" s="1"/>
      <c r="D57" s="2" t="s">
        <v>131</v>
      </c>
      <c r="E57" s="2"/>
      <c r="F57" s="18"/>
      <c r="G57" s="43"/>
      <c r="H57" s="134"/>
      <c r="I57" s="135">
        <f>+'Appendix A'!H218</f>
        <v>0.21</v>
      </c>
    </row>
    <row r="58" spans="1:9" s="3" customFormat="1" ht="15">
      <c r="A58" s="14">
        <f>+A57+1</f>
        <v>29</v>
      </c>
      <c r="B58" s="18"/>
      <c r="C58" s="1"/>
      <c r="D58" s="134" t="s">
        <v>130</v>
      </c>
      <c r="E58" s="136"/>
      <c r="F58" s="18"/>
      <c r="G58" s="43"/>
      <c r="H58" s="134"/>
      <c r="I58" s="135">
        <f>+'Appendix A'!H219</f>
        <v>0.09</v>
      </c>
    </row>
    <row r="59" spans="1:9" s="3" customFormat="1" ht="15">
      <c r="A59" s="14">
        <f>+A58+1</f>
        <v>30</v>
      </c>
      <c r="B59" s="18"/>
      <c r="C59" s="1"/>
      <c r="D59" s="134" t="s">
        <v>397</v>
      </c>
      <c r="E59" s="134"/>
      <c r="F59" s="18"/>
      <c r="G59" s="56" t="str">
        <f>+'Appendix A'!F220</f>
        <v>Per State Tax Code</v>
      </c>
      <c r="H59" s="134"/>
      <c r="I59" s="135">
        <f>+'Appendix A'!H220</f>
        <v>0</v>
      </c>
    </row>
    <row r="60" spans="1:9" s="3" customFormat="1" ht="15">
      <c r="A60" s="14">
        <f>+A59+1</f>
        <v>31</v>
      </c>
      <c r="B60" s="18"/>
      <c r="C60" s="1"/>
      <c r="D60" s="134" t="s">
        <v>176</v>
      </c>
      <c r="E60" s="137" t="s">
        <v>184</v>
      </c>
      <c r="F60" s="18"/>
      <c r="H60" s="134"/>
      <c r="I60" s="135">
        <f>+'Appendix A'!H221</f>
        <v>0.28109999999999991</v>
      </c>
    </row>
    <row r="61" spans="1:9" s="3" customFormat="1" ht="15">
      <c r="A61" s="14">
        <f>+A60+1</f>
        <v>32</v>
      </c>
      <c r="B61" s="19"/>
      <c r="C61" s="14"/>
      <c r="D61" s="134" t="s">
        <v>279</v>
      </c>
      <c r="E61" s="36"/>
      <c r="F61" s="36"/>
      <c r="G61" s="36"/>
      <c r="H61" s="36"/>
      <c r="I61" s="135">
        <f>I60/(1-I60)</f>
        <v>0.39101404924189714</v>
      </c>
    </row>
    <row r="62" spans="1:9" s="3" customFormat="1" ht="15">
      <c r="A62" s="14">
        <f>+A61+1</f>
        <v>33</v>
      </c>
      <c r="B62" s="19"/>
      <c r="C62" s="14"/>
      <c r="D62" s="134" t="s">
        <v>278</v>
      </c>
      <c r="E62" s="138"/>
      <c r="F62" s="19"/>
      <c r="G62" s="6"/>
      <c r="H62" s="134"/>
      <c r="I62" s="135">
        <f>1/(1-I60)</f>
        <v>1.3910140492418972</v>
      </c>
    </row>
    <row r="63" spans="1:9" s="3" customFormat="1" ht="15">
      <c r="A63" s="14"/>
      <c r="B63" s="1"/>
      <c r="C63" s="1"/>
      <c r="D63" s="2"/>
      <c r="E63" s="2"/>
      <c r="F63" s="139"/>
      <c r="G63" s="137"/>
      <c r="H63" s="133"/>
      <c r="I63" s="140"/>
    </row>
    <row r="64" spans="1:9" s="3" customFormat="1" ht="15.75">
      <c r="A64" s="14"/>
      <c r="B64" s="1"/>
      <c r="C64" s="132" t="s">
        <v>95</v>
      </c>
      <c r="D64" s="92"/>
      <c r="E64" s="2"/>
      <c r="F64" s="130"/>
      <c r="G64" s="89"/>
      <c r="H64" s="133"/>
      <c r="I64" s="141"/>
    </row>
    <row r="65" spans="1:9" s="3" customFormat="1" ht="15">
      <c r="A65" s="14">
        <f>+A62+1</f>
        <v>34</v>
      </c>
      <c r="B65" s="18"/>
      <c r="C65" s="1"/>
      <c r="D65" s="92" t="s">
        <v>161</v>
      </c>
      <c r="E65" s="2"/>
      <c r="F65" s="95"/>
      <c r="G65" s="56" t="str">
        <f>+'Appendix A'!F225</f>
        <v>Attachment 5</v>
      </c>
      <c r="H65" s="133"/>
      <c r="I65" s="159">
        <f>+'Appendix A'!H225</f>
        <v>-480705</v>
      </c>
    </row>
    <row r="66" spans="1:9" s="3" customFormat="1" ht="15">
      <c r="A66" s="14">
        <f>+A65+1</f>
        <v>35</v>
      </c>
      <c r="B66" s="18"/>
      <c r="C66" s="1"/>
      <c r="D66" s="103" t="s">
        <v>169</v>
      </c>
      <c r="E66" s="2"/>
      <c r="F66" s="1"/>
      <c r="G66" s="56" t="str">
        <f>+'Appendix A'!F226</f>
        <v>1 / (1 - Line 131)</v>
      </c>
      <c r="H66" s="133"/>
      <c r="I66" s="135">
        <f>+'Appendix A'!H226</f>
        <v>1.3910140492418972</v>
      </c>
    </row>
    <row r="67" spans="1:9" s="3" customFormat="1" ht="15">
      <c r="A67" s="14">
        <f>+A66+1</f>
        <v>36</v>
      </c>
      <c r="B67" s="18"/>
      <c r="C67" s="15"/>
      <c r="D67" s="30" t="s">
        <v>90</v>
      </c>
      <c r="E67" s="20"/>
      <c r="F67" s="31"/>
      <c r="G67" s="142" t="str">
        <f>+'Appendix A'!F227</f>
        <v>(Line 18)</v>
      </c>
      <c r="H67" s="143"/>
      <c r="I67" s="28">
        <f>+'Appendix A'!H35</f>
        <v>0.62684462186108603</v>
      </c>
    </row>
    <row r="68" spans="1:9" s="3" customFormat="1" ht="15.75">
      <c r="A68" s="14">
        <f>+A67+1</f>
        <v>37</v>
      </c>
      <c r="B68" s="18"/>
      <c r="C68" s="1"/>
      <c r="D68" s="144" t="s">
        <v>117</v>
      </c>
      <c r="E68" s="8"/>
      <c r="F68" s="33"/>
      <c r="G68" s="56" t="str">
        <f>+'Appendix A'!F228</f>
        <v>(Line 133 * Line 134 * Line 135)</v>
      </c>
      <c r="H68" s="145"/>
      <c r="I68" s="146">
        <f>+I65*(I66)*I67</f>
        <v>-419150.5688576065</v>
      </c>
    </row>
    <row r="69" spans="1:9" s="3" customFormat="1" ht="15.75">
      <c r="A69" s="14"/>
      <c r="B69" s="18"/>
      <c r="C69" s="1"/>
      <c r="D69" s="147"/>
      <c r="E69" s="17"/>
      <c r="F69" s="1123"/>
      <c r="G69" s="56"/>
      <c r="H69" s="143"/>
      <c r="I69" s="1124"/>
    </row>
    <row r="70" spans="1:9" s="3" customFormat="1" ht="15.75">
      <c r="A70" s="1125"/>
      <c r="B70" s="265"/>
      <c r="C70" s="1126" t="s">
        <v>664</v>
      </c>
      <c r="D70" s="374"/>
      <c r="E70" s="318"/>
      <c r="F70" s="1127"/>
      <c r="G70" s="907"/>
      <c r="H70" s="1128"/>
      <c r="I70" s="1129"/>
    </row>
    <row r="71" spans="1:9" s="3" customFormat="1" ht="15">
      <c r="A71" s="1125">
        <f>+A68+1</f>
        <v>38</v>
      </c>
      <c r="B71" s="265"/>
      <c r="C71" s="1130"/>
      <c r="D71" s="971" t="s">
        <v>664</v>
      </c>
      <c r="E71" s="1131"/>
      <c r="F71" s="95"/>
      <c r="G71" s="969" t="s">
        <v>477</v>
      </c>
      <c r="H71" s="1133"/>
      <c r="I71" s="970">
        <f>'Appendix A'!H231</f>
        <v>0</v>
      </c>
    </row>
    <row r="72" spans="1:9" s="3" customFormat="1" ht="15">
      <c r="A72" s="1125">
        <f>+A71+1</f>
        <v>39</v>
      </c>
      <c r="B72" s="265"/>
      <c r="C72" s="1130"/>
      <c r="D72" s="1134" t="s">
        <v>169</v>
      </c>
      <c r="E72" s="1135"/>
      <c r="F72" s="1136"/>
      <c r="G72" s="975" t="str">
        <f>'Appendix A'!F239</f>
        <v>1 / (1 - Line 131)</v>
      </c>
      <c r="H72" s="1137"/>
      <c r="I72" s="978">
        <f>'Appendix A'!H232</f>
        <v>1.3910140492418972</v>
      </c>
    </row>
    <row r="73" spans="1:9" s="3" customFormat="1" ht="15.75">
      <c r="A73" s="1125">
        <f>+A72+1</f>
        <v>40</v>
      </c>
      <c r="B73" s="265"/>
      <c r="C73" s="1130"/>
      <c r="D73" s="966" t="s">
        <v>665</v>
      </c>
      <c r="E73" s="967"/>
      <c r="F73" s="1132"/>
      <c r="G73" s="969" t="str">
        <f>'Appendix A'!F233</f>
        <v>(Line 137 * Line 138)</v>
      </c>
      <c r="H73" s="1133"/>
      <c r="I73" s="979">
        <f>I71*I72</f>
        <v>0</v>
      </c>
    </row>
    <row r="74" spans="1:9" s="3" customFormat="1" ht="15.75">
      <c r="A74" s="14"/>
      <c r="B74" s="1"/>
      <c r="C74" s="1"/>
      <c r="D74" s="147"/>
      <c r="E74" s="17"/>
      <c r="F74" s="35"/>
      <c r="G74" s="34"/>
      <c r="H74" s="143"/>
      <c r="I74" s="148"/>
    </row>
    <row r="75" spans="1:9" s="914" customFormat="1" ht="15.75">
      <c r="A75" s="964"/>
      <c r="C75" s="965" t="s">
        <v>521</v>
      </c>
      <c r="D75" s="967"/>
      <c r="E75" s="967"/>
      <c r="F75" s="968"/>
      <c r="G75" s="969"/>
      <c r="H75" s="970"/>
      <c r="I75" s="970"/>
    </row>
    <row r="76" spans="1:9" s="914" customFormat="1" ht="15">
      <c r="A76" s="964">
        <f>A73+1</f>
        <v>41</v>
      </c>
      <c r="B76" s="964"/>
      <c r="D76" s="971" t="s">
        <v>549</v>
      </c>
      <c r="E76" s="967"/>
      <c r="F76" s="968"/>
      <c r="G76" s="969" t="str">
        <f>"(Line "&amp;'Appendix A'!A236&amp;")"</f>
        <v>(Line 140)</v>
      </c>
      <c r="H76" s="970"/>
      <c r="I76" s="970">
        <f>'Appendix A'!H236</f>
        <v>0</v>
      </c>
    </row>
    <row r="77" spans="1:9" s="914" customFormat="1" ht="15">
      <c r="A77" s="964">
        <f>A76+1</f>
        <v>42</v>
      </c>
      <c r="B77" s="964"/>
      <c r="D77" s="972" t="s">
        <v>550</v>
      </c>
      <c r="E77" s="973"/>
      <c r="F77" s="974"/>
      <c r="G77" s="975" t="str">
        <f>"(Line "&amp;'Appendix A'!A237&amp;")"</f>
        <v>(Line 141)</v>
      </c>
      <c r="H77" s="976"/>
      <c r="I77" s="976">
        <f>'Appendix A'!H237</f>
        <v>-1511062</v>
      </c>
    </row>
    <row r="78" spans="1:9" s="914" customFormat="1" ht="15">
      <c r="A78" s="964">
        <f>A77+1</f>
        <v>43</v>
      </c>
      <c r="B78" s="964"/>
      <c r="D78" s="971" t="s">
        <v>157</v>
      </c>
      <c r="E78" s="967"/>
      <c r="F78" s="968"/>
      <c r="G78" s="969" t="str">
        <f>"(Line "&amp;'Appendix A'!A236&amp;" + Line "&amp;'Appendix A'!A237&amp;" )"</f>
        <v>(Line 140 + Line 141 )</v>
      </c>
      <c r="H78" s="970"/>
      <c r="I78" s="970">
        <f>SUM(I76:I77)</f>
        <v>-1511062</v>
      </c>
    </row>
    <row r="79" spans="1:9" s="914" customFormat="1" ht="15">
      <c r="A79" s="964">
        <f>A78+1</f>
        <v>44</v>
      </c>
      <c r="B79" s="964"/>
      <c r="D79" s="977" t="s">
        <v>169</v>
      </c>
      <c r="E79" s="973"/>
      <c r="F79" s="974"/>
      <c r="G79" s="142" t="str">
        <f>+'Appendix A'!F239</f>
        <v>1 / (1 - Line 131)</v>
      </c>
      <c r="H79" s="976"/>
      <c r="I79" s="978">
        <f>'Appendix A'!H239</f>
        <v>1.3910140492418972</v>
      </c>
    </row>
    <row r="80" spans="1:9" s="914" customFormat="1" ht="15.75">
      <c r="A80" s="964">
        <f>A79+1</f>
        <v>45</v>
      </c>
      <c r="B80" s="964"/>
      <c r="D80" s="966" t="s">
        <v>522</v>
      </c>
      <c r="E80" s="967"/>
      <c r="F80" s="968"/>
      <c r="G80" s="969" t="str">
        <f>"(Line "&amp;'Appendix A'!A238&amp;" * Line "&amp;'Appendix A'!A239&amp;" )"</f>
        <v>(Line 142 * Line 143 )</v>
      </c>
      <c r="H80" s="970"/>
      <c r="I80" s="979">
        <f>I78*I79</f>
        <v>-2101908.4712755596</v>
      </c>
    </row>
    <row r="81" spans="1:9" s="914" customFormat="1" ht="15">
      <c r="A81" s="964"/>
      <c r="B81" s="964"/>
      <c r="C81" s="971"/>
      <c r="D81" s="967"/>
      <c r="E81" s="967"/>
      <c r="F81" s="968"/>
      <c r="G81" s="969"/>
      <c r="H81" s="970"/>
      <c r="I81" s="970"/>
    </row>
    <row r="82" spans="1:9" s="914" customFormat="1" ht="15.75">
      <c r="A82" s="964"/>
      <c r="C82" s="965" t="s">
        <v>523</v>
      </c>
      <c r="D82" s="967"/>
      <c r="E82" s="967"/>
      <c r="F82" s="968"/>
      <c r="G82" s="969"/>
      <c r="H82" s="970"/>
      <c r="I82" s="970"/>
    </row>
    <row r="83" spans="1:9" s="914" customFormat="1" ht="15">
      <c r="A83" s="964">
        <f>A80+1</f>
        <v>46</v>
      </c>
      <c r="B83" s="964"/>
      <c r="D83" s="971" t="s">
        <v>524</v>
      </c>
      <c r="E83" s="967"/>
      <c r="F83" s="968"/>
      <c r="G83" s="969" t="str">
        <f>"(Line "&amp;'Appendix A'!A243&amp;")"</f>
        <v>(Line 145)</v>
      </c>
      <c r="H83" s="970"/>
      <c r="I83" s="970">
        <f>'Appendix A'!H243</f>
        <v>2201160</v>
      </c>
    </row>
    <row r="84" spans="1:9" s="914" customFormat="1" ht="15">
      <c r="A84" s="964">
        <f>A83+1</f>
        <v>47</v>
      </c>
      <c r="B84" s="964"/>
      <c r="D84" s="980" t="s">
        <v>169</v>
      </c>
      <c r="E84" s="981"/>
      <c r="F84" s="982"/>
      <c r="G84" s="142" t="str">
        <f>+'Appendix A'!F244</f>
        <v>1 / (1 - Line 131)</v>
      </c>
      <c r="H84" s="983"/>
      <c r="I84" s="984">
        <f>'Appendix A'!H244</f>
        <v>1.3910140492418972</v>
      </c>
    </row>
    <row r="85" spans="1:9" s="914" customFormat="1" ht="15.75">
      <c r="A85" s="964">
        <f>A84+1</f>
        <v>48</v>
      </c>
      <c r="B85" s="964"/>
      <c r="D85" s="966" t="s">
        <v>525</v>
      </c>
      <c r="E85" s="967"/>
      <c r="F85" s="968"/>
      <c r="G85" s="969" t="str">
        <f>"(Line "&amp;'Appendix A'!A243&amp;" * Line "&amp;'Appendix A'!A244&amp;" )"</f>
        <v>(Line 145 * Line 146 )</v>
      </c>
      <c r="H85" s="970"/>
      <c r="I85" s="979">
        <f>I83*I84</f>
        <v>3061844.4846292944</v>
      </c>
    </row>
    <row r="86" spans="1:9" s="3" customFormat="1" ht="15.75">
      <c r="A86" s="14"/>
      <c r="B86" s="1"/>
      <c r="C86" s="1"/>
      <c r="D86" s="147"/>
      <c r="E86" s="17"/>
      <c r="F86" s="35"/>
      <c r="G86" s="34"/>
      <c r="H86" s="143"/>
      <c r="I86" s="148"/>
    </row>
    <row r="87" spans="1:9" s="3" customFormat="1" ht="15.75">
      <c r="A87" s="14">
        <f>+A85+1</f>
        <v>49</v>
      </c>
      <c r="B87" s="18"/>
      <c r="C87" s="12" t="s">
        <v>153</v>
      </c>
      <c r="E87" s="2" t="s">
        <v>155</v>
      </c>
      <c r="F87" s="130"/>
      <c r="G87" s="88"/>
      <c r="H87" s="2"/>
      <c r="I87" s="979">
        <f>IF(ISERROR(+I61*(1-I47/I50)*I52),0,(+I61*(1-I47/I50)*I52))</f>
        <v>292106786.14990801</v>
      </c>
    </row>
    <row r="88" spans="1:9" s="3" customFormat="1" ht="15">
      <c r="A88" s="14"/>
      <c r="B88" s="1"/>
      <c r="C88" s="1"/>
      <c r="D88" s="16"/>
      <c r="E88" s="17"/>
      <c r="F88" s="32"/>
      <c r="G88" s="88"/>
      <c r="H88" s="143"/>
      <c r="I88" s="149"/>
    </row>
    <row r="89" spans="1:9" s="3" customFormat="1" ht="16.5" thickBot="1">
      <c r="A89" s="14">
        <f>+A87+1</f>
        <v>50</v>
      </c>
      <c r="B89" s="18"/>
      <c r="C89" s="150" t="s">
        <v>32</v>
      </c>
      <c r="D89" s="150"/>
      <c r="E89" s="120"/>
      <c r="F89" s="151"/>
      <c r="G89" s="1108" t="str">
        <f>"(Lines "&amp;A68&amp;" + "&amp;A73&amp;" + "&amp;A80&amp;" + "&amp;A85&amp;" + "&amp;A87&amp;")"</f>
        <v>(Lines 37 + 40 + 45 + 48 + 49)</v>
      </c>
      <c r="H89" s="152"/>
      <c r="I89" s="1107">
        <f>I68+I73+I80+I85+I87</f>
        <v>292647571.59440416</v>
      </c>
    </row>
    <row r="90" spans="1:9" s="3" customFormat="1" ht="15.75" thickTop="1">
      <c r="A90" s="14"/>
      <c r="B90" s="1"/>
      <c r="C90" s="1"/>
      <c r="D90" s="137"/>
      <c r="E90" s="2"/>
      <c r="F90" s="18"/>
      <c r="G90" s="153"/>
      <c r="H90" s="154"/>
      <c r="I90" s="155"/>
    </row>
    <row r="91" spans="1:9" s="3" customFormat="1" ht="15">
      <c r="A91" s="7"/>
    </row>
    <row r="92" spans="1:9">
      <c r="A92" s="36"/>
    </row>
    <row r="93" spans="1:9">
      <c r="A93" s="36"/>
    </row>
    <row r="94" spans="1:9">
      <c r="A94" s="36"/>
    </row>
    <row r="95" spans="1:9">
      <c r="A95" s="36"/>
    </row>
    <row r="96" spans="1:9">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row r="183" spans="1:1">
      <c r="A183" s="36"/>
    </row>
    <row r="184" spans="1:1">
      <c r="A184" s="36"/>
    </row>
    <row r="185" spans="1:1">
      <c r="A185" s="36"/>
    </row>
    <row r="186" spans="1:1">
      <c r="A186" s="36"/>
    </row>
    <row r="187" spans="1:1">
      <c r="A187" s="36"/>
    </row>
    <row r="188" spans="1:1">
      <c r="A188" s="36"/>
    </row>
    <row r="189" spans="1:1">
      <c r="A189" s="36"/>
    </row>
    <row r="190" spans="1:1">
      <c r="A190" s="36"/>
    </row>
    <row r="191" spans="1:1">
      <c r="A191" s="36"/>
    </row>
    <row r="192" spans="1:1">
      <c r="A192" s="36"/>
    </row>
    <row r="193" spans="1:1">
      <c r="A193" s="36"/>
    </row>
    <row r="194" spans="1:1">
      <c r="A194" s="36"/>
    </row>
    <row r="195" spans="1:1">
      <c r="A195" s="36"/>
    </row>
    <row r="196" spans="1:1">
      <c r="A196" s="36"/>
    </row>
    <row r="197" spans="1:1">
      <c r="A197" s="36"/>
    </row>
    <row r="198" spans="1:1">
      <c r="A198" s="36"/>
    </row>
    <row r="199" spans="1:1">
      <c r="A199" s="36"/>
    </row>
    <row r="200" spans="1:1">
      <c r="A200" s="36"/>
    </row>
    <row r="201" spans="1:1">
      <c r="A201" s="36"/>
    </row>
    <row r="202" spans="1:1">
      <c r="A202" s="36"/>
    </row>
    <row r="203" spans="1:1">
      <c r="A203" s="36"/>
    </row>
    <row r="204" spans="1:1">
      <c r="A204" s="36"/>
    </row>
    <row r="205" spans="1:1">
      <c r="A205" s="36"/>
    </row>
    <row r="206" spans="1:1">
      <c r="A206" s="36"/>
    </row>
    <row r="207" spans="1:1">
      <c r="A207" s="36"/>
    </row>
    <row r="208" spans="1:1">
      <c r="A208" s="36"/>
    </row>
    <row r="209" spans="1:1">
      <c r="A209" s="36"/>
    </row>
    <row r="210" spans="1:1">
      <c r="A210" s="36"/>
    </row>
    <row r="211" spans="1:1">
      <c r="A211" s="36"/>
    </row>
    <row r="212" spans="1:1">
      <c r="A212" s="36"/>
    </row>
    <row r="213" spans="1:1">
      <c r="A213" s="36"/>
    </row>
    <row r="214" spans="1:1">
      <c r="A214" s="36"/>
    </row>
    <row r="215" spans="1:1">
      <c r="A215" s="36"/>
    </row>
    <row r="216" spans="1:1">
      <c r="A216" s="36"/>
    </row>
    <row r="217" spans="1:1">
      <c r="A217" s="36"/>
    </row>
    <row r="218" spans="1:1">
      <c r="A218" s="36"/>
    </row>
    <row r="219" spans="1:1">
      <c r="A219" s="36"/>
    </row>
    <row r="220" spans="1:1">
      <c r="A220" s="36"/>
    </row>
    <row r="221" spans="1:1">
      <c r="A221" s="36"/>
    </row>
    <row r="222" spans="1:1">
      <c r="A222" s="36"/>
    </row>
    <row r="223" spans="1:1">
      <c r="A223" s="36"/>
    </row>
    <row r="224" spans="1:1">
      <c r="A224" s="36"/>
    </row>
    <row r="225" spans="1:1">
      <c r="A225" s="36"/>
    </row>
    <row r="226" spans="1:1">
      <c r="A226" s="36"/>
    </row>
    <row r="227" spans="1:1">
      <c r="A227" s="36"/>
    </row>
    <row r="228" spans="1:1">
      <c r="A228" s="36"/>
    </row>
    <row r="229" spans="1:1">
      <c r="A229" s="36"/>
    </row>
    <row r="230" spans="1:1">
      <c r="A230" s="36"/>
    </row>
    <row r="231" spans="1:1">
      <c r="A231" s="36"/>
    </row>
    <row r="232" spans="1:1">
      <c r="A232" s="36"/>
    </row>
    <row r="233" spans="1:1">
      <c r="A233" s="36"/>
    </row>
    <row r="234" spans="1:1">
      <c r="A234" s="36"/>
    </row>
    <row r="235" spans="1:1">
      <c r="A235" s="36"/>
    </row>
    <row r="236" spans="1:1">
      <c r="A236" s="36"/>
    </row>
    <row r="237" spans="1:1">
      <c r="A237" s="36"/>
    </row>
    <row r="238" spans="1:1">
      <c r="A238" s="36"/>
    </row>
    <row r="239" spans="1:1">
      <c r="A239" s="36"/>
    </row>
    <row r="240" spans="1:1">
      <c r="A240" s="36"/>
    </row>
    <row r="241" spans="1:1">
      <c r="A241" s="36"/>
    </row>
    <row r="242" spans="1:1">
      <c r="A242" s="36"/>
    </row>
    <row r="243" spans="1:1">
      <c r="A243" s="36"/>
    </row>
    <row r="244" spans="1:1">
      <c r="A244" s="36"/>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6">
      <c r="A305" s="36"/>
    </row>
    <row r="306" spans="1:6">
      <c r="A306" s="36"/>
    </row>
    <row r="307" spans="1:6">
      <c r="A307" s="36"/>
    </row>
    <row r="308" spans="1:6">
      <c r="A308" s="36"/>
    </row>
    <row r="309" spans="1:6">
      <c r="A309" s="36"/>
    </row>
    <row r="310" spans="1:6">
      <c r="A310" s="36"/>
    </row>
    <row r="311" spans="1:6">
      <c r="A311" s="36"/>
    </row>
    <row r="312" spans="1:6">
      <c r="A312" s="36"/>
    </row>
    <row r="313" spans="1:6">
      <c r="A313" s="36"/>
    </row>
    <row r="314" spans="1:6">
      <c r="A314" s="36"/>
    </row>
    <row r="315" spans="1:6">
      <c r="A315" s="36"/>
    </row>
    <row r="316" spans="1:6">
      <c r="A316" s="36"/>
    </row>
    <row r="317" spans="1:6">
      <c r="A317" s="36"/>
    </row>
    <row r="318" spans="1:6">
      <c r="A318" s="36"/>
    </row>
    <row r="319" spans="1:6">
      <c r="A319" s="36"/>
    </row>
    <row r="320" spans="1:6">
      <c r="A320" s="45"/>
      <c r="B320" s="45"/>
      <c r="C320" s="45"/>
      <c r="D320" s="45"/>
      <c r="E320" s="45"/>
      <c r="F320" s="45"/>
    </row>
    <row r="321" spans="1:6">
      <c r="A321" s="45"/>
      <c r="B321" s="45"/>
      <c r="C321" s="45"/>
      <c r="D321" s="45"/>
      <c r="E321" s="45"/>
      <c r="F321" s="45"/>
    </row>
    <row r="322" spans="1:6">
      <c r="A322" s="45"/>
      <c r="B322" s="45"/>
      <c r="C322" s="45"/>
      <c r="D322" s="45"/>
      <c r="E322" s="45"/>
      <c r="F322" s="45"/>
    </row>
    <row r="323" spans="1:6">
      <c r="A323" s="45"/>
      <c r="B323" s="45"/>
      <c r="C323" s="45"/>
      <c r="D323" s="45"/>
      <c r="E323" s="45"/>
      <c r="F323" s="45"/>
    </row>
    <row r="324" spans="1:6">
      <c r="A324" s="45"/>
      <c r="B324" s="45"/>
      <c r="C324" s="45"/>
      <c r="D324" s="45"/>
      <c r="E324" s="45"/>
      <c r="F324" s="45"/>
    </row>
    <row r="325" spans="1:6">
      <c r="A325" s="45"/>
      <c r="B325" s="45"/>
      <c r="C325" s="45"/>
      <c r="D325" s="45"/>
      <c r="E325" s="45"/>
      <c r="F325" s="45"/>
    </row>
    <row r="326" spans="1:6">
      <c r="A326" s="45"/>
      <c r="B326" s="45"/>
      <c r="C326" s="45"/>
      <c r="D326" s="45"/>
      <c r="E326" s="45"/>
      <c r="F326" s="45"/>
    </row>
    <row r="327" spans="1:6">
      <c r="A327" s="45"/>
      <c r="B327" s="45"/>
      <c r="C327" s="45"/>
      <c r="D327" s="45"/>
      <c r="E327" s="45"/>
      <c r="F327" s="45"/>
    </row>
    <row r="328" spans="1:6">
      <c r="A328" s="45"/>
      <c r="B328" s="45"/>
      <c r="C328" s="45"/>
      <c r="D328" s="45"/>
      <c r="E328" s="45"/>
      <c r="F328" s="45"/>
    </row>
    <row r="329" spans="1:6">
      <c r="A329" s="36"/>
    </row>
    <row r="330" spans="1:6">
      <c r="A330" s="36"/>
    </row>
    <row r="331" spans="1:6">
      <c r="A331" s="36"/>
    </row>
    <row r="332" spans="1:6">
      <c r="A332" s="36"/>
    </row>
    <row r="333" spans="1:6">
      <c r="A333" s="36"/>
    </row>
    <row r="334" spans="1:6">
      <c r="A334" s="36"/>
    </row>
    <row r="335" spans="1:6">
      <c r="A335" s="36"/>
    </row>
    <row r="336" spans="1:6">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row r="412" spans="1:1">
      <c r="A412" s="36"/>
    </row>
    <row r="413" spans="1:1">
      <c r="A413" s="36"/>
    </row>
    <row r="414" spans="1:1">
      <c r="A414" s="36"/>
    </row>
    <row r="415" spans="1:1">
      <c r="A415" s="36"/>
    </row>
    <row r="416" spans="1:1">
      <c r="A416" s="36"/>
    </row>
    <row r="417" spans="1:1">
      <c r="A417" s="36"/>
    </row>
    <row r="418" spans="1:1">
      <c r="A418" s="36"/>
    </row>
    <row r="419" spans="1:1">
      <c r="A419" s="36"/>
    </row>
    <row r="420" spans="1:1">
      <c r="A420" s="36"/>
    </row>
    <row r="421" spans="1:1">
      <c r="A421" s="36"/>
    </row>
    <row r="422" spans="1:1">
      <c r="A422" s="36"/>
    </row>
    <row r="423" spans="1:1">
      <c r="A423" s="36"/>
    </row>
    <row r="424" spans="1:1">
      <c r="A424" s="36"/>
    </row>
    <row r="425" spans="1:1">
      <c r="A425" s="36"/>
    </row>
    <row r="426" spans="1:1">
      <c r="A426" s="36"/>
    </row>
    <row r="427" spans="1:1">
      <c r="A427" s="36"/>
    </row>
    <row r="428" spans="1:1">
      <c r="A428" s="36"/>
    </row>
    <row r="429" spans="1:1">
      <c r="A429" s="36"/>
    </row>
    <row r="430" spans="1:1">
      <c r="A430" s="36"/>
    </row>
    <row r="431" spans="1:1">
      <c r="A431" s="36"/>
    </row>
    <row r="432" spans="1:1">
      <c r="A432" s="36"/>
    </row>
    <row r="433" spans="1:1">
      <c r="A433" s="36"/>
    </row>
    <row r="434" spans="1:1">
      <c r="A434" s="36"/>
    </row>
    <row r="435" spans="1:1">
      <c r="A435" s="36"/>
    </row>
    <row r="436" spans="1:1">
      <c r="A436" s="36"/>
    </row>
    <row r="437" spans="1:1">
      <c r="A437" s="36"/>
    </row>
    <row r="438" spans="1:1">
      <c r="A438" s="36"/>
    </row>
    <row r="439" spans="1:1">
      <c r="A439" s="36"/>
    </row>
    <row r="440" spans="1:1">
      <c r="A440" s="36"/>
    </row>
    <row r="441" spans="1:1">
      <c r="A441" s="36"/>
    </row>
    <row r="442" spans="1:1">
      <c r="A442" s="36"/>
    </row>
    <row r="443" spans="1:1">
      <c r="A443" s="36"/>
    </row>
    <row r="444" spans="1:1">
      <c r="A444" s="36"/>
    </row>
    <row r="445" spans="1:1">
      <c r="A445" s="36"/>
    </row>
    <row r="446" spans="1:1">
      <c r="A446" s="36"/>
    </row>
    <row r="447" spans="1:1">
      <c r="A447" s="36"/>
    </row>
    <row r="448" spans="1:1">
      <c r="A448" s="36"/>
    </row>
    <row r="449" spans="1:1">
      <c r="A449" s="36"/>
    </row>
    <row r="450" spans="1:1">
      <c r="A450" s="36"/>
    </row>
    <row r="451" spans="1:1">
      <c r="A451" s="36"/>
    </row>
    <row r="452" spans="1:1">
      <c r="A452" s="36"/>
    </row>
    <row r="453" spans="1:1">
      <c r="A453" s="36"/>
    </row>
    <row r="454" spans="1:1">
      <c r="A454" s="36"/>
    </row>
    <row r="455" spans="1:1">
      <c r="A455" s="36"/>
    </row>
    <row r="456" spans="1:1">
      <c r="A456" s="36"/>
    </row>
    <row r="457" spans="1:1">
      <c r="A457" s="36"/>
    </row>
    <row r="458" spans="1:1">
      <c r="A458" s="36"/>
    </row>
    <row r="459" spans="1:1">
      <c r="A459" s="36"/>
    </row>
    <row r="460" spans="1:1">
      <c r="A460" s="36"/>
    </row>
    <row r="461" spans="1:1">
      <c r="A461" s="36"/>
    </row>
    <row r="462" spans="1:1">
      <c r="A462" s="36"/>
    </row>
    <row r="463" spans="1:1">
      <c r="A463" s="36"/>
    </row>
    <row r="464" spans="1:1">
      <c r="A464" s="36"/>
    </row>
    <row r="465" spans="1:1">
      <c r="A465" s="36"/>
    </row>
    <row r="466" spans="1:1">
      <c r="A466" s="36"/>
    </row>
    <row r="467" spans="1:1">
      <c r="A467" s="36"/>
    </row>
    <row r="468" spans="1:1">
      <c r="A468" s="36"/>
    </row>
    <row r="469" spans="1:1">
      <c r="A469" s="36"/>
    </row>
    <row r="470" spans="1:1">
      <c r="A470" s="36"/>
    </row>
    <row r="471" spans="1:1">
      <c r="A471" s="36"/>
    </row>
    <row r="472" spans="1:1">
      <c r="A472" s="36"/>
    </row>
    <row r="473" spans="1:1">
      <c r="A473" s="36"/>
    </row>
    <row r="474" spans="1:1">
      <c r="A474" s="36"/>
    </row>
    <row r="475" spans="1:1">
      <c r="A475" s="36"/>
    </row>
    <row r="476" spans="1:1">
      <c r="A476" s="36"/>
    </row>
    <row r="477" spans="1:1">
      <c r="A477" s="36"/>
    </row>
    <row r="478" spans="1:1">
      <c r="A478" s="36"/>
    </row>
    <row r="479" spans="1:1">
      <c r="A479" s="36"/>
    </row>
    <row r="480" spans="1:1">
      <c r="A480" s="36"/>
    </row>
    <row r="481" spans="1:1">
      <c r="A481" s="36"/>
    </row>
    <row r="482" spans="1:1">
      <c r="A482" s="36"/>
    </row>
    <row r="483" spans="1:1">
      <c r="A483" s="36"/>
    </row>
    <row r="484" spans="1:1">
      <c r="A484" s="36"/>
    </row>
    <row r="485" spans="1:1">
      <c r="A485" s="36"/>
    </row>
    <row r="486" spans="1:1">
      <c r="A486" s="36"/>
    </row>
    <row r="487" spans="1:1">
      <c r="A487" s="36"/>
    </row>
    <row r="488" spans="1:1">
      <c r="A488" s="36"/>
    </row>
    <row r="489" spans="1:1">
      <c r="A489" s="36"/>
    </row>
    <row r="490" spans="1:1">
      <c r="A490" s="36"/>
    </row>
    <row r="491" spans="1:1">
      <c r="A491" s="36"/>
    </row>
    <row r="492" spans="1:1">
      <c r="A492" s="36"/>
    </row>
    <row r="493" spans="1:1">
      <c r="A493" s="36"/>
    </row>
    <row r="494" spans="1:1">
      <c r="A494" s="36"/>
    </row>
    <row r="495" spans="1:1">
      <c r="A495" s="36"/>
    </row>
    <row r="496" spans="1:1">
      <c r="A496" s="36"/>
    </row>
    <row r="497" spans="1:1">
      <c r="A497" s="36"/>
    </row>
    <row r="498" spans="1:1">
      <c r="A498" s="36"/>
    </row>
    <row r="499" spans="1:1">
      <c r="A499" s="36"/>
    </row>
    <row r="500" spans="1:1">
      <c r="A500" s="36"/>
    </row>
    <row r="501" spans="1:1">
      <c r="A501" s="36"/>
    </row>
    <row r="502" spans="1:1">
      <c r="A502" s="36"/>
    </row>
    <row r="503" spans="1:1">
      <c r="A503" s="36"/>
    </row>
    <row r="504" spans="1:1">
      <c r="A504" s="36"/>
    </row>
    <row r="505" spans="1:1">
      <c r="A505" s="36"/>
    </row>
    <row r="506" spans="1:1">
      <c r="A506" s="36"/>
    </row>
    <row r="507" spans="1:1">
      <c r="A507" s="36"/>
    </row>
    <row r="508" spans="1:1">
      <c r="A508" s="36"/>
    </row>
    <row r="509" spans="1:1">
      <c r="A509" s="36"/>
    </row>
    <row r="510" spans="1:1">
      <c r="A510" s="36"/>
    </row>
    <row r="511" spans="1:1">
      <c r="A511" s="36"/>
    </row>
    <row r="512" spans="1:1">
      <c r="A512" s="36"/>
    </row>
    <row r="513" spans="1:1">
      <c r="A513" s="36"/>
    </row>
    <row r="514" spans="1:1">
      <c r="A514" s="36"/>
    </row>
    <row r="515" spans="1:1">
      <c r="A515" s="36"/>
    </row>
    <row r="516" spans="1:1">
      <c r="A516" s="36"/>
    </row>
    <row r="517" spans="1:1">
      <c r="A517" s="36"/>
    </row>
    <row r="518" spans="1:1">
      <c r="A518" s="36"/>
    </row>
    <row r="519" spans="1:1">
      <c r="A519" s="36"/>
    </row>
    <row r="520" spans="1:1">
      <c r="A520" s="36"/>
    </row>
    <row r="521" spans="1:1">
      <c r="A521" s="36"/>
    </row>
    <row r="522" spans="1:1">
      <c r="A522" s="36"/>
    </row>
    <row r="523" spans="1:1">
      <c r="A523" s="36"/>
    </row>
    <row r="524" spans="1:1">
      <c r="A524" s="36"/>
    </row>
    <row r="525" spans="1:1">
      <c r="A525" s="36"/>
    </row>
    <row r="526" spans="1:1">
      <c r="A526" s="36"/>
    </row>
    <row r="527" spans="1:1">
      <c r="A527" s="36"/>
    </row>
    <row r="528" spans="1:1">
      <c r="A528" s="36"/>
    </row>
    <row r="529" spans="1:1">
      <c r="A529" s="36"/>
    </row>
    <row r="530" spans="1:1">
      <c r="A530" s="36"/>
    </row>
    <row r="531" spans="1:1">
      <c r="A531" s="36"/>
    </row>
    <row r="532" spans="1:1">
      <c r="A532" s="36"/>
    </row>
    <row r="533" spans="1:1">
      <c r="A533" s="36"/>
    </row>
    <row r="534" spans="1:1">
      <c r="A534" s="36"/>
    </row>
    <row r="535" spans="1:1">
      <c r="A535" s="36"/>
    </row>
    <row r="536" spans="1:1">
      <c r="A536" s="36"/>
    </row>
    <row r="537" spans="1:1">
      <c r="A537" s="36"/>
    </row>
    <row r="538" spans="1:1">
      <c r="A538" s="36"/>
    </row>
    <row r="539" spans="1:1">
      <c r="A539" s="36"/>
    </row>
    <row r="540" spans="1:1">
      <c r="A540" s="36"/>
    </row>
    <row r="541" spans="1:1">
      <c r="A541" s="36"/>
    </row>
    <row r="542" spans="1:1">
      <c r="A542" s="36"/>
    </row>
    <row r="543" spans="1:1">
      <c r="A543" s="36"/>
    </row>
    <row r="544" spans="1:1">
      <c r="A544" s="36"/>
    </row>
    <row r="545" spans="1:1">
      <c r="A545" s="36"/>
    </row>
    <row r="546" spans="1:1">
      <c r="A546" s="36"/>
    </row>
    <row r="547" spans="1:1">
      <c r="A547" s="36"/>
    </row>
    <row r="548" spans="1:1">
      <c r="A548" s="36"/>
    </row>
    <row r="549" spans="1:1">
      <c r="A549" s="36"/>
    </row>
    <row r="550" spans="1:1">
      <c r="A550" s="36"/>
    </row>
    <row r="551" spans="1:1">
      <c r="A551" s="36"/>
    </row>
    <row r="552" spans="1:1">
      <c r="A552" s="36"/>
    </row>
    <row r="553" spans="1:1">
      <c r="A553" s="36"/>
    </row>
    <row r="554" spans="1:1">
      <c r="A554" s="36"/>
    </row>
    <row r="555" spans="1:1">
      <c r="A555" s="36"/>
    </row>
    <row r="556" spans="1:1">
      <c r="A556" s="36"/>
    </row>
    <row r="557" spans="1:1">
      <c r="A557" s="36"/>
    </row>
    <row r="558" spans="1:1">
      <c r="A558" s="36"/>
    </row>
    <row r="559" spans="1:1">
      <c r="A559" s="36"/>
    </row>
    <row r="560" spans="1:1">
      <c r="A560" s="36"/>
    </row>
    <row r="561" spans="1:1">
      <c r="A561" s="36"/>
    </row>
    <row r="562" spans="1:1">
      <c r="A562" s="36"/>
    </row>
    <row r="563" spans="1:1">
      <c r="A563" s="36"/>
    </row>
    <row r="564" spans="1:1">
      <c r="A564" s="36"/>
    </row>
    <row r="565" spans="1:1">
      <c r="A565" s="36"/>
    </row>
    <row r="566" spans="1:1">
      <c r="A566" s="36"/>
    </row>
    <row r="567" spans="1:1">
      <c r="A567" s="36"/>
    </row>
    <row r="568" spans="1:1">
      <c r="A568" s="36"/>
    </row>
    <row r="569" spans="1:1">
      <c r="A569" s="36"/>
    </row>
    <row r="570" spans="1:1">
      <c r="A570" s="36"/>
    </row>
    <row r="571" spans="1:1">
      <c r="A571" s="36"/>
    </row>
    <row r="572" spans="1:1">
      <c r="A572" s="36"/>
    </row>
    <row r="573" spans="1:1">
      <c r="A573" s="36"/>
    </row>
    <row r="574" spans="1:1">
      <c r="A574" s="36"/>
    </row>
    <row r="575" spans="1:1">
      <c r="A575" s="36"/>
    </row>
    <row r="576" spans="1:1">
      <c r="A576" s="36"/>
    </row>
    <row r="577" spans="1:1">
      <c r="A577" s="36"/>
    </row>
    <row r="578" spans="1:1">
      <c r="A578" s="36"/>
    </row>
    <row r="579" spans="1:1">
      <c r="A579" s="36"/>
    </row>
    <row r="580" spans="1:1">
      <c r="A580" s="36"/>
    </row>
    <row r="581" spans="1:1">
      <c r="A581" s="36"/>
    </row>
    <row r="582" spans="1:1">
      <c r="A582" s="36"/>
    </row>
    <row r="583" spans="1:1">
      <c r="A583" s="36"/>
    </row>
    <row r="584" spans="1:1">
      <c r="A584" s="36"/>
    </row>
    <row r="585" spans="1:1">
      <c r="A585" s="36"/>
    </row>
    <row r="586" spans="1:1">
      <c r="A586" s="36"/>
    </row>
    <row r="587" spans="1:1">
      <c r="A587" s="36"/>
    </row>
    <row r="588" spans="1:1">
      <c r="A588" s="36"/>
    </row>
    <row r="589" spans="1:1">
      <c r="A589" s="36"/>
    </row>
    <row r="590" spans="1:1">
      <c r="A590" s="36"/>
    </row>
    <row r="591" spans="1:1">
      <c r="A591" s="36"/>
    </row>
    <row r="592" spans="1:1">
      <c r="A592" s="36"/>
    </row>
    <row r="593" spans="1:1">
      <c r="A593" s="36"/>
    </row>
    <row r="594" spans="1:1">
      <c r="A594" s="36"/>
    </row>
    <row r="595" spans="1:1">
      <c r="A595" s="36"/>
    </row>
    <row r="596" spans="1:1">
      <c r="A596" s="36"/>
    </row>
    <row r="597" spans="1:1">
      <c r="A597" s="36"/>
    </row>
    <row r="598" spans="1:1">
      <c r="A598" s="36"/>
    </row>
    <row r="599" spans="1:1">
      <c r="A599" s="36"/>
    </row>
    <row r="600" spans="1:1">
      <c r="A600" s="36"/>
    </row>
    <row r="601" spans="1:1">
      <c r="A601" s="36"/>
    </row>
    <row r="602" spans="1:1">
      <c r="A602" s="36"/>
    </row>
    <row r="603" spans="1:1">
      <c r="A603" s="36"/>
    </row>
    <row r="604" spans="1:1">
      <c r="A604" s="36"/>
    </row>
    <row r="605" spans="1:1">
      <c r="A605" s="36"/>
    </row>
    <row r="606" spans="1:1">
      <c r="A606" s="36"/>
    </row>
    <row r="607" spans="1:1">
      <c r="A607" s="36"/>
    </row>
    <row r="608" spans="1:1">
      <c r="A608" s="36"/>
    </row>
    <row r="609" spans="1:1">
      <c r="A609" s="36"/>
    </row>
    <row r="610" spans="1:1">
      <c r="A610" s="36"/>
    </row>
    <row r="611" spans="1:1">
      <c r="A611" s="36"/>
    </row>
    <row r="612" spans="1:1">
      <c r="A612" s="36"/>
    </row>
    <row r="613" spans="1:1">
      <c r="A613" s="36"/>
    </row>
    <row r="614" spans="1:1">
      <c r="A614" s="36"/>
    </row>
    <row r="615" spans="1:1">
      <c r="A615" s="36"/>
    </row>
    <row r="616" spans="1:1">
      <c r="A616" s="36"/>
    </row>
    <row r="617" spans="1:1">
      <c r="A617" s="36"/>
    </row>
    <row r="618" spans="1:1">
      <c r="A618" s="36"/>
    </row>
    <row r="619" spans="1:1">
      <c r="A619" s="36"/>
    </row>
    <row r="620" spans="1:1">
      <c r="A620" s="36"/>
    </row>
    <row r="621" spans="1:1">
      <c r="A621" s="36"/>
    </row>
    <row r="622" spans="1:1">
      <c r="A622" s="36"/>
    </row>
    <row r="623" spans="1:1">
      <c r="A623" s="36"/>
    </row>
    <row r="624" spans="1:1">
      <c r="A624" s="36"/>
    </row>
    <row r="625" spans="1:1">
      <c r="A625" s="36"/>
    </row>
    <row r="626" spans="1:1">
      <c r="A626" s="36"/>
    </row>
    <row r="627" spans="1:1">
      <c r="A627" s="36"/>
    </row>
    <row r="628" spans="1:1">
      <c r="A628" s="36"/>
    </row>
    <row r="629" spans="1:1">
      <c r="A629" s="36"/>
    </row>
    <row r="630" spans="1:1">
      <c r="A630" s="36"/>
    </row>
    <row r="631" spans="1:1">
      <c r="A631" s="36"/>
    </row>
    <row r="632" spans="1:1">
      <c r="A632" s="36"/>
    </row>
    <row r="633" spans="1:1">
      <c r="A633" s="36"/>
    </row>
    <row r="634" spans="1:1">
      <c r="A634" s="36"/>
    </row>
    <row r="635" spans="1:1">
      <c r="A635" s="36"/>
    </row>
    <row r="636" spans="1:1">
      <c r="A636" s="36"/>
    </row>
    <row r="637" spans="1:1">
      <c r="A637" s="36"/>
    </row>
    <row r="638" spans="1:1">
      <c r="A638" s="36"/>
    </row>
    <row r="639" spans="1:1">
      <c r="A639" s="36"/>
    </row>
    <row r="640" spans="1:1">
      <c r="A640" s="36"/>
    </row>
    <row r="641" spans="1:1">
      <c r="A641" s="36"/>
    </row>
    <row r="642" spans="1:1">
      <c r="A642" s="36"/>
    </row>
    <row r="643" spans="1:1">
      <c r="A643" s="36"/>
    </row>
    <row r="644" spans="1:1">
      <c r="A644" s="36"/>
    </row>
    <row r="645" spans="1:1">
      <c r="A645" s="36"/>
    </row>
    <row r="646" spans="1:1">
      <c r="A646" s="36"/>
    </row>
    <row r="647" spans="1:1">
      <c r="A647" s="36"/>
    </row>
    <row r="648" spans="1:1">
      <c r="A648" s="36"/>
    </row>
    <row r="649" spans="1:1">
      <c r="A649" s="36"/>
    </row>
    <row r="650" spans="1:1">
      <c r="A650" s="36"/>
    </row>
    <row r="651" spans="1:1">
      <c r="A651" s="36"/>
    </row>
    <row r="652" spans="1:1">
      <c r="A652" s="36"/>
    </row>
    <row r="653" spans="1:1">
      <c r="A653" s="36"/>
    </row>
    <row r="654" spans="1:1">
      <c r="A654" s="36"/>
    </row>
    <row r="655" spans="1:1">
      <c r="A655" s="36"/>
    </row>
    <row r="656" spans="1:1">
      <c r="A656" s="36"/>
    </row>
    <row r="657" spans="1:1">
      <c r="A657" s="36"/>
    </row>
    <row r="658" spans="1:1">
      <c r="A658" s="36"/>
    </row>
    <row r="659" spans="1:1">
      <c r="A659" s="36"/>
    </row>
    <row r="660" spans="1:1">
      <c r="A660" s="36"/>
    </row>
    <row r="661" spans="1:1">
      <c r="A661" s="36"/>
    </row>
    <row r="662" spans="1:1">
      <c r="A662" s="36"/>
    </row>
    <row r="663" spans="1:1">
      <c r="A663" s="36"/>
    </row>
    <row r="664" spans="1:1">
      <c r="A664" s="36"/>
    </row>
    <row r="665" spans="1:1">
      <c r="A665" s="36"/>
    </row>
    <row r="666" spans="1:1">
      <c r="A666" s="36"/>
    </row>
    <row r="667" spans="1:1">
      <c r="A667" s="36"/>
    </row>
    <row r="668" spans="1:1">
      <c r="A668" s="36"/>
    </row>
    <row r="669" spans="1:1">
      <c r="A669" s="36"/>
    </row>
    <row r="670" spans="1:1">
      <c r="A670" s="36"/>
    </row>
    <row r="671" spans="1:1">
      <c r="A671" s="36"/>
    </row>
    <row r="672" spans="1:1">
      <c r="A672" s="36"/>
    </row>
    <row r="673" spans="1:1">
      <c r="A673" s="36"/>
    </row>
    <row r="674" spans="1:1">
      <c r="A674" s="36"/>
    </row>
    <row r="675" spans="1:1">
      <c r="A675" s="36"/>
    </row>
    <row r="676" spans="1:1">
      <c r="A676" s="36"/>
    </row>
    <row r="677" spans="1:1">
      <c r="A677" s="36"/>
    </row>
    <row r="678" spans="1:1">
      <c r="A678" s="36"/>
    </row>
    <row r="679" spans="1:1">
      <c r="A679" s="36"/>
    </row>
    <row r="680" spans="1:1">
      <c r="A680" s="36"/>
    </row>
    <row r="681" spans="1:1">
      <c r="A681" s="36"/>
    </row>
    <row r="682" spans="1:1">
      <c r="A682" s="36"/>
    </row>
    <row r="683" spans="1:1">
      <c r="A683" s="36"/>
    </row>
    <row r="684" spans="1:1">
      <c r="A684" s="36"/>
    </row>
    <row r="685" spans="1:1">
      <c r="A685" s="36"/>
    </row>
    <row r="686" spans="1:1">
      <c r="A686" s="36"/>
    </row>
    <row r="687" spans="1:1">
      <c r="A687" s="36"/>
    </row>
    <row r="688" spans="1:1">
      <c r="A688" s="36"/>
    </row>
    <row r="689" spans="1:1">
      <c r="A689" s="36"/>
    </row>
    <row r="690" spans="1:1">
      <c r="A690" s="36"/>
    </row>
    <row r="691" spans="1:1">
      <c r="A691" s="36"/>
    </row>
    <row r="692" spans="1:1">
      <c r="A692" s="36"/>
    </row>
    <row r="693" spans="1:1">
      <c r="A693" s="36"/>
    </row>
    <row r="694" spans="1:1">
      <c r="A694" s="36"/>
    </row>
    <row r="695" spans="1:1">
      <c r="A695" s="36"/>
    </row>
    <row r="696" spans="1:1">
      <c r="A696" s="36"/>
    </row>
    <row r="697" spans="1:1">
      <c r="A697" s="36"/>
    </row>
    <row r="698" spans="1:1">
      <c r="A698" s="36"/>
    </row>
    <row r="699" spans="1:1">
      <c r="A699" s="36"/>
    </row>
    <row r="700" spans="1:1">
      <c r="A700" s="36"/>
    </row>
    <row r="701" spans="1:1">
      <c r="A701" s="36"/>
    </row>
    <row r="702" spans="1:1">
      <c r="A702" s="36"/>
    </row>
    <row r="703" spans="1:1">
      <c r="A703" s="36"/>
    </row>
    <row r="704" spans="1:1">
      <c r="A704" s="36"/>
    </row>
    <row r="705" spans="1:1">
      <c r="A705" s="36"/>
    </row>
    <row r="706" spans="1:1">
      <c r="A706" s="36"/>
    </row>
    <row r="707" spans="1:1">
      <c r="A707" s="36"/>
    </row>
    <row r="708" spans="1:1">
      <c r="A708" s="36"/>
    </row>
    <row r="709" spans="1:1">
      <c r="A709" s="36"/>
    </row>
    <row r="710" spans="1:1">
      <c r="A710" s="36"/>
    </row>
    <row r="711" spans="1:1">
      <c r="A711" s="36"/>
    </row>
    <row r="712" spans="1:1">
      <c r="A712" s="36"/>
    </row>
    <row r="713" spans="1:1">
      <c r="A713" s="36"/>
    </row>
    <row r="714" spans="1:1">
      <c r="A714" s="36"/>
    </row>
    <row r="715" spans="1:1">
      <c r="A715" s="36"/>
    </row>
    <row r="716" spans="1:1">
      <c r="A716" s="36"/>
    </row>
    <row r="717" spans="1:1">
      <c r="A717" s="36"/>
    </row>
    <row r="718" spans="1:1">
      <c r="A718" s="36"/>
    </row>
    <row r="719" spans="1:1">
      <c r="A719" s="36"/>
    </row>
    <row r="720" spans="1:1">
      <c r="A720" s="36"/>
    </row>
    <row r="721" spans="1:1">
      <c r="A721" s="36"/>
    </row>
    <row r="722" spans="1:1">
      <c r="A722" s="36"/>
    </row>
    <row r="723" spans="1:1">
      <c r="A723" s="36"/>
    </row>
    <row r="724" spans="1:1">
      <c r="A724" s="36"/>
    </row>
    <row r="725" spans="1:1">
      <c r="A725" s="36"/>
    </row>
    <row r="726" spans="1:1">
      <c r="A726" s="36"/>
    </row>
    <row r="727" spans="1:1">
      <c r="A727" s="36"/>
    </row>
    <row r="728" spans="1:1">
      <c r="A728" s="36"/>
    </row>
    <row r="729" spans="1:1">
      <c r="A729" s="36"/>
    </row>
    <row r="730" spans="1:1">
      <c r="A730" s="36"/>
    </row>
    <row r="731" spans="1:1">
      <c r="A731" s="36"/>
    </row>
    <row r="732" spans="1:1">
      <c r="A732" s="36"/>
    </row>
    <row r="733" spans="1:1">
      <c r="A733" s="36"/>
    </row>
    <row r="734" spans="1:1">
      <c r="A734" s="36"/>
    </row>
    <row r="735" spans="1:1">
      <c r="A735" s="36"/>
    </row>
    <row r="736" spans="1:1">
      <c r="A736" s="36"/>
    </row>
    <row r="737" spans="1:1">
      <c r="A737" s="36"/>
    </row>
    <row r="738" spans="1:1">
      <c r="A738" s="36"/>
    </row>
    <row r="739" spans="1:1">
      <c r="A739" s="36"/>
    </row>
    <row r="740" spans="1:1">
      <c r="A740" s="36"/>
    </row>
    <row r="741" spans="1:1">
      <c r="A741" s="36"/>
    </row>
    <row r="742" spans="1:1">
      <c r="A742" s="36"/>
    </row>
    <row r="743" spans="1:1">
      <c r="A743" s="36"/>
    </row>
    <row r="744" spans="1:1">
      <c r="A744" s="36"/>
    </row>
    <row r="745" spans="1:1">
      <c r="A745" s="36"/>
    </row>
    <row r="746" spans="1:1">
      <c r="A746" s="36"/>
    </row>
    <row r="747" spans="1:1">
      <c r="A747" s="36"/>
    </row>
    <row r="748" spans="1:1">
      <c r="A748" s="36"/>
    </row>
    <row r="749" spans="1:1">
      <c r="A749" s="36"/>
    </row>
    <row r="750" spans="1:1">
      <c r="A750" s="36"/>
    </row>
    <row r="751" spans="1:1">
      <c r="A751" s="36"/>
    </row>
    <row r="752" spans="1:1">
      <c r="A752" s="36"/>
    </row>
    <row r="753" spans="1:1">
      <c r="A753" s="36"/>
    </row>
    <row r="754" spans="1:1">
      <c r="A754" s="36"/>
    </row>
    <row r="755" spans="1:1">
      <c r="A755" s="36"/>
    </row>
    <row r="756" spans="1:1">
      <c r="A756" s="36"/>
    </row>
    <row r="757" spans="1:1">
      <c r="A757" s="36"/>
    </row>
    <row r="758" spans="1:1">
      <c r="A758" s="36"/>
    </row>
    <row r="759" spans="1:1">
      <c r="A759" s="36"/>
    </row>
    <row r="760" spans="1:1">
      <c r="A760" s="36"/>
    </row>
    <row r="761" spans="1:1">
      <c r="A761" s="36"/>
    </row>
    <row r="762" spans="1:1">
      <c r="A762" s="36"/>
    </row>
    <row r="763" spans="1:1">
      <c r="A763" s="36"/>
    </row>
    <row r="764" spans="1:1">
      <c r="A764" s="36"/>
    </row>
    <row r="765" spans="1:1">
      <c r="A765" s="36"/>
    </row>
    <row r="766" spans="1:1">
      <c r="A766" s="36"/>
    </row>
    <row r="767" spans="1:1">
      <c r="A767" s="36"/>
    </row>
    <row r="768" spans="1:1">
      <c r="A768" s="36"/>
    </row>
    <row r="769" spans="1:1">
      <c r="A769" s="36"/>
    </row>
    <row r="770" spans="1:1">
      <c r="A770" s="36"/>
    </row>
    <row r="771" spans="1:1">
      <c r="A771" s="36"/>
    </row>
    <row r="772" spans="1:1">
      <c r="A772" s="36"/>
    </row>
    <row r="773" spans="1:1">
      <c r="A773" s="36"/>
    </row>
    <row r="774" spans="1:1">
      <c r="A774" s="36"/>
    </row>
    <row r="775" spans="1:1">
      <c r="A775" s="36"/>
    </row>
    <row r="776" spans="1:1">
      <c r="A776" s="36"/>
    </row>
    <row r="777" spans="1:1">
      <c r="A777" s="36"/>
    </row>
    <row r="778" spans="1:1">
      <c r="A778" s="36"/>
    </row>
    <row r="779" spans="1:1">
      <c r="A779" s="36"/>
    </row>
    <row r="780" spans="1:1">
      <c r="A780" s="36"/>
    </row>
    <row r="781" spans="1:1">
      <c r="A781" s="36"/>
    </row>
    <row r="782" spans="1:1">
      <c r="A782" s="36"/>
    </row>
    <row r="783" spans="1:1">
      <c r="A783" s="36"/>
    </row>
    <row r="784" spans="1:1">
      <c r="A784" s="36"/>
    </row>
    <row r="785" spans="1:1">
      <c r="A785" s="36"/>
    </row>
    <row r="786" spans="1:1">
      <c r="A786" s="36"/>
    </row>
    <row r="787" spans="1:1">
      <c r="A787" s="36"/>
    </row>
    <row r="788" spans="1:1">
      <c r="A788" s="36"/>
    </row>
    <row r="789" spans="1:1">
      <c r="A789" s="36"/>
    </row>
    <row r="790" spans="1:1">
      <c r="A790" s="36"/>
    </row>
    <row r="791" spans="1:1">
      <c r="A791" s="36"/>
    </row>
    <row r="792" spans="1:1">
      <c r="A792" s="36"/>
    </row>
    <row r="793" spans="1:1">
      <c r="A793" s="36"/>
    </row>
    <row r="794" spans="1:1">
      <c r="A794" s="36"/>
    </row>
    <row r="795" spans="1:1">
      <c r="A795" s="36"/>
    </row>
    <row r="796" spans="1:1">
      <c r="A796" s="36"/>
    </row>
    <row r="797" spans="1:1">
      <c r="A797" s="36"/>
    </row>
    <row r="798" spans="1:1">
      <c r="A798" s="36"/>
    </row>
    <row r="799" spans="1:1">
      <c r="A799" s="36"/>
    </row>
    <row r="800" spans="1:1">
      <c r="A800" s="36"/>
    </row>
    <row r="801" spans="1:1">
      <c r="A801" s="36"/>
    </row>
    <row r="802" spans="1:1">
      <c r="A802" s="36"/>
    </row>
    <row r="803" spans="1:1">
      <c r="A803" s="36"/>
    </row>
    <row r="804" spans="1:1">
      <c r="A804" s="36"/>
    </row>
    <row r="805" spans="1:1">
      <c r="A805" s="36"/>
    </row>
    <row r="806" spans="1:1">
      <c r="A806" s="36"/>
    </row>
    <row r="807" spans="1:1">
      <c r="A807" s="36"/>
    </row>
    <row r="808" spans="1:1">
      <c r="A808" s="36"/>
    </row>
    <row r="809" spans="1:1">
      <c r="A809" s="36"/>
    </row>
    <row r="810" spans="1:1">
      <c r="A810" s="36"/>
    </row>
    <row r="811" spans="1:1">
      <c r="A811" s="36"/>
    </row>
    <row r="812" spans="1:1">
      <c r="A812" s="36"/>
    </row>
    <row r="813" spans="1:1">
      <c r="A813" s="36"/>
    </row>
    <row r="814" spans="1:1">
      <c r="A814" s="36"/>
    </row>
    <row r="815" spans="1:1">
      <c r="A815" s="36"/>
    </row>
    <row r="816" spans="1:1">
      <c r="A816" s="36"/>
    </row>
    <row r="817" spans="1:1">
      <c r="A817" s="36"/>
    </row>
    <row r="818" spans="1:1">
      <c r="A818" s="36"/>
    </row>
    <row r="819" spans="1:1">
      <c r="A819" s="36"/>
    </row>
    <row r="820" spans="1:1">
      <c r="A820" s="36"/>
    </row>
    <row r="821" spans="1:1">
      <c r="A821" s="36"/>
    </row>
    <row r="822" spans="1:1">
      <c r="A822" s="36"/>
    </row>
    <row r="823" spans="1:1">
      <c r="A823" s="36"/>
    </row>
    <row r="824" spans="1:1">
      <c r="A824" s="36"/>
    </row>
    <row r="825" spans="1:1">
      <c r="A825" s="36"/>
    </row>
    <row r="826" spans="1:1">
      <c r="A826" s="36"/>
    </row>
    <row r="827" spans="1:1">
      <c r="A827" s="36"/>
    </row>
    <row r="828" spans="1:1">
      <c r="A828" s="36"/>
    </row>
    <row r="829" spans="1:1">
      <c r="A829" s="36"/>
    </row>
    <row r="830" spans="1:1">
      <c r="A830" s="36"/>
    </row>
    <row r="831" spans="1:1">
      <c r="A831" s="36"/>
    </row>
    <row r="832" spans="1:1">
      <c r="A832" s="36"/>
    </row>
    <row r="833" spans="1:1">
      <c r="A833" s="36"/>
    </row>
    <row r="834" spans="1:1">
      <c r="A834" s="36"/>
    </row>
    <row r="835" spans="1:1">
      <c r="A835" s="36"/>
    </row>
    <row r="836" spans="1:1">
      <c r="A836" s="36"/>
    </row>
    <row r="837" spans="1:1">
      <c r="A837" s="36"/>
    </row>
    <row r="838" spans="1:1">
      <c r="A838" s="36"/>
    </row>
    <row r="839" spans="1:1">
      <c r="A839" s="36"/>
    </row>
    <row r="840" spans="1:1">
      <c r="A840" s="36"/>
    </row>
    <row r="841" spans="1:1">
      <c r="A841" s="36"/>
    </row>
    <row r="842" spans="1:1">
      <c r="A842" s="36"/>
    </row>
    <row r="843" spans="1:1">
      <c r="A843" s="36"/>
    </row>
    <row r="844" spans="1:1">
      <c r="A844" s="36"/>
    </row>
    <row r="845" spans="1:1">
      <c r="A845" s="36"/>
    </row>
    <row r="846" spans="1:1">
      <c r="A846" s="36"/>
    </row>
    <row r="847" spans="1:1">
      <c r="A847" s="36"/>
    </row>
    <row r="848" spans="1:1">
      <c r="A848" s="36"/>
    </row>
    <row r="849" spans="1:1">
      <c r="A849" s="36"/>
    </row>
    <row r="850" spans="1:1">
      <c r="A850" s="36"/>
    </row>
    <row r="851" spans="1:1">
      <c r="A851" s="36"/>
    </row>
    <row r="852" spans="1:1">
      <c r="A852" s="36"/>
    </row>
    <row r="853" spans="1:1">
      <c r="A853" s="36"/>
    </row>
    <row r="854" spans="1:1">
      <c r="A854" s="36"/>
    </row>
    <row r="855" spans="1:1">
      <c r="A855" s="36"/>
    </row>
    <row r="856" spans="1:1">
      <c r="A856" s="36"/>
    </row>
    <row r="857" spans="1:1">
      <c r="A857" s="36"/>
    </row>
    <row r="858" spans="1:1">
      <c r="A858" s="36"/>
    </row>
    <row r="859" spans="1:1">
      <c r="A859" s="36"/>
    </row>
    <row r="860" spans="1:1">
      <c r="A860" s="36"/>
    </row>
    <row r="861" spans="1:1">
      <c r="A861" s="36"/>
    </row>
    <row r="862" spans="1:1">
      <c r="A862" s="36"/>
    </row>
    <row r="863" spans="1:1">
      <c r="A863" s="36"/>
    </row>
    <row r="864" spans="1:1">
      <c r="A864" s="36"/>
    </row>
    <row r="865" spans="1:1">
      <c r="A865" s="36"/>
    </row>
    <row r="866" spans="1:1">
      <c r="A866" s="36"/>
    </row>
    <row r="867" spans="1:1">
      <c r="A867" s="36"/>
    </row>
    <row r="868" spans="1:1">
      <c r="A868" s="36"/>
    </row>
    <row r="869" spans="1:1">
      <c r="A869" s="36"/>
    </row>
    <row r="870" spans="1:1">
      <c r="A870" s="36"/>
    </row>
    <row r="871" spans="1:1">
      <c r="A871" s="36"/>
    </row>
    <row r="872" spans="1:1">
      <c r="A872" s="36"/>
    </row>
    <row r="873" spans="1:1">
      <c r="A873" s="36"/>
    </row>
    <row r="874" spans="1:1">
      <c r="A874" s="36"/>
    </row>
    <row r="875" spans="1:1">
      <c r="A875" s="36"/>
    </row>
    <row r="876" spans="1:1">
      <c r="A876" s="36"/>
    </row>
    <row r="877" spans="1:1">
      <c r="A877" s="36"/>
    </row>
    <row r="878" spans="1:1">
      <c r="A878" s="36"/>
    </row>
    <row r="879" spans="1:1">
      <c r="A879" s="36"/>
    </row>
    <row r="880" spans="1:1">
      <c r="A880" s="36"/>
    </row>
    <row r="881" spans="1:1">
      <c r="A881" s="36"/>
    </row>
    <row r="882" spans="1:1">
      <c r="A882" s="36"/>
    </row>
    <row r="883" spans="1:1">
      <c r="A883" s="36"/>
    </row>
    <row r="884" spans="1:1">
      <c r="A884" s="36"/>
    </row>
    <row r="885" spans="1:1">
      <c r="A885" s="36"/>
    </row>
    <row r="886" spans="1:1">
      <c r="A886" s="36"/>
    </row>
    <row r="887" spans="1:1">
      <c r="A887" s="36"/>
    </row>
    <row r="888" spans="1:1">
      <c r="A888" s="36"/>
    </row>
    <row r="889" spans="1:1">
      <c r="A889" s="36"/>
    </row>
    <row r="890" spans="1:1">
      <c r="A890" s="36"/>
    </row>
    <row r="891" spans="1:1">
      <c r="A891" s="36"/>
    </row>
    <row r="892" spans="1:1">
      <c r="A892" s="36"/>
    </row>
    <row r="893" spans="1:1">
      <c r="A893" s="36"/>
    </row>
    <row r="894" spans="1:1">
      <c r="A894" s="36"/>
    </row>
    <row r="895" spans="1:1">
      <c r="A895" s="36"/>
    </row>
    <row r="896" spans="1:1">
      <c r="A896" s="36"/>
    </row>
    <row r="897" spans="1:1">
      <c r="A897" s="36"/>
    </row>
    <row r="898" spans="1:1">
      <c r="A898" s="36"/>
    </row>
    <row r="899" spans="1:1">
      <c r="A899" s="36"/>
    </row>
    <row r="900" spans="1:1">
      <c r="A900" s="36"/>
    </row>
    <row r="901" spans="1:1">
      <c r="A901" s="36"/>
    </row>
    <row r="902" spans="1:1">
      <c r="A902" s="36"/>
    </row>
    <row r="903" spans="1:1">
      <c r="A903" s="36"/>
    </row>
    <row r="904" spans="1:1">
      <c r="A904" s="36"/>
    </row>
    <row r="905" spans="1:1">
      <c r="A905" s="36"/>
    </row>
    <row r="906" spans="1:1">
      <c r="A906" s="36"/>
    </row>
    <row r="907" spans="1:1">
      <c r="A907" s="36"/>
    </row>
    <row r="908" spans="1:1">
      <c r="A908" s="36"/>
    </row>
    <row r="909" spans="1:1">
      <c r="A909" s="36"/>
    </row>
    <row r="910" spans="1:1">
      <c r="A910" s="36"/>
    </row>
    <row r="911" spans="1:1">
      <c r="A911" s="36"/>
    </row>
    <row r="912" spans="1:1">
      <c r="A912" s="36"/>
    </row>
    <row r="913" spans="1:1">
      <c r="A913" s="36"/>
    </row>
    <row r="914" spans="1:1">
      <c r="A914" s="36"/>
    </row>
    <row r="915" spans="1:1">
      <c r="A915" s="36"/>
    </row>
    <row r="916" spans="1:1">
      <c r="A916" s="36"/>
    </row>
    <row r="917" spans="1:1">
      <c r="A917" s="36"/>
    </row>
    <row r="918" spans="1:1">
      <c r="A918" s="36"/>
    </row>
    <row r="919" spans="1:1">
      <c r="A919" s="36"/>
    </row>
    <row r="920" spans="1:1">
      <c r="A920" s="36"/>
    </row>
    <row r="921" spans="1:1">
      <c r="A921" s="36"/>
    </row>
    <row r="922" spans="1:1">
      <c r="A922" s="36"/>
    </row>
    <row r="923" spans="1:1">
      <c r="A923" s="36"/>
    </row>
    <row r="924" spans="1:1">
      <c r="A924" s="36"/>
    </row>
    <row r="925" spans="1:1">
      <c r="A925" s="36"/>
    </row>
    <row r="926" spans="1:1">
      <c r="A926" s="36"/>
    </row>
    <row r="927" spans="1:1">
      <c r="A927" s="36"/>
    </row>
    <row r="928" spans="1:1">
      <c r="A928" s="36"/>
    </row>
    <row r="929" spans="1:1">
      <c r="A929" s="36"/>
    </row>
    <row r="930" spans="1:1">
      <c r="A930" s="36"/>
    </row>
    <row r="931" spans="1:1">
      <c r="A931" s="36"/>
    </row>
    <row r="932" spans="1:1">
      <c r="A932" s="36"/>
    </row>
    <row r="933" spans="1:1">
      <c r="A933" s="36"/>
    </row>
    <row r="934" spans="1:1">
      <c r="A934" s="36"/>
    </row>
    <row r="935" spans="1:1">
      <c r="A935" s="36"/>
    </row>
    <row r="936" spans="1:1">
      <c r="A936" s="36"/>
    </row>
    <row r="937" spans="1:1">
      <c r="A937" s="36"/>
    </row>
    <row r="938" spans="1:1">
      <c r="A938" s="36"/>
    </row>
    <row r="939" spans="1:1">
      <c r="A939" s="36"/>
    </row>
    <row r="940" spans="1:1">
      <c r="A940" s="36"/>
    </row>
    <row r="941" spans="1:1">
      <c r="A941" s="36"/>
    </row>
    <row r="942" spans="1:1">
      <c r="A942" s="36"/>
    </row>
    <row r="943" spans="1:1">
      <c r="A943" s="36"/>
    </row>
    <row r="944" spans="1:1">
      <c r="A944" s="36"/>
    </row>
    <row r="945" spans="1:1">
      <c r="A945" s="36"/>
    </row>
    <row r="946" spans="1:1">
      <c r="A946" s="36"/>
    </row>
    <row r="947" spans="1:1">
      <c r="A947" s="36"/>
    </row>
    <row r="948" spans="1:1">
      <c r="A948" s="36"/>
    </row>
    <row r="949" spans="1:1">
      <c r="A949" s="36"/>
    </row>
    <row r="950" spans="1:1">
      <c r="A950" s="36"/>
    </row>
    <row r="951" spans="1:1">
      <c r="A951" s="36"/>
    </row>
    <row r="952" spans="1:1">
      <c r="A952" s="36"/>
    </row>
    <row r="953" spans="1:1">
      <c r="A953" s="36"/>
    </row>
    <row r="954" spans="1:1">
      <c r="A954" s="36"/>
    </row>
    <row r="955" spans="1:1">
      <c r="A955" s="36"/>
    </row>
    <row r="956" spans="1:1">
      <c r="A956" s="36"/>
    </row>
    <row r="957" spans="1:1">
      <c r="A957" s="36"/>
    </row>
    <row r="958" spans="1:1">
      <c r="A958" s="36"/>
    </row>
    <row r="959" spans="1:1">
      <c r="A959" s="36"/>
    </row>
    <row r="960" spans="1:1">
      <c r="A960" s="36"/>
    </row>
    <row r="961" spans="1:1">
      <c r="A961" s="36"/>
    </row>
    <row r="962" spans="1:1">
      <c r="A962" s="36"/>
    </row>
    <row r="963" spans="1:1">
      <c r="A963" s="36"/>
    </row>
    <row r="964" spans="1:1">
      <c r="A964" s="36"/>
    </row>
    <row r="965" spans="1:1">
      <c r="A965" s="36"/>
    </row>
    <row r="966" spans="1:1">
      <c r="A966" s="36"/>
    </row>
    <row r="967" spans="1:1">
      <c r="A967" s="36"/>
    </row>
    <row r="968" spans="1:1">
      <c r="A968" s="36"/>
    </row>
    <row r="969" spans="1:1">
      <c r="A969" s="36"/>
    </row>
    <row r="970" spans="1:1">
      <c r="A970" s="36"/>
    </row>
    <row r="971" spans="1:1">
      <c r="A971" s="36"/>
    </row>
    <row r="972" spans="1:1">
      <c r="A972" s="36"/>
    </row>
    <row r="973" spans="1:1">
      <c r="A973" s="36"/>
    </row>
    <row r="974" spans="1:1">
      <c r="A974" s="36"/>
    </row>
    <row r="975" spans="1:1">
      <c r="A975" s="36"/>
    </row>
    <row r="976" spans="1:1">
      <c r="A976" s="36"/>
    </row>
    <row r="977" spans="1:1">
      <c r="A977" s="36"/>
    </row>
    <row r="978" spans="1:1">
      <c r="A978" s="36"/>
    </row>
    <row r="979" spans="1:1">
      <c r="A979" s="36"/>
    </row>
    <row r="980" spans="1:1">
      <c r="A980" s="36"/>
    </row>
    <row r="981" spans="1:1">
      <c r="A981" s="36"/>
    </row>
    <row r="982" spans="1:1">
      <c r="A982" s="36"/>
    </row>
    <row r="983" spans="1:1">
      <c r="A983" s="36"/>
    </row>
    <row r="984" spans="1:1">
      <c r="A984" s="36"/>
    </row>
    <row r="985" spans="1:1">
      <c r="A985" s="36"/>
    </row>
    <row r="986" spans="1:1">
      <c r="A986" s="36"/>
    </row>
    <row r="987" spans="1:1">
      <c r="A987" s="36"/>
    </row>
    <row r="988" spans="1:1">
      <c r="A988" s="36"/>
    </row>
    <row r="989" spans="1:1">
      <c r="A989" s="36"/>
    </row>
    <row r="990" spans="1:1">
      <c r="A990" s="36"/>
    </row>
    <row r="991" spans="1:1">
      <c r="A991" s="36"/>
    </row>
    <row r="992" spans="1:1">
      <c r="A992" s="36"/>
    </row>
    <row r="993" spans="1:1">
      <c r="A993" s="36"/>
    </row>
    <row r="994" spans="1:1">
      <c r="A994" s="36"/>
    </row>
    <row r="995" spans="1:1">
      <c r="A995" s="36"/>
    </row>
    <row r="996" spans="1:1">
      <c r="A996" s="36"/>
    </row>
    <row r="997" spans="1:1">
      <c r="A997" s="36"/>
    </row>
    <row r="998" spans="1:1">
      <c r="A998" s="36"/>
    </row>
    <row r="999" spans="1:1">
      <c r="A999" s="36"/>
    </row>
    <row r="1000" spans="1:1">
      <c r="A1000" s="36"/>
    </row>
    <row r="1001" spans="1:1">
      <c r="A1001" s="36"/>
    </row>
    <row r="1002" spans="1:1">
      <c r="A1002" s="36"/>
    </row>
    <row r="1003" spans="1:1">
      <c r="A1003" s="36"/>
    </row>
    <row r="1004" spans="1:1">
      <c r="A1004" s="36"/>
    </row>
    <row r="1005" spans="1:1">
      <c r="A1005" s="36"/>
    </row>
    <row r="1006" spans="1:1">
      <c r="A1006" s="36"/>
    </row>
    <row r="1007" spans="1:1">
      <c r="A1007" s="36"/>
    </row>
    <row r="1008" spans="1:1">
      <c r="A1008" s="36"/>
    </row>
    <row r="1009" spans="1:1">
      <c r="A1009" s="36"/>
    </row>
    <row r="1010" spans="1:1">
      <c r="A1010" s="36"/>
    </row>
    <row r="1011" spans="1:1">
      <c r="A1011" s="36"/>
    </row>
    <row r="1012" spans="1:1">
      <c r="A1012" s="36"/>
    </row>
    <row r="1013" spans="1:1">
      <c r="A1013" s="36"/>
    </row>
    <row r="1014" spans="1:1">
      <c r="A1014" s="36"/>
    </row>
    <row r="1015" spans="1:1">
      <c r="A1015" s="36"/>
    </row>
    <row r="1016" spans="1:1">
      <c r="A1016" s="36"/>
    </row>
    <row r="1017" spans="1:1">
      <c r="A1017" s="36"/>
    </row>
    <row r="1018" spans="1:1">
      <c r="A1018" s="36"/>
    </row>
    <row r="1019" spans="1:1">
      <c r="A1019" s="36"/>
    </row>
    <row r="1020" spans="1:1">
      <c r="A1020" s="36"/>
    </row>
    <row r="1021" spans="1:1">
      <c r="A1021" s="36"/>
    </row>
    <row r="1022" spans="1:1">
      <c r="A1022" s="36"/>
    </row>
    <row r="1023" spans="1:1">
      <c r="A1023" s="36"/>
    </row>
    <row r="1024" spans="1:1">
      <c r="A1024" s="36"/>
    </row>
    <row r="1025" spans="1:1">
      <c r="A1025" s="36"/>
    </row>
    <row r="1026" spans="1:1">
      <c r="A1026" s="36"/>
    </row>
    <row r="1027" spans="1:1">
      <c r="A1027" s="36"/>
    </row>
    <row r="1028" spans="1:1">
      <c r="A1028" s="36"/>
    </row>
    <row r="1029" spans="1:1">
      <c r="A1029" s="36"/>
    </row>
    <row r="1030" spans="1:1">
      <c r="A1030" s="36"/>
    </row>
    <row r="1031" spans="1:1">
      <c r="A1031" s="36"/>
    </row>
    <row r="1032" spans="1:1">
      <c r="A1032" s="36"/>
    </row>
    <row r="1033" spans="1:1">
      <c r="A1033" s="36"/>
    </row>
    <row r="1034" spans="1:1">
      <c r="A1034" s="36"/>
    </row>
    <row r="1035" spans="1:1">
      <c r="A1035" s="36"/>
    </row>
    <row r="1036" spans="1:1">
      <c r="A1036" s="36"/>
    </row>
    <row r="1037" spans="1:1">
      <c r="A1037" s="36"/>
    </row>
    <row r="1038" spans="1:1">
      <c r="A1038" s="36"/>
    </row>
    <row r="1039" spans="1:1">
      <c r="A1039" s="36"/>
    </row>
    <row r="1040" spans="1:1">
      <c r="A1040" s="36"/>
    </row>
    <row r="1041" spans="1:1">
      <c r="A1041" s="36"/>
    </row>
    <row r="1042" spans="1:1">
      <c r="A1042" s="36"/>
    </row>
    <row r="1043" spans="1:1">
      <c r="A1043" s="36"/>
    </row>
    <row r="1044" spans="1:1">
      <c r="A1044" s="36"/>
    </row>
    <row r="1045" spans="1:1">
      <c r="A1045" s="36"/>
    </row>
    <row r="1046" spans="1:1">
      <c r="A1046" s="36"/>
    </row>
    <row r="1047" spans="1:1">
      <c r="A1047" s="36"/>
    </row>
    <row r="1048" spans="1:1">
      <c r="A1048" s="36"/>
    </row>
    <row r="1049" spans="1:1">
      <c r="A1049" s="36"/>
    </row>
    <row r="1050" spans="1:1">
      <c r="A1050" s="36"/>
    </row>
    <row r="1051" spans="1:1">
      <c r="A1051" s="36"/>
    </row>
    <row r="1052" spans="1:1">
      <c r="A1052" s="36"/>
    </row>
    <row r="1053" spans="1:1">
      <c r="A1053" s="36"/>
    </row>
    <row r="1054" spans="1:1">
      <c r="A1054" s="36"/>
    </row>
    <row r="1055" spans="1:1">
      <c r="A1055" s="36"/>
    </row>
    <row r="1056" spans="1:1">
      <c r="A1056" s="36"/>
    </row>
    <row r="1057" spans="1:1">
      <c r="A1057" s="36"/>
    </row>
    <row r="1058" spans="1:1">
      <c r="A1058" s="36"/>
    </row>
    <row r="1059" spans="1:1">
      <c r="A1059" s="36"/>
    </row>
    <row r="1060" spans="1:1">
      <c r="A1060" s="36"/>
    </row>
    <row r="1061" spans="1:1">
      <c r="A1061" s="36"/>
    </row>
    <row r="1062" spans="1:1">
      <c r="A1062" s="36"/>
    </row>
    <row r="1063" spans="1:1">
      <c r="A1063" s="36"/>
    </row>
    <row r="1064" spans="1:1">
      <c r="A1064" s="36"/>
    </row>
    <row r="1065" spans="1:1">
      <c r="A1065" s="36"/>
    </row>
    <row r="1066" spans="1:1">
      <c r="A1066" s="36"/>
    </row>
    <row r="1067" spans="1:1">
      <c r="A1067" s="36"/>
    </row>
    <row r="1068" spans="1:1">
      <c r="A1068" s="36"/>
    </row>
    <row r="1069" spans="1:1">
      <c r="A1069" s="36"/>
    </row>
    <row r="1070" spans="1:1">
      <c r="A1070" s="36"/>
    </row>
    <row r="1071" spans="1:1">
      <c r="A1071" s="36"/>
    </row>
    <row r="1072" spans="1:1">
      <c r="A1072" s="36"/>
    </row>
    <row r="1073" spans="1:1">
      <c r="A1073" s="36"/>
    </row>
    <row r="1074" spans="1:1">
      <c r="A1074" s="36"/>
    </row>
    <row r="1075" spans="1:1">
      <c r="A1075" s="36"/>
    </row>
    <row r="1076" spans="1:1">
      <c r="A1076" s="36"/>
    </row>
    <row r="1077" spans="1:1">
      <c r="A1077" s="36"/>
    </row>
    <row r="1078" spans="1:1">
      <c r="A1078" s="36"/>
    </row>
    <row r="1079" spans="1:1">
      <c r="A1079" s="36"/>
    </row>
    <row r="1080" spans="1:1">
      <c r="A1080" s="36"/>
    </row>
    <row r="1081" spans="1:1">
      <c r="A1081" s="36"/>
    </row>
    <row r="1082" spans="1:1">
      <c r="A1082" s="36"/>
    </row>
    <row r="1083" spans="1:1">
      <c r="A1083" s="36"/>
    </row>
    <row r="1084" spans="1:1">
      <c r="A1084" s="36"/>
    </row>
    <row r="1085" spans="1:1">
      <c r="A1085" s="36"/>
    </row>
    <row r="1086" spans="1:1">
      <c r="A1086" s="36"/>
    </row>
    <row r="1087" spans="1:1">
      <c r="A1087" s="36"/>
    </row>
    <row r="1088" spans="1:1">
      <c r="A1088" s="36"/>
    </row>
    <row r="1089" spans="1:1">
      <c r="A1089" s="36"/>
    </row>
    <row r="1090" spans="1:1">
      <c r="A1090" s="36"/>
    </row>
    <row r="1091" spans="1:1">
      <c r="A1091" s="36"/>
    </row>
    <row r="1092" spans="1:1">
      <c r="A1092" s="36"/>
    </row>
    <row r="1093" spans="1:1">
      <c r="A1093" s="36"/>
    </row>
    <row r="1094" spans="1:1">
      <c r="A1094" s="36"/>
    </row>
    <row r="1095" spans="1:1">
      <c r="A1095" s="36"/>
    </row>
    <row r="1096" spans="1:1">
      <c r="A1096" s="36"/>
    </row>
    <row r="1097" spans="1:1">
      <c r="A1097" s="36"/>
    </row>
    <row r="1098" spans="1:1">
      <c r="A1098" s="36"/>
    </row>
    <row r="1099" spans="1:1">
      <c r="A1099" s="36"/>
    </row>
    <row r="1100" spans="1:1">
      <c r="A1100" s="36"/>
    </row>
    <row r="1101" spans="1:1">
      <c r="A1101" s="36"/>
    </row>
    <row r="1102" spans="1:1">
      <c r="A1102" s="36"/>
    </row>
    <row r="1103" spans="1:1">
      <c r="A1103" s="36"/>
    </row>
    <row r="1104" spans="1:1">
      <c r="A1104" s="36"/>
    </row>
    <row r="1105" spans="1:1">
      <c r="A1105" s="36"/>
    </row>
    <row r="1106" spans="1:1">
      <c r="A1106" s="36"/>
    </row>
    <row r="1107" spans="1:1">
      <c r="A1107" s="36"/>
    </row>
    <row r="1108" spans="1:1">
      <c r="A1108" s="36"/>
    </row>
    <row r="1109" spans="1:1">
      <c r="A1109" s="36"/>
    </row>
    <row r="1110" spans="1:1">
      <c r="A1110" s="36"/>
    </row>
    <row r="1111" spans="1:1">
      <c r="A1111" s="36"/>
    </row>
    <row r="1112" spans="1:1">
      <c r="A1112" s="36"/>
    </row>
    <row r="1113" spans="1:1">
      <c r="A1113" s="36"/>
    </row>
    <row r="1114" spans="1:1">
      <c r="A1114" s="36"/>
    </row>
    <row r="1115" spans="1:1">
      <c r="A1115" s="36"/>
    </row>
    <row r="1116" spans="1:1">
      <c r="A1116" s="36"/>
    </row>
    <row r="1117" spans="1:1">
      <c r="A1117" s="36"/>
    </row>
    <row r="1118" spans="1:1">
      <c r="A1118" s="36"/>
    </row>
    <row r="1119" spans="1:1">
      <c r="A1119" s="36"/>
    </row>
    <row r="1120" spans="1:1">
      <c r="A1120" s="36"/>
    </row>
    <row r="1121" spans="1:1">
      <c r="A1121" s="36"/>
    </row>
    <row r="1122" spans="1:1">
      <c r="A1122" s="36"/>
    </row>
    <row r="1123" spans="1:1">
      <c r="A1123" s="36"/>
    </row>
    <row r="1124" spans="1:1">
      <c r="A1124" s="36"/>
    </row>
    <row r="1125" spans="1:1">
      <c r="A1125" s="36"/>
    </row>
    <row r="1126" spans="1:1">
      <c r="A1126" s="36"/>
    </row>
    <row r="1127" spans="1:1">
      <c r="A1127" s="36"/>
    </row>
    <row r="1128" spans="1:1">
      <c r="A1128" s="36"/>
    </row>
    <row r="1129" spans="1:1">
      <c r="A1129" s="36"/>
    </row>
    <row r="1130" spans="1:1">
      <c r="A1130" s="36"/>
    </row>
    <row r="1131" spans="1:1">
      <c r="A1131" s="36"/>
    </row>
    <row r="1132" spans="1:1">
      <c r="A1132" s="36"/>
    </row>
    <row r="1133" spans="1:1">
      <c r="A1133" s="36"/>
    </row>
    <row r="1134" spans="1:1">
      <c r="A1134" s="36"/>
    </row>
    <row r="1135" spans="1:1">
      <c r="A1135" s="36"/>
    </row>
    <row r="1136" spans="1:1">
      <c r="A1136" s="36"/>
    </row>
    <row r="1137" spans="1:1">
      <c r="A1137" s="36"/>
    </row>
    <row r="1138" spans="1:1">
      <c r="A1138" s="36"/>
    </row>
    <row r="1139" spans="1:1">
      <c r="A1139" s="36"/>
    </row>
    <row r="1140" spans="1:1">
      <c r="A1140" s="36"/>
    </row>
    <row r="1141" spans="1:1">
      <c r="A1141" s="36"/>
    </row>
    <row r="1142" spans="1:1">
      <c r="A1142" s="36"/>
    </row>
    <row r="1143" spans="1:1">
      <c r="A1143" s="36"/>
    </row>
    <row r="1144" spans="1:1">
      <c r="A1144" s="36"/>
    </row>
    <row r="1145" spans="1:1">
      <c r="A1145" s="36"/>
    </row>
    <row r="1146" spans="1:1">
      <c r="A1146" s="36"/>
    </row>
    <row r="1147" spans="1:1">
      <c r="A1147" s="36"/>
    </row>
    <row r="1148" spans="1:1">
      <c r="A1148" s="36"/>
    </row>
    <row r="1149" spans="1:1">
      <c r="A1149" s="36"/>
    </row>
    <row r="1150" spans="1:1">
      <c r="A1150" s="36"/>
    </row>
    <row r="1151" spans="1:1">
      <c r="A1151" s="36"/>
    </row>
    <row r="1152" spans="1:1">
      <c r="A1152" s="36"/>
    </row>
    <row r="1153" spans="1:1">
      <c r="A1153" s="36"/>
    </row>
    <row r="1154" spans="1:1">
      <c r="A1154" s="36"/>
    </row>
    <row r="1155" spans="1:1">
      <c r="A1155" s="36"/>
    </row>
    <row r="1156" spans="1:1">
      <c r="A1156" s="36"/>
    </row>
    <row r="1157" spans="1:1">
      <c r="A1157" s="36"/>
    </row>
    <row r="1158" spans="1:1">
      <c r="A1158" s="36"/>
    </row>
    <row r="1159" spans="1:1">
      <c r="A1159" s="36"/>
    </row>
    <row r="1160" spans="1:1">
      <c r="A1160" s="36"/>
    </row>
    <row r="1161" spans="1:1">
      <c r="A1161" s="36"/>
    </row>
    <row r="1162" spans="1:1">
      <c r="A1162" s="36"/>
    </row>
    <row r="1163" spans="1:1">
      <c r="A1163" s="36"/>
    </row>
    <row r="1164" spans="1:1">
      <c r="A1164" s="36"/>
    </row>
    <row r="1165" spans="1:1">
      <c r="A1165" s="36"/>
    </row>
    <row r="1166" spans="1:1">
      <c r="A1166" s="36"/>
    </row>
    <row r="1167" spans="1:1">
      <c r="A1167" s="36"/>
    </row>
    <row r="1168" spans="1:1">
      <c r="A1168" s="36"/>
    </row>
    <row r="1169" spans="1:1">
      <c r="A1169" s="36"/>
    </row>
    <row r="1170" spans="1:1">
      <c r="A1170" s="36"/>
    </row>
    <row r="1171" spans="1:1">
      <c r="A1171" s="36"/>
    </row>
    <row r="1172" spans="1:1">
      <c r="A1172" s="36"/>
    </row>
    <row r="1173" spans="1:1">
      <c r="A1173" s="36"/>
    </row>
    <row r="1174" spans="1:1">
      <c r="A1174" s="36"/>
    </row>
    <row r="1175" spans="1:1">
      <c r="A1175" s="36"/>
    </row>
    <row r="1176" spans="1:1">
      <c r="A1176" s="36"/>
    </row>
    <row r="1177" spans="1:1">
      <c r="A1177" s="36"/>
    </row>
    <row r="1178" spans="1:1">
      <c r="A1178" s="36"/>
    </row>
    <row r="1179" spans="1:1">
      <c r="A1179" s="36"/>
    </row>
    <row r="1180" spans="1:1">
      <c r="A1180" s="36"/>
    </row>
    <row r="1181" spans="1:1">
      <c r="A1181" s="36"/>
    </row>
    <row r="1182" spans="1:1">
      <c r="A1182" s="36"/>
    </row>
    <row r="1183" spans="1:1">
      <c r="A1183" s="36"/>
    </row>
    <row r="1184" spans="1:1">
      <c r="A1184" s="36"/>
    </row>
    <row r="1185" spans="1:1">
      <c r="A1185" s="36"/>
    </row>
    <row r="1186" spans="1:1">
      <c r="A1186" s="36"/>
    </row>
    <row r="1187" spans="1:1">
      <c r="A1187" s="36"/>
    </row>
    <row r="1188" spans="1:1">
      <c r="A1188" s="36"/>
    </row>
    <row r="1189" spans="1:1">
      <c r="A1189" s="36"/>
    </row>
    <row r="1190" spans="1:1">
      <c r="A1190" s="36"/>
    </row>
    <row r="1191" spans="1:1">
      <c r="A1191" s="36"/>
    </row>
    <row r="1192" spans="1:1">
      <c r="A1192" s="36"/>
    </row>
    <row r="1193" spans="1:1">
      <c r="A1193" s="36"/>
    </row>
    <row r="1194" spans="1:1">
      <c r="A1194" s="36"/>
    </row>
    <row r="1195" spans="1:1">
      <c r="A1195" s="36"/>
    </row>
    <row r="1196" spans="1:1">
      <c r="A1196" s="36"/>
    </row>
    <row r="1197" spans="1:1">
      <c r="A1197" s="36"/>
    </row>
    <row r="1198" spans="1:1">
      <c r="A1198" s="36"/>
    </row>
    <row r="1199" spans="1:1">
      <c r="A1199" s="36"/>
    </row>
    <row r="1200" spans="1:1">
      <c r="A1200" s="36"/>
    </row>
    <row r="1201" spans="1:1">
      <c r="A1201" s="36"/>
    </row>
    <row r="1202" spans="1:1">
      <c r="A1202" s="36"/>
    </row>
    <row r="1203" spans="1:1">
      <c r="A1203" s="36"/>
    </row>
    <row r="1204" spans="1:1">
      <c r="A1204" s="36"/>
    </row>
    <row r="1205" spans="1:1">
      <c r="A1205" s="36"/>
    </row>
    <row r="1206" spans="1:1">
      <c r="A1206" s="36"/>
    </row>
    <row r="1207" spans="1:1">
      <c r="A1207" s="36"/>
    </row>
    <row r="1208" spans="1:1">
      <c r="A1208" s="36"/>
    </row>
    <row r="1209" spans="1:1">
      <c r="A1209" s="36"/>
    </row>
    <row r="1210" spans="1:1">
      <c r="A1210" s="36"/>
    </row>
    <row r="1211" spans="1:1">
      <c r="A1211" s="36"/>
    </row>
    <row r="1212" spans="1:1">
      <c r="A1212" s="36"/>
    </row>
    <row r="1213" spans="1:1">
      <c r="A1213" s="36"/>
    </row>
    <row r="1214" spans="1:1">
      <c r="A1214" s="36"/>
    </row>
    <row r="1215" spans="1:1">
      <c r="A1215" s="36"/>
    </row>
    <row r="1216" spans="1:1">
      <c r="A1216" s="36"/>
    </row>
    <row r="1217" spans="1:1">
      <c r="A1217" s="36"/>
    </row>
    <row r="1218" spans="1:1">
      <c r="A1218" s="36"/>
    </row>
    <row r="1219" spans="1:1">
      <c r="A1219" s="36"/>
    </row>
    <row r="1220" spans="1:1">
      <c r="A1220" s="36"/>
    </row>
    <row r="1221" spans="1:1">
      <c r="A1221" s="36"/>
    </row>
    <row r="1222" spans="1:1">
      <c r="A1222" s="36"/>
    </row>
    <row r="1223" spans="1:1">
      <c r="A1223" s="36"/>
    </row>
    <row r="1224" spans="1:1">
      <c r="A1224" s="36"/>
    </row>
    <row r="1225" spans="1:1">
      <c r="A1225" s="36"/>
    </row>
    <row r="1226" spans="1:1">
      <c r="A1226" s="36"/>
    </row>
    <row r="1227" spans="1:1">
      <c r="A1227" s="36"/>
    </row>
    <row r="1228" spans="1:1">
      <c r="A1228" s="36"/>
    </row>
    <row r="1229" spans="1:1">
      <c r="A1229" s="36"/>
    </row>
    <row r="1230" spans="1:1">
      <c r="A1230" s="36"/>
    </row>
    <row r="1231" spans="1:1">
      <c r="A1231" s="36"/>
    </row>
    <row r="1232" spans="1:1">
      <c r="A1232" s="36"/>
    </row>
    <row r="1233" spans="1:1">
      <c r="A1233" s="36"/>
    </row>
    <row r="1234" spans="1:1">
      <c r="A1234" s="36"/>
    </row>
    <row r="1235" spans="1:1">
      <c r="A1235" s="36"/>
    </row>
    <row r="1236" spans="1:1">
      <c r="A1236" s="36"/>
    </row>
    <row r="1237" spans="1:1">
      <c r="A1237" s="36"/>
    </row>
    <row r="1238" spans="1:1">
      <c r="A1238" s="36"/>
    </row>
    <row r="1239" spans="1:1">
      <c r="A1239" s="36"/>
    </row>
    <row r="1240" spans="1:1">
      <c r="A1240" s="36"/>
    </row>
    <row r="1241" spans="1:1">
      <c r="A1241" s="36"/>
    </row>
    <row r="1242" spans="1:1">
      <c r="A1242" s="36"/>
    </row>
    <row r="1243" spans="1:1">
      <c r="A1243" s="36"/>
    </row>
    <row r="1244" spans="1:1">
      <c r="A1244" s="36"/>
    </row>
    <row r="1245" spans="1:1">
      <c r="A1245" s="36"/>
    </row>
    <row r="1246" spans="1:1">
      <c r="A1246" s="36"/>
    </row>
    <row r="1247" spans="1:1">
      <c r="A1247" s="36"/>
    </row>
    <row r="1248" spans="1:1">
      <c r="A1248" s="36"/>
    </row>
    <row r="1249" spans="1:1">
      <c r="A1249" s="36"/>
    </row>
    <row r="1250" spans="1:1">
      <c r="A1250" s="36"/>
    </row>
    <row r="1251" spans="1:1">
      <c r="A1251" s="36"/>
    </row>
    <row r="1252" spans="1:1">
      <c r="A1252" s="36"/>
    </row>
    <row r="1253" spans="1:1">
      <c r="A1253" s="36"/>
    </row>
    <row r="1254" spans="1:1">
      <c r="A1254" s="36"/>
    </row>
    <row r="1255" spans="1:1">
      <c r="A1255" s="36"/>
    </row>
    <row r="1256" spans="1:1">
      <c r="A1256" s="36"/>
    </row>
    <row r="1257" spans="1:1">
      <c r="A1257" s="36"/>
    </row>
    <row r="1258" spans="1:1">
      <c r="A1258" s="36"/>
    </row>
    <row r="1259" spans="1:1">
      <c r="A1259" s="36"/>
    </row>
    <row r="1260" spans="1:1">
      <c r="A1260" s="36"/>
    </row>
    <row r="1261" spans="1:1">
      <c r="A1261" s="36"/>
    </row>
    <row r="1262" spans="1:1">
      <c r="A1262" s="36"/>
    </row>
    <row r="1263" spans="1:1">
      <c r="A1263" s="36"/>
    </row>
    <row r="1264" spans="1:1">
      <c r="A1264" s="36"/>
    </row>
    <row r="1265" spans="1:1">
      <c r="A1265" s="36"/>
    </row>
    <row r="1266" spans="1:1">
      <c r="A1266" s="36"/>
    </row>
    <row r="1267" spans="1:1">
      <c r="A1267" s="36"/>
    </row>
    <row r="1268" spans="1:1">
      <c r="A1268" s="36"/>
    </row>
    <row r="1269" spans="1:1">
      <c r="A1269" s="36"/>
    </row>
    <row r="1270" spans="1:1">
      <c r="A1270" s="36"/>
    </row>
    <row r="1271" spans="1:1">
      <c r="A1271" s="36"/>
    </row>
    <row r="1272" spans="1:1">
      <c r="A1272" s="36"/>
    </row>
    <row r="1273" spans="1:1">
      <c r="A1273" s="36"/>
    </row>
    <row r="1274" spans="1:1">
      <c r="A1274" s="36"/>
    </row>
    <row r="1275" spans="1:1">
      <c r="A1275" s="36"/>
    </row>
    <row r="1276" spans="1:1">
      <c r="A1276" s="36"/>
    </row>
    <row r="1277" spans="1:1">
      <c r="A1277" s="36"/>
    </row>
    <row r="1278" spans="1:1">
      <c r="A1278" s="36"/>
    </row>
    <row r="1279" spans="1:1">
      <c r="A1279" s="36"/>
    </row>
    <row r="1280" spans="1:1">
      <c r="A1280" s="36"/>
    </row>
    <row r="1281" spans="1:1">
      <c r="A1281" s="36"/>
    </row>
    <row r="1282" spans="1:1">
      <c r="A1282" s="36"/>
    </row>
    <row r="1283" spans="1:1">
      <c r="A1283" s="36"/>
    </row>
    <row r="1284" spans="1:1">
      <c r="A1284" s="36"/>
    </row>
    <row r="1285" spans="1:1">
      <c r="A1285" s="36"/>
    </row>
    <row r="1286" spans="1:1">
      <c r="A1286" s="36"/>
    </row>
    <row r="1287" spans="1:1">
      <c r="A1287" s="36"/>
    </row>
    <row r="1288" spans="1:1">
      <c r="A1288" s="36"/>
    </row>
    <row r="1289" spans="1:1">
      <c r="A1289" s="36"/>
    </row>
    <row r="1290" spans="1:1">
      <c r="A1290" s="36"/>
    </row>
    <row r="1291" spans="1:1">
      <c r="A1291" s="36"/>
    </row>
    <row r="1292" spans="1:1">
      <c r="A1292" s="36"/>
    </row>
    <row r="1293" spans="1:1">
      <c r="A1293" s="36"/>
    </row>
    <row r="1294" spans="1:1">
      <c r="A1294" s="36"/>
    </row>
    <row r="1295" spans="1:1">
      <c r="A1295" s="36"/>
    </row>
    <row r="1296" spans="1:1">
      <c r="A1296" s="36"/>
    </row>
    <row r="1297" spans="1:1">
      <c r="A1297" s="36"/>
    </row>
    <row r="1298" spans="1:1">
      <c r="A1298" s="36"/>
    </row>
    <row r="1299" spans="1:1">
      <c r="A1299" s="36"/>
    </row>
    <row r="1300" spans="1:1">
      <c r="A1300" s="36"/>
    </row>
    <row r="1301" spans="1:1">
      <c r="A1301" s="36"/>
    </row>
    <row r="1302" spans="1:1">
      <c r="A1302" s="36"/>
    </row>
    <row r="1303" spans="1:1">
      <c r="A1303" s="36"/>
    </row>
    <row r="1304" spans="1:1">
      <c r="A1304" s="36"/>
    </row>
    <row r="1305" spans="1:1">
      <c r="A1305" s="36"/>
    </row>
    <row r="1306" spans="1:1">
      <c r="A1306" s="36"/>
    </row>
    <row r="1307" spans="1:1">
      <c r="A1307" s="36"/>
    </row>
    <row r="1308" spans="1:1">
      <c r="A1308" s="36"/>
    </row>
    <row r="1309" spans="1:1">
      <c r="A1309" s="36"/>
    </row>
    <row r="1310" spans="1:1">
      <c r="A1310" s="36"/>
    </row>
    <row r="1311" spans="1:1">
      <c r="A1311" s="36"/>
    </row>
    <row r="1312" spans="1:1">
      <c r="A1312" s="36"/>
    </row>
    <row r="1313" spans="1:1">
      <c r="A1313" s="36"/>
    </row>
    <row r="1314" spans="1:1">
      <c r="A1314" s="36"/>
    </row>
    <row r="1315" spans="1:1">
      <c r="A1315" s="36"/>
    </row>
    <row r="1316" spans="1:1">
      <c r="A1316" s="36"/>
    </row>
    <row r="1317" spans="1:1">
      <c r="A1317" s="36"/>
    </row>
    <row r="1318" spans="1:1">
      <c r="A1318" s="36"/>
    </row>
    <row r="1319" spans="1:1">
      <c r="A1319" s="36"/>
    </row>
    <row r="1320" spans="1:1">
      <c r="A1320" s="36"/>
    </row>
    <row r="1321" spans="1:1">
      <c r="A1321" s="36"/>
    </row>
    <row r="1322" spans="1:1">
      <c r="A1322" s="36"/>
    </row>
    <row r="1323" spans="1:1">
      <c r="A1323" s="36"/>
    </row>
    <row r="1324" spans="1:1">
      <c r="A1324" s="36"/>
    </row>
    <row r="1325" spans="1:1">
      <c r="A1325" s="36"/>
    </row>
    <row r="1326" spans="1:1">
      <c r="A1326" s="36"/>
    </row>
    <row r="1327" spans="1:1">
      <c r="A1327" s="36"/>
    </row>
    <row r="1328" spans="1:1">
      <c r="A1328" s="36"/>
    </row>
    <row r="1329" spans="1:1">
      <c r="A1329" s="36"/>
    </row>
    <row r="1330" spans="1:1">
      <c r="A1330" s="36"/>
    </row>
    <row r="1331" spans="1:1">
      <c r="A1331" s="36"/>
    </row>
    <row r="1332" spans="1:1">
      <c r="A1332" s="36"/>
    </row>
    <row r="1333" spans="1:1">
      <c r="A1333" s="36"/>
    </row>
    <row r="1334" spans="1:1">
      <c r="A1334" s="36"/>
    </row>
    <row r="1335" spans="1:1">
      <c r="A1335" s="36"/>
    </row>
    <row r="1336" spans="1:1">
      <c r="A1336" s="36"/>
    </row>
    <row r="1337" spans="1:1">
      <c r="A1337" s="36"/>
    </row>
    <row r="1338" spans="1:1">
      <c r="A1338" s="36"/>
    </row>
    <row r="1339" spans="1:1">
      <c r="A1339" s="36"/>
    </row>
    <row r="1340" spans="1:1">
      <c r="A1340" s="36"/>
    </row>
    <row r="1341" spans="1:1">
      <c r="A1341" s="36"/>
    </row>
    <row r="1342" spans="1:1">
      <c r="A1342" s="36"/>
    </row>
    <row r="1343" spans="1:1">
      <c r="A1343" s="36"/>
    </row>
    <row r="1344" spans="1:1">
      <c r="A1344" s="36"/>
    </row>
    <row r="1345" spans="1:1">
      <c r="A1345" s="36"/>
    </row>
    <row r="1346" spans="1:1">
      <c r="A1346" s="36"/>
    </row>
    <row r="1347" spans="1:1">
      <c r="A1347" s="36"/>
    </row>
    <row r="1348" spans="1:1">
      <c r="A1348" s="36"/>
    </row>
    <row r="1349" spans="1:1">
      <c r="A1349" s="36"/>
    </row>
    <row r="1350" spans="1:1">
      <c r="A1350" s="36"/>
    </row>
    <row r="1351" spans="1:1">
      <c r="A1351" s="36"/>
    </row>
    <row r="1352" spans="1:1">
      <c r="A1352" s="36"/>
    </row>
    <row r="1353" spans="1:1">
      <c r="A1353" s="36"/>
    </row>
    <row r="1354" spans="1:1">
      <c r="A1354" s="36"/>
    </row>
    <row r="1355" spans="1:1">
      <c r="A1355" s="36"/>
    </row>
    <row r="1356" spans="1:1">
      <c r="A1356" s="36"/>
    </row>
    <row r="1357" spans="1:1">
      <c r="A1357" s="36"/>
    </row>
    <row r="1358" spans="1:1">
      <c r="A1358" s="36"/>
    </row>
    <row r="1359" spans="1:1">
      <c r="A1359" s="36"/>
    </row>
    <row r="1360" spans="1:1">
      <c r="A1360" s="36"/>
    </row>
    <row r="1361" spans="1:1">
      <c r="A1361" s="36"/>
    </row>
    <row r="1362" spans="1:1">
      <c r="A1362" s="36"/>
    </row>
    <row r="1363" spans="1:1">
      <c r="A1363" s="36"/>
    </row>
    <row r="1364" spans="1:1">
      <c r="A1364" s="36"/>
    </row>
    <row r="1365" spans="1:1">
      <c r="A1365" s="36"/>
    </row>
    <row r="1366" spans="1:1">
      <c r="A1366" s="36"/>
    </row>
    <row r="1367" spans="1:1">
      <c r="A1367" s="36"/>
    </row>
    <row r="1368" spans="1:1">
      <c r="A1368" s="36"/>
    </row>
    <row r="1369" spans="1:1">
      <c r="A1369" s="36"/>
    </row>
    <row r="1370" spans="1:1">
      <c r="A1370" s="36"/>
    </row>
    <row r="1371" spans="1:1">
      <c r="A1371" s="36"/>
    </row>
    <row r="1372" spans="1:1">
      <c r="A1372" s="36"/>
    </row>
    <row r="1373" spans="1:1">
      <c r="A1373" s="36"/>
    </row>
    <row r="1374" spans="1:1">
      <c r="A1374" s="36"/>
    </row>
    <row r="1375" spans="1:1">
      <c r="A1375" s="36"/>
    </row>
    <row r="1376" spans="1:1">
      <c r="A1376" s="36"/>
    </row>
    <row r="1377" spans="1:1">
      <c r="A1377" s="36"/>
    </row>
    <row r="1378" spans="1:1">
      <c r="A1378" s="36"/>
    </row>
    <row r="1379" spans="1:1">
      <c r="A1379" s="36"/>
    </row>
    <row r="1380" spans="1:1">
      <c r="A1380" s="36"/>
    </row>
    <row r="1381" spans="1:1">
      <c r="A1381" s="36"/>
    </row>
    <row r="1382" spans="1:1">
      <c r="A1382" s="36"/>
    </row>
    <row r="1383" spans="1:1">
      <c r="A1383" s="36"/>
    </row>
    <row r="1384" spans="1:1">
      <c r="A1384" s="36"/>
    </row>
    <row r="1385" spans="1:1">
      <c r="A1385" s="36"/>
    </row>
    <row r="1386" spans="1:1">
      <c r="A1386" s="36"/>
    </row>
    <row r="1387" spans="1:1">
      <c r="A1387" s="36"/>
    </row>
    <row r="1388" spans="1:1">
      <c r="A1388" s="36"/>
    </row>
    <row r="1389" spans="1:1">
      <c r="A1389" s="36"/>
    </row>
    <row r="1390" spans="1:1">
      <c r="A1390" s="36"/>
    </row>
    <row r="1391" spans="1:1">
      <c r="A1391" s="36"/>
    </row>
    <row r="1392" spans="1:1">
      <c r="A1392" s="36"/>
    </row>
    <row r="1393" spans="1:1">
      <c r="A1393" s="36"/>
    </row>
    <row r="1394" spans="1:1">
      <c r="A1394" s="36"/>
    </row>
    <row r="1395" spans="1:1">
      <c r="A1395" s="36"/>
    </row>
    <row r="1396" spans="1:1">
      <c r="A1396" s="36"/>
    </row>
    <row r="1397" spans="1:1">
      <c r="A1397" s="36"/>
    </row>
    <row r="1398" spans="1:1">
      <c r="A1398" s="36"/>
    </row>
    <row r="1399" spans="1:1">
      <c r="A1399" s="36"/>
    </row>
    <row r="1400" spans="1:1">
      <c r="A1400" s="36"/>
    </row>
    <row r="1401" spans="1:1">
      <c r="A1401" s="36"/>
    </row>
    <row r="1402" spans="1:1">
      <c r="A1402" s="36"/>
    </row>
    <row r="1403" spans="1:1">
      <c r="A1403" s="36"/>
    </row>
    <row r="1404" spans="1:1">
      <c r="A1404" s="36"/>
    </row>
    <row r="1405" spans="1:1">
      <c r="A1405" s="36"/>
    </row>
    <row r="1406" spans="1:1">
      <c r="A1406" s="36"/>
    </row>
    <row r="1407" spans="1:1">
      <c r="A1407" s="36"/>
    </row>
    <row r="1408" spans="1:1">
      <c r="A1408" s="36"/>
    </row>
    <row r="1409" spans="1:1">
      <c r="A1409" s="36"/>
    </row>
    <row r="1410" spans="1:1">
      <c r="A1410" s="36"/>
    </row>
    <row r="1411" spans="1:1">
      <c r="A1411" s="36"/>
    </row>
    <row r="1412" spans="1:1">
      <c r="A1412" s="36"/>
    </row>
    <row r="1413" spans="1:1">
      <c r="A1413" s="36"/>
    </row>
    <row r="1414" spans="1:1">
      <c r="A1414" s="36"/>
    </row>
    <row r="1415" spans="1:1">
      <c r="A1415" s="36"/>
    </row>
    <row r="1416" spans="1:1">
      <c r="A1416" s="36"/>
    </row>
    <row r="1417" spans="1:1">
      <c r="A1417" s="36"/>
    </row>
    <row r="1418" spans="1:1">
      <c r="A1418" s="36"/>
    </row>
    <row r="1419" spans="1:1">
      <c r="A1419" s="36"/>
    </row>
    <row r="1420" spans="1:1">
      <c r="A1420" s="36"/>
    </row>
    <row r="1421" spans="1:1">
      <c r="A1421" s="36"/>
    </row>
    <row r="1422" spans="1:1">
      <c r="A1422" s="36"/>
    </row>
    <row r="1423" spans="1:1">
      <c r="A1423" s="36"/>
    </row>
    <row r="1424" spans="1:1">
      <c r="A1424" s="36"/>
    </row>
    <row r="1425" spans="1:1">
      <c r="A1425" s="36"/>
    </row>
    <row r="1426" spans="1:1">
      <c r="A1426" s="36"/>
    </row>
    <row r="1427" spans="1:1">
      <c r="A1427" s="36"/>
    </row>
    <row r="1428" spans="1:1">
      <c r="A1428" s="36"/>
    </row>
    <row r="1429" spans="1:1">
      <c r="A1429" s="36"/>
    </row>
    <row r="1430" spans="1:1">
      <c r="A1430" s="36"/>
    </row>
    <row r="1431" spans="1:1">
      <c r="A1431" s="36"/>
    </row>
    <row r="1432" spans="1:1">
      <c r="A1432" s="36"/>
    </row>
    <row r="1433" spans="1:1">
      <c r="A1433" s="36"/>
    </row>
    <row r="1434" spans="1:1">
      <c r="A1434" s="36"/>
    </row>
    <row r="1435" spans="1:1">
      <c r="A1435" s="36"/>
    </row>
    <row r="1436" spans="1:1">
      <c r="A1436" s="36"/>
    </row>
    <row r="1437" spans="1:1">
      <c r="A1437" s="36"/>
    </row>
    <row r="1438" spans="1:1">
      <c r="A1438" s="36"/>
    </row>
    <row r="1439" spans="1:1">
      <c r="A1439" s="36"/>
    </row>
    <row r="1440" spans="1:1">
      <c r="A1440" s="36"/>
    </row>
    <row r="1441" spans="1:1">
      <c r="A1441" s="36"/>
    </row>
    <row r="1442" spans="1:1">
      <c r="A1442" s="36"/>
    </row>
    <row r="1443" spans="1:1">
      <c r="A1443" s="36"/>
    </row>
    <row r="1444" spans="1:1">
      <c r="A1444" s="36"/>
    </row>
    <row r="1445" spans="1:1">
      <c r="A1445" s="36"/>
    </row>
    <row r="1446" spans="1:1">
      <c r="A1446" s="36"/>
    </row>
    <row r="1447" spans="1:1">
      <c r="A1447" s="36"/>
    </row>
    <row r="1448" spans="1:1">
      <c r="A1448" s="36"/>
    </row>
    <row r="1449" spans="1:1">
      <c r="A1449" s="36"/>
    </row>
    <row r="1450" spans="1:1">
      <c r="A1450" s="36"/>
    </row>
    <row r="1451" spans="1:1">
      <c r="A1451" s="36"/>
    </row>
    <row r="1452" spans="1:1">
      <c r="A1452" s="36"/>
    </row>
    <row r="1453" spans="1:1">
      <c r="A1453" s="36"/>
    </row>
    <row r="1454" spans="1:1">
      <c r="A1454" s="36"/>
    </row>
    <row r="1455" spans="1:1">
      <c r="A1455" s="36"/>
    </row>
    <row r="1456" spans="1:1">
      <c r="A1456" s="36"/>
    </row>
    <row r="1457" spans="1:1">
      <c r="A1457" s="36"/>
    </row>
    <row r="1458" spans="1:1">
      <c r="A1458" s="36"/>
    </row>
    <row r="1459" spans="1:1">
      <c r="A1459" s="36"/>
    </row>
    <row r="1460" spans="1:1">
      <c r="A1460" s="36"/>
    </row>
    <row r="1461" spans="1:1">
      <c r="A1461" s="36"/>
    </row>
    <row r="1462" spans="1:1">
      <c r="A1462" s="36"/>
    </row>
    <row r="1463" spans="1:1">
      <c r="A1463" s="36"/>
    </row>
    <row r="1464" spans="1:1">
      <c r="A1464" s="36"/>
    </row>
    <row r="1465" spans="1:1">
      <c r="A1465" s="36"/>
    </row>
    <row r="1466" spans="1:1">
      <c r="A1466" s="36"/>
    </row>
    <row r="1467" spans="1:1">
      <c r="A1467" s="36"/>
    </row>
    <row r="1468" spans="1:1">
      <c r="A1468" s="36"/>
    </row>
    <row r="1469" spans="1:1">
      <c r="A1469" s="36"/>
    </row>
    <row r="1470" spans="1:1">
      <c r="A1470" s="36"/>
    </row>
    <row r="1471" spans="1:1">
      <c r="A1471" s="36"/>
    </row>
    <row r="1472" spans="1:1">
      <c r="A1472" s="36"/>
    </row>
    <row r="1473" spans="1:1">
      <c r="A1473" s="36"/>
    </row>
    <row r="1474" spans="1:1">
      <c r="A1474" s="36"/>
    </row>
    <row r="1475" spans="1:1">
      <c r="A1475" s="36"/>
    </row>
    <row r="1476" spans="1:1">
      <c r="A1476" s="36"/>
    </row>
    <row r="1477" spans="1:1">
      <c r="A1477" s="36"/>
    </row>
    <row r="1478" spans="1:1">
      <c r="A1478" s="36"/>
    </row>
    <row r="1479" spans="1:1">
      <c r="A1479" s="36"/>
    </row>
    <row r="1480" spans="1:1">
      <c r="A1480" s="36"/>
    </row>
    <row r="1481" spans="1:1">
      <c r="A1481" s="36"/>
    </row>
    <row r="1482" spans="1:1">
      <c r="A1482" s="36"/>
    </row>
    <row r="1483" spans="1:1">
      <c r="A1483" s="36"/>
    </row>
    <row r="1484" spans="1:1">
      <c r="A1484" s="36"/>
    </row>
    <row r="1485" spans="1:1">
      <c r="A1485" s="36"/>
    </row>
    <row r="1486" spans="1:1">
      <c r="A1486" s="36"/>
    </row>
    <row r="1487" spans="1:1">
      <c r="A1487" s="36"/>
    </row>
    <row r="1488" spans="1:1">
      <c r="A1488" s="36"/>
    </row>
    <row r="1489" spans="1:1">
      <c r="A1489" s="36"/>
    </row>
    <row r="1490" spans="1:1">
      <c r="A1490" s="36"/>
    </row>
    <row r="1491" spans="1:1">
      <c r="A1491" s="36"/>
    </row>
    <row r="1492" spans="1:1">
      <c r="A1492" s="36"/>
    </row>
    <row r="1493" spans="1:1">
      <c r="A1493" s="36"/>
    </row>
    <row r="1494" spans="1:1">
      <c r="A1494" s="36"/>
    </row>
    <row r="1495" spans="1:1">
      <c r="A1495" s="36"/>
    </row>
    <row r="1496" spans="1:1">
      <c r="A1496" s="36"/>
    </row>
    <row r="1497" spans="1:1">
      <c r="A1497" s="36"/>
    </row>
    <row r="1498" spans="1:1">
      <c r="A1498" s="36"/>
    </row>
    <row r="1499" spans="1:1">
      <c r="A1499" s="36"/>
    </row>
    <row r="1500" spans="1:1">
      <c r="A1500" s="36"/>
    </row>
    <row r="1501" spans="1:1">
      <c r="A1501" s="36"/>
    </row>
    <row r="1502" spans="1:1">
      <c r="A1502" s="36"/>
    </row>
    <row r="1503" spans="1:1">
      <c r="A1503" s="36"/>
    </row>
    <row r="1504" spans="1:1">
      <c r="A1504" s="36"/>
    </row>
    <row r="1505" spans="1:1">
      <c r="A1505" s="36"/>
    </row>
    <row r="1506" spans="1:1">
      <c r="A1506" s="36"/>
    </row>
    <row r="1507" spans="1:1">
      <c r="A1507" s="36"/>
    </row>
    <row r="1508" spans="1:1">
      <c r="A1508" s="36"/>
    </row>
    <row r="1509" spans="1:1">
      <c r="A1509" s="36"/>
    </row>
    <row r="1510" spans="1:1">
      <c r="A1510" s="36"/>
    </row>
    <row r="1511" spans="1:1">
      <c r="A1511" s="36"/>
    </row>
    <row r="1512" spans="1:1">
      <c r="A1512" s="36"/>
    </row>
    <row r="1513" spans="1:1">
      <c r="A1513" s="36"/>
    </row>
    <row r="1514" spans="1:1">
      <c r="A1514" s="36"/>
    </row>
    <row r="1515" spans="1:1">
      <c r="A1515" s="36"/>
    </row>
    <row r="1516" spans="1:1">
      <c r="A1516" s="36"/>
    </row>
    <row r="1517" spans="1:1">
      <c r="A1517" s="36"/>
    </row>
    <row r="1518" spans="1:1">
      <c r="A1518" s="36"/>
    </row>
    <row r="1519" spans="1:1">
      <c r="A1519" s="36"/>
    </row>
    <row r="1520" spans="1:1">
      <c r="A1520" s="36"/>
    </row>
    <row r="1521" spans="1:1">
      <c r="A1521" s="36"/>
    </row>
    <row r="1522" spans="1:1">
      <c r="A1522" s="36"/>
    </row>
    <row r="1523" spans="1:1">
      <c r="A1523" s="36"/>
    </row>
    <row r="1524" spans="1:1">
      <c r="A1524" s="36"/>
    </row>
    <row r="1525" spans="1:1">
      <c r="A1525" s="36"/>
    </row>
    <row r="1526" spans="1:1">
      <c r="A1526" s="36"/>
    </row>
    <row r="1527" spans="1:1">
      <c r="A1527" s="36"/>
    </row>
    <row r="1528" spans="1:1">
      <c r="A1528" s="36"/>
    </row>
    <row r="1529" spans="1:1">
      <c r="A1529" s="36"/>
    </row>
    <row r="1530" spans="1:1">
      <c r="A1530" s="36"/>
    </row>
    <row r="1531" spans="1:1">
      <c r="A1531" s="36"/>
    </row>
    <row r="1532" spans="1:1">
      <c r="A1532" s="36"/>
    </row>
    <row r="1533" spans="1:1">
      <c r="A1533" s="36"/>
    </row>
    <row r="1534" spans="1:1">
      <c r="A1534" s="36"/>
    </row>
    <row r="1535" spans="1:1">
      <c r="A1535" s="36"/>
    </row>
    <row r="1536" spans="1:1">
      <c r="A1536" s="36"/>
    </row>
    <row r="1537" spans="1:1">
      <c r="A1537" s="36"/>
    </row>
    <row r="1538" spans="1:1">
      <c r="A1538" s="36"/>
    </row>
    <row r="1539" spans="1:1">
      <c r="A1539" s="36"/>
    </row>
    <row r="1540" spans="1:1">
      <c r="A1540" s="36"/>
    </row>
    <row r="1541" spans="1:1">
      <c r="A1541" s="36"/>
    </row>
    <row r="1542" spans="1:1">
      <c r="A1542" s="36"/>
    </row>
    <row r="1543" spans="1:1">
      <c r="A1543" s="36"/>
    </row>
    <row r="1544" spans="1:1">
      <c r="A1544" s="36"/>
    </row>
    <row r="1545" spans="1:1">
      <c r="A1545" s="36"/>
    </row>
    <row r="1546" spans="1:1">
      <c r="A1546" s="36"/>
    </row>
    <row r="1547" spans="1:1">
      <c r="A1547" s="36"/>
    </row>
    <row r="1548" spans="1:1">
      <c r="A1548" s="36"/>
    </row>
    <row r="1549" spans="1:1">
      <c r="A1549" s="36"/>
    </row>
    <row r="1550" spans="1:1">
      <c r="A1550" s="36"/>
    </row>
    <row r="1551" spans="1:1">
      <c r="A1551" s="36"/>
    </row>
    <row r="1552" spans="1:1">
      <c r="A1552" s="36"/>
    </row>
    <row r="1553" spans="1:1">
      <c r="A1553" s="36"/>
    </row>
    <row r="1554" spans="1:1">
      <c r="A1554" s="36"/>
    </row>
    <row r="1555" spans="1:1">
      <c r="A1555" s="36"/>
    </row>
    <row r="1556" spans="1:1">
      <c r="A1556" s="36"/>
    </row>
    <row r="1557" spans="1:1">
      <c r="A1557" s="36"/>
    </row>
    <row r="1558" spans="1:1">
      <c r="A1558" s="36"/>
    </row>
    <row r="1559" spans="1:1">
      <c r="A1559" s="36"/>
    </row>
    <row r="1560" spans="1:1">
      <c r="A1560" s="36"/>
    </row>
    <row r="1561" spans="1:1">
      <c r="A1561" s="36"/>
    </row>
    <row r="1562" spans="1:1">
      <c r="A1562" s="36"/>
    </row>
    <row r="1563" spans="1:1">
      <c r="A1563" s="36"/>
    </row>
    <row r="1564" spans="1:1">
      <c r="A1564" s="36"/>
    </row>
    <row r="1565" spans="1:1">
      <c r="A1565" s="36"/>
    </row>
    <row r="1566" spans="1:1">
      <c r="A1566" s="36"/>
    </row>
    <row r="1567" spans="1:1">
      <c r="A1567" s="36"/>
    </row>
    <row r="1568" spans="1:1">
      <c r="A1568" s="36"/>
    </row>
    <row r="1569" spans="1:1">
      <c r="A1569" s="36"/>
    </row>
    <row r="1570" spans="1:1">
      <c r="A1570" s="36"/>
    </row>
    <row r="1571" spans="1:1">
      <c r="A1571" s="36"/>
    </row>
    <row r="1572" spans="1:1">
      <c r="A1572" s="36"/>
    </row>
    <row r="1573" spans="1:1">
      <c r="A1573" s="36"/>
    </row>
    <row r="1574" spans="1:1">
      <c r="A1574" s="36"/>
    </row>
    <row r="1575" spans="1:1">
      <c r="A1575" s="36"/>
    </row>
    <row r="1576" spans="1:1">
      <c r="A1576" s="36"/>
    </row>
    <row r="1577" spans="1:1">
      <c r="A1577" s="36"/>
    </row>
    <row r="1578" spans="1:1">
      <c r="A1578" s="36"/>
    </row>
    <row r="1579" spans="1:1">
      <c r="A1579" s="36"/>
    </row>
    <row r="1580" spans="1:1">
      <c r="A1580" s="36"/>
    </row>
    <row r="1581" spans="1:1">
      <c r="A1581" s="36"/>
    </row>
    <row r="1582" spans="1:1">
      <c r="A1582" s="36"/>
    </row>
    <row r="1583" spans="1:1">
      <c r="A1583" s="36"/>
    </row>
    <row r="1584" spans="1:1">
      <c r="A1584" s="36"/>
    </row>
    <row r="1585" spans="1:1">
      <c r="A1585" s="36"/>
    </row>
    <row r="1586" spans="1:1">
      <c r="A1586" s="36"/>
    </row>
    <row r="1587" spans="1:1">
      <c r="A1587" s="36"/>
    </row>
    <row r="1588" spans="1:1">
      <c r="A1588" s="36"/>
    </row>
    <row r="1589" spans="1:1">
      <c r="A1589" s="36"/>
    </row>
    <row r="1590" spans="1:1">
      <c r="A1590" s="36"/>
    </row>
    <row r="1591" spans="1:1">
      <c r="A1591" s="36"/>
    </row>
    <row r="1592" spans="1:1">
      <c r="A1592" s="36"/>
    </row>
    <row r="1593" spans="1:1">
      <c r="A1593" s="36"/>
    </row>
    <row r="1594" spans="1:1">
      <c r="A1594" s="36"/>
    </row>
    <row r="1595" spans="1:1">
      <c r="A1595" s="36"/>
    </row>
    <row r="1596" spans="1:1">
      <c r="A1596" s="36"/>
    </row>
    <row r="1597" spans="1:1">
      <c r="A1597" s="36"/>
    </row>
    <row r="1598" spans="1:1">
      <c r="A1598" s="36"/>
    </row>
    <row r="1599" spans="1:1">
      <c r="A1599" s="36"/>
    </row>
    <row r="1600" spans="1:1">
      <c r="A1600" s="36"/>
    </row>
    <row r="1601" spans="1:1">
      <c r="A1601" s="36"/>
    </row>
    <row r="1602" spans="1:1">
      <c r="A1602" s="36"/>
    </row>
    <row r="1603" spans="1:1">
      <c r="A1603" s="36"/>
    </row>
    <row r="1604" spans="1:1">
      <c r="A1604" s="36"/>
    </row>
    <row r="1605" spans="1:1">
      <c r="A1605" s="36"/>
    </row>
    <row r="1606" spans="1:1">
      <c r="A1606" s="36"/>
    </row>
    <row r="1607" spans="1:1">
      <c r="A1607" s="36"/>
    </row>
    <row r="1608" spans="1:1">
      <c r="A1608" s="36"/>
    </row>
    <row r="1609" spans="1:1">
      <c r="A1609" s="36"/>
    </row>
    <row r="1610" spans="1:1">
      <c r="A1610" s="36"/>
    </row>
    <row r="1611" spans="1:1">
      <c r="A1611" s="36"/>
    </row>
    <row r="1612" spans="1:1">
      <c r="A1612" s="36"/>
    </row>
    <row r="1613" spans="1:1">
      <c r="A1613" s="36"/>
    </row>
    <row r="1614" spans="1:1">
      <c r="A1614" s="36"/>
    </row>
    <row r="1615" spans="1:1">
      <c r="A1615" s="36"/>
    </row>
    <row r="1616" spans="1:1">
      <c r="A1616" s="36"/>
    </row>
    <row r="1617" spans="1:1">
      <c r="A1617" s="36"/>
    </row>
    <row r="1618" spans="1:1">
      <c r="A1618" s="36"/>
    </row>
    <row r="1619" spans="1:1">
      <c r="A1619" s="36"/>
    </row>
    <row r="1620" spans="1:1">
      <c r="A1620" s="36"/>
    </row>
    <row r="1621" spans="1:1">
      <c r="A1621" s="36"/>
    </row>
    <row r="1622" spans="1:1">
      <c r="A1622" s="36"/>
    </row>
    <row r="1623" spans="1:1">
      <c r="A1623" s="36"/>
    </row>
    <row r="1624" spans="1:1">
      <c r="A1624" s="36"/>
    </row>
    <row r="1625" spans="1:1">
      <c r="A1625" s="36"/>
    </row>
    <row r="1626" spans="1:1">
      <c r="A1626" s="36"/>
    </row>
    <row r="1627" spans="1:1">
      <c r="A1627" s="36"/>
    </row>
    <row r="1628" spans="1:1">
      <c r="A1628" s="36"/>
    </row>
    <row r="1629" spans="1:1">
      <c r="A1629" s="36"/>
    </row>
    <row r="1630" spans="1:1">
      <c r="A1630" s="36"/>
    </row>
    <row r="1631" spans="1:1">
      <c r="A1631" s="36"/>
    </row>
    <row r="1632" spans="1:1">
      <c r="A1632" s="36"/>
    </row>
    <row r="1633" spans="1:1">
      <c r="A1633" s="36"/>
    </row>
    <row r="1634" spans="1:1">
      <c r="A1634" s="36"/>
    </row>
    <row r="1635" spans="1:1">
      <c r="A1635" s="36"/>
    </row>
    <row r="1636" spans="1:1">
      <c r="A1636" s="36"/>
    </row>
    <row r="1637" spans="1:1">
      <c r="A1637" s="36"/>
    </row>
    <row r="1638" spans="1:1">
      <c r="A1638" s="36"/>
    </row>
    <row r="1639" spans="1:1">
      <c r="A1639" s="36"/>
    </row>
    <row r="1640" spans="1:1">
      <c r="A1640" s="36"/>
    </row>
    <row r="1641" spans="1:1">
      <c r="A1641" s="36"/>
    </row>
    <row r="1642" spans="1:1">
      <c r="A1642" s="36"/>
    </row>
    <row r="1643" spans="1:1">
      <c r="A1643" s="36"/>
    </row>
    <row r="1644" spans="1:1">
      <c r="A1644" s="36"/>
    </row>
    <row r="1645" spans="1:1">
      <c r="A1645" s="36"/>
    </row>
    <row r="1646" spans="1:1">
      <c r="A1646" s="36"/>
    </row>
    <row r="1647" spans="1:1">
      <c r="A1647" s="36"/>
    </row>
    <row r="1648" spans="1:1">
      <c r="A1648" s="36"/>
    </row>
    <row r="1649" spans="1:1">
      <c r="A1649" s="36"/>
    </row>
    <row r="1650" spans="1:1">
      <c r="A1650" s="36"/>
    </row>
    <row r="1651" spans="1:1">
      <c r="A1651" s="36"/>
    </row>
    <row r="1652" spans="1:1">
      <c r="A1652" s="36"/>
    </row>
    <row r="1653" spans="1:1">
      <c r="A1653" s="36"/>
    </row>
    <row r="1654" spans="1:1">
      <c r="A1654" s="36"/>
    </row>
    <row r="1655" spans="1:1">
      <c r="A1655" s="36"/>
    </row>
    <row r="1656" spans="1:1">
      <c r="A1656" s="36"/>
    </row>
    <row r="1657" spans="1:1">
      <c r="A1657" s="36"/>
    </row>
    <row r="1658" spans="1:1">
      <c r="A1658" s="36"/>
    </row>
    <row r="1659" spans="1:1">
      <c r="A1659" s="36"/>
    </row>
    <row r="1660" spans="1:1">
      <c r="A1660" s="36"/>
    </row>
    <row r="1661" spans="1:1">
      <c r="A1661" s="36"/>
    </row>
    <row r="1662" spans="1:1">
      <c r="A1662" s="36"/>
    </row>
    <row r="1663" spans="1:1">
      <c r="A1663" s="36"/>
    </row>
    <row r="1664" spans="1:1">
      <c r="A1664" s="36"/>
    </row>
    <row r="1665" spans="1:1">
      <c r="A1665" s="36"/>
    </row>
    <row r="1666" spans="1:1">
      <c r="A1666" s="36"/>
    </row>
    <row r="1667" spans="1:1">
      <c r="A1667" s="36"/>
    </row>
    <row r="1668" spans="1:1">
      <c r="A1668" s="36"/>
    </row>
    <row r="1669" spans="1:1">
      <c r="A1669" s="36"/>
    </row>
    <row r="1670" spans="1:1">
      <c r="A1670" s="36"/>
    </row>
    <row r="1671" spans="1:1">
      <c r="A1671" s="36"/>
    </row>
    <row r="1672" spans="1:1">
      <c r="A1672" s="36"/>
    </row>
    <row r="1673" spans="1:1">
      <c r="A1673" s="36"/>
    </row>
    <row r="1674" spans="1:1">
      <c r="A1674" s="36"/>
    </row>
    <row r="1675" spans="1:1">
      <c r="A1675" s="36"/>
    </row>
    <row r="1676" spans="1:1">
      <c r="A1676" s="36"/>
    </row>
    <row r="1677" spans="1:1">
      <c r="A1677" s="36"/>
    </row>
    <row r="1678" spans="1:1">
      <c r="A1678" s="36"/>
    </row>
    <row r="1679" spans="1:1">
      <c r="A1679" s="36"/>
    </row>
    <row r="1680" spans="1:1">
      <c r="A1680" s="36"/>
    </row>
    <row r="1681" spans="1:1">
      <c r="A1681" s="36"/>
    </row>
    <row r="1682" spans="1:1">
      <c r="A1682" s="36"/>
    </row>
    <row r="1683" spans="1:1">
      <c r="A1683" s="36"/>
    </row>
    <row r="1684" spans="1:1">
      <c r="A1684" s="36"/>
    </row>
    <row r="1685" spans="1:1">
      <c r="A1685" s="36"/>
    </row>
    <row r="1686" spans="1:1">
      <c r="A1686" s="36"/>
    </row>
    <row r="1687" spans="1:1">
      <c r="A1687" s="36"/>
    </row>
    <row r="1688" spans="1:1">
      <c r="A1688" s="36"/>
    </row>
    <row r="1689" spans="1:1">
      <c r="A1689" s="36"/>
    </row>
    <row r="1690" spans="1:1">
      <c r="A1690" s="36"/>
    </row>
    <row r="1691" spans="1:1">
      <c r="A1691" s="36"/>
    </row>
    <row r="1692" spans="1:1">
      <c r="A1692" s="36"/>
    </row>
    <row r="1693" spans="1:1">
      <c r="A1693" s="36"/>
    </row>
    <row r="1694" spans="1:1">
      <c r="A1694" s="36"/>
    </row>
    <row r="1695" spans="1:1">
      <c r="A1695" s="36"/>
    </row>
    <row r="1696" spans="1:1">
      <c r="A1696" s="36"/>
    </row>
    <row r="1697" spans="1:1">
      <c r="A1697" s="36"/>
    </row>
    <row r="1698" spans="1:1">
      <c r="A1698" s="36"/>
    </row>
    <row r="1699" spans="1:1">
      <c r="A1699" s="36"/>
    </row>
    <row r="1700" spans="1:1">
      <c r="A1700" s="36"/>
    </row>
    <row r="1701" spans="1:1">
      <c r="A1701" s="36"/>
    </row>
    <row r="1702" spans="1:1">
      <c r="A1702" s="36"/>
    </row>
    <row r="1703" spans="1:1">
      <c r="A1703" s="36"/>
    </row>
    <row r="1704" spans="1:1">
      <c r="A1704" s="36"/>
    </row>
    <row r="1705" spans="1:1">
      <c r="A1705" s="36"/>
    </row>
    <row r="1706" spans="1:1">
      <c r="A1706" s="36"/>
    </row>
    <row r="1707" spans="1:1">
      <c r="A1707" s="36"/>
    </row>
    <row r="1708" spans="1:1">
      <c r="A1708" s="36"/>
    </row>
    <row r="1709" spans="1:1">
      <c r="A1709" s="36"/>
    </row>
    <row r="1710" spans="1:1">
      <c r="A1710" s="36"/>
    </row>
    <row r="1711" spans="1:1">
      <c r="A1711" s="36"/>
    </row>
    <row r="1712" spans="1:1">
      <c r="A1712" s="36"/>
    </row>
    <row r="1713" spans="1:1">
      <c r="A1713" s="36"/>
    </row>
    <row r="1714" spans="1:1">
      <c r="A1714" s="36"/>
    </row>
    <row r="1715" spans="1:1">
      <c r="A1715" s="36"/>
    </row>
    <row r="1716" spans="1:1">
      <c r="A1716" s="36"/>
    </row>
    <row r="1717" spans="1:1">
      <c r="A1717" s="36"/>
    </row>
    <row r="1718" spans="1:1">
      <c r="A1718" s="36"/>
    </row>
    <row r="1719" spans="1:1">
      <c r="A1719" s="36"/>
    </row>
    <row r="1720" spans="1:1">
      <c r="A1720" s="36"/>
    </row>
    <row r="1721" spans="1:1">
      <c r="A1721" s="36"/>
    </row>
    <row r="1722" spans="1:1">
      <c r="A1722" s="36"/>
    </row>
    <row r="1723" spans="1:1">
      <c r="A1723" s="36"/>
    </row>
    <row r="1724" spans="1:1">
      <c r="A1724" s="36"/>
    </row>
    <row r="1725" spans="1:1">
      <c r="A1725" s="36"/>
    </row>
    <row r="1726" spans="1:1">
      <c r="A1726" s="36"/>
    </row>
    <row r="1727" spans="1:1">
      <c r="A1727" s="36"/>
    </row>
    <row r="1728" spans="1:1">
      <c r="A1728" s="36"/>
    </row>
    <row r="1729" spans="1:1">
      <c r="A1729" s="36"/>
    </row>
    <row r="1730" spans="1:1">
      <c r="A1730" s="36"/>
    </row>
    <row r="1731" spans="1:1">
      <c r="A1731" s="36"/>
    </row>
    <row r="1732" spans="1:1">
      <c r="A1732" s="36"/>
    </row>
    <row r="1733" spans="1:1">
      <c r="A1733" s="36"/>
    </row>
    <row r="1734" spans="1:1">
      <c r="A1734" s="36"/>
    </row>
    <row r="1735" spans="1:1">
      <c r="A1735" s="36"/>
    </row>
    <row r="1736" spans="1:1">
      <c r="A1736" s="36"/>
    </row>
    <row r="1737" spans="1:1">
      <c r="A1737" s="36"/>
    </row>
    <row r="1738" spans="1:1">
      <c r="A1738" s="36"/>
    </row>
    <row r="1739" spans="1:1">
      <c r="A1739" s="36"/>
    </row>
    <row r="1740" spans="1:1">
      <c r="A1740" s="36"/>
    </row>
    <row r="1741" spans="1:1">
      <c r="A1741" s="36"/>
    </row>
    <row r="1742" spans="1:1">
      <c r="A1742" s="36"/>
    </row>
    <row r="1743" spans="1:1">
      <c r="A1743" s="36"/>
    </row>
    <row r="1744" spans="1:1">
      <c r="A1744" s="36"/>
    </row>
    <row r="1745" spans="1:1">
      <c r="A1745" s="36"/>
    </row>
    <row r="1746" spans="1:1">
      <c r="A1746" s="36"/>
    </row>
    <row r="1747" spans="1:1">
      <c r="A1747" s="36"/>
    </row>
    <row r="1748" spans="1:1">
      <c r="A1748" s="36"/>
    </row>
    <row r="1749" spans="1:1">
      <c r="A1749" s="36"/>
    </row>
    <row r="1750" spans="1:1">
      <c r="A1750" s="36"/>
    </row>
    <row r="1751" spans="1:1">
      <c r="A1751" s="36"/>
    </row>
    <row r="1752" spans="1:1">
      <c r="A1752" s="36"/>
    </row>
    <row r="1753" spans="1:1">
      <c r="A1753" s="36"/>
    </row>
    <row r="1754" spans="1:1">
      <c r="A1754" s="36"/>
    </row>
    <row r="1755" spans="1:1">
      <c r="A1755" s="36"/>
    </row>
    <row r="1756" spans="1:1">
      <c r="A1756" s="36"/>
    </row>
    <row r="1757" spans="1:1">
      <c r="A1757" s="36"/>
    </row>
    <row r="1758" spans="1:1">
      <c r="A1758" s="36"/>
    </row>
    <row r="1759" spans="1:1">
      <c r="A1759" s="36"/>
    </row>
    <row r="1760" spans="1:1">
      <c r="A1760" s="36"/>
    </row>
    <row r="1761" spans="1:1">
      <c r="A1761" s="36"/>
    </row>
    <row r="1762" spans="1:1">
      <c r="A1762" s="36"/>
    </row>
    <row r="1763" spans="1:1">
      <c r="A1763" s="36"/>
    </row>
    <row r="1764" spans="1:1">
      <c r="A1764" s="36"/>
    </row>
    <row r="1765" spans="1:1">
      <c r="A1765" s="36"/>
    </row>
    <row r="1766" spans="1:1">
      <c r="A1766" s="36"/>
    </row>
    <row r="1767" spans="1:1">
      <c r="A1767" s="36"/>
    </row>
    <row r="1768" spans="1:1">
      <c r="A1768" s="36"/>
    </row>
    <row r="1769" spans="1:1">
      <c r="A1769" s="36"/>
    </row>
    <row r="1770" spans="1:1">
      <c r="A1770" s="36"/>
    </row>
    <row r="1771" spans="1:1">
      <c r="A1771" s="36"/>
    </row>
    <row r="1772" spans="1:1">
      <c r="A1772" s="36"/>
    </row>
    <row r="1773" spans="1:1">
      <c r="A1773" s="36"/>
    </row>
    <row r="1774" spans="1:1">
      <c r="A1774" s="36"/>
    </row>
    <row r="1775" spans="1:1">
      <c r="A1775" s="36"/>
    </row>
    <row r="1776" spans="1:1">
      <c r="A1776" s="36"/>
    </row>
    <row r="1777" spans="1:1">
      <c r="A1777" s="36"/>
    </row>
    <row r="1778" spans="1:1">
      <c r="A1778" s="36"/>
    </row>
    <row r="1779" spans="1:1">
      <c r="A1779" s="36"/>
    </row>
    <row r="1780" spans="1:1">
      <c r="A1780" s="36"/>
    </row>
    <row r="1781" spans="1:1">
      <c r="A1781" s="36"/>
    </row>
    <row r="1782" spans="1:1">
      <c r="A1782" s="36"/>
    </row>
    <row r="1783" spans="1:1">
      <c r="A1783" s="36"/>
    </row>
    <row r="1784" spans="1:1">
      <c r="A1784" s="36"/>
    </row>
    <row r="1785" spans="1:1">
      <c r="A1785" s="36"/>
    </row>
    <row r="1786" spans="1:1">
      <c r="A1786" s="36"/>
    </row>
    <row r="1787" spans="1:1">
      <c r="A1787" s="36"/>
    </row>
    <row r="1788" spans="1:1">
      <c r="A1788" s="36"/>
    </row>
    <row r="1789" spans="1:1">
      <c r="A1789" s="36"/>
    </row>
    <row r="1790" spans="1:1">
      <c r="A1790" s="36"/>
    </row>
    <row r="1791" spans="1:1">
      <c r="A1791" s="36"/>
    </row>
    <row r="1792" spans="1:1">
      <c r="A1792" s="36"/>
    </row>
    <row r="1793" spans="1:1">
      <c r="A1793" s="36"/>
    </row>
    <row r="1794" spans="1:1">
      <c r="A1794" s="36"/>
    </row>
    <row r="1795" spans="1:1">
      <c r="A1795" s="36"/>
    </row>
    <row r="1796" spans="1:1">
      <c r="A1796" s="36"/>
    </row>
    <row r="1797" spans="1:1">
      <c r="A1797" s="36"/>
    </row>
    <row r="1798" spans="1:1">
      <c r="A1798" s="36"/>
    </row>
    <row r="1799" spans="1:1">
      <c r="A1799" s="36"/>
    </row>
    <row r="1800" spans="1:1">
      <c r="A1800" s="36"/>
    </row>
    <row r="1801" spans="1:1">
      <c r="A1801" s="36"/>
    </row>
    <row r="1802" spans="1:1">
      <c r="A1802" s="36"/>
    </row>
    <row r="1803" spans="1:1">
      <c r="A1803" s="36"/>
    </row>
    <row r="1804" spans="1:1">
      <c r="A1804" s="36"/>
    </row>
    <row r="1805" spans="1:1">
      <c r="A1805" s="36"/>
    </row>
    <row r="1806" spans="1:1">
      <c r="A1806" s="36"/>
    </row>
    <row r="1807" spans="1:1">
      <c r="A1807" s="36"/>
    </row>
    <row r="1808" spans="1:1">
      <c r="A1808" s="36"/>
    </row>
    <row r="1809" spans="1:1">
      <c r="A1809" s="36"/>
    </row>
    <row r="1810" spans="1:1">
      <c r="A1810" s="36"/>
    </row>
    <row r="1811" spans="1:1">
      <c r="A1811" s="36"/>
    </row>
    <row r="1812" spans="1:1">
      <c r="A1812" s="36"/>
    </row>
    <row r="1813" spans="1:1">
      <c r="A1813" s="36"/>
    </row>
    <row r="1814" spans="1:1">
      <c r="A1814" s="36"/>
    </row>
    <row r="1815" spans="1:1">
      <c r="A1815" s="36"/>
    </row>
    <row r="1816" spans="1:1">
      <c r="A1816" s="36"/>
    </row>
    <row r="1817" spans="1:1">
      <c r="A1817" s="36"/>
    </row>
    <row r="1818" spans="1:1">
      <c r="A1818" s="36"/>
    </row>
    <row r="1819" spans="1:1">
      <c r="A1819" s="36"/>
    </row>
    <row r="1820" spans="1:1">
      <c r="A1820" s="36"/>
    </row>
    <row r="1821" spans="1:1">
      <c r="A1821" s="36"/>
    </row>
    <row r="1822" spans="1:1">
      <c r="A1822" s="36"/>
    </row>
    <row r="1823" spans="1:1">
      <c r="A1823" s="36"/>
    </row>
    <row r="1824" spans="1:1">
      <c r="A1824" s="36"/>
    </row>
    <row r="1825" spans="1:1">
      <c r="A1825" s="36"/>
    </row>
    <row r="1826" spans="1:1">
      <c r="A1826" s="36"/>
    </row>
    <row r="1827" spans="1:1">
      <c r="A1827" s="36"/>
    </row>
    <row r="1828" spans="1:1">
      <c r="A1828" s="36"/>
    </row>
    <row r="1829" spans="1:1">
      <c r="A1829" s="36"/>
    </row>
    <row r="1830" spans="1:1">
      <c r="A1830" s="36"/>
    </row>
    <row r="1831" spans="1:1">
      <c r="A1831" s="36"/>
    </row>
    <row r="1832" spans="1:1">
      <c r="A1832" s="36"/>
    </row>
    <row r="1833" spans="1:1">
      <c r="A1833" s="36"/>
    </row>
    <row r="1834" spans="1:1">
      <c r="A1834" s="36"/>
    </row>
    <row r="1835" spans="1:1">
      <c r="A1835" s="36"/>
    </row>
    <row r="1836" spans="1:1">
      <c r="A1836" s="36"/>
    </row>
    <row r="1837" spans="1:1">
      <c r="A1837" s="36"/>
    </row>
    <row r="1838" spans="1:1">
      <c r="A1838" s="36"/>
    </row>
    <row r="1839" spans="1:1">
      <c r="A1839" s="36"/>
    </row>
    <row r="1840" spans="1:1">
      <c r="A1840" s="36"/>
    </row>
    <row r="1841" spans="1:1">
      <c r="A1841" s="36"/>
    </row>
    <row r="1842" spans="1:1">
      <c r="A1842" s="36"/>
    </row>
    <row r="1843" spans="1:1">
      <c r="A1843" s="36"/>
    </row>
    <row r="1844" spans="1:1">
      <c r="A1844" s="36"/>
    </row>
    <row r="1845" spans="1:1">
      <c r="A1845" s="36"/>
    </row>
    <row r="1846" spans="1:1">
      <c r="A1846" s="36"/>
    </row>
    <row r="1847" spans="1:1">
      <c r="A1847" s="36"/>
    </row>
    <row r="1848" spans="1:1">
      <c r="A1848" s="36"/>
    </row>
    <row r="1849" spans="1:1">
      <c r="A1849" s="36"/>
    </row>
    <row r="1850" spans="1:1">
      <c r="A1850" s="36"/>
    </row>
    <row r="1851" spans="1:1">
      <c r="A1851" s="36"/>
    </row>
    <row r="1852" spans="1:1">
      <c r="A1852" s="36"/>
    </row>
    <row r="1853" spans="1:1">
      <c r="A1853" s="36"/>
    </row>
    <row r="1854" spans="1:1">
      <c r="A1854" s="36"/>
    </row>
    <row r="1855" spans="1:1">
      <c r="A1855" s="36"/>
    </row>
    <row r="1856" spans="1:1">
      <c r="A1856" s="36"/>
    </row>
    <row r="1857" spans="1:1">
      <c r="A1857" s="36"/>
    </row>
    <row r="1858" spans="1:1">
      <c r="A1858" s="36"/>
    </row>
    <row r="1859" spans="1:1">
      <c r="A1859" s="36"/>
    </row>
    <row r="1860" spans="1:1">
      <c r="A1860" s="36"/>
    </row>
    <row r="1861" spans="1:1">
      <c r="A1861" s="36"/>
    </row>
    <row r="1862" spans="1:1">
      <c r="A1862" s="36"/>
    </row>
    <row r="1863" spans="1:1">
      <c r="A1863" s="36"/>
    </row>
    <row r="1864" spans="1:1">
      <c r="A1864" s="36"/>
    </row>
    <row r="1865" spans="1:1">
      <c r="A1865" s="36"/>
    </row>
    <row r="1866" spans="1:1">
      <c r="A1866" s="36"/>
    </row>
    <row r="1867" spans="1:1">
      <c r="A1867" s="36"/>
    </row>
    <row r="1868" spans="1:1">
      <c r="A1868" s="36"/>
    </row>
    <row r="1869" spans="1:1">
      <c r="A1869" s="36"/>
    </row>
    <row r="1870" spans="1:1">
      <c r="A1870" s="36"/>
    </row>
    <row r="1871" spans="1:1">
      <c r="A1871" s="36"/>
    </row>
    <row r="1872" spans="1:1">
      <c r="A1872" s="36"/>
    </row>
    <row r="1873" spans="1:1">
      <c r="A1873" s="36"/>
    </row>
    <row r="1874" spans="1:1">
      <c r="A1874" s="36"/>
    </row>
    <row r="1875" spans="1:1">
      <c r="A1875" s="36"/>
    </row>
    <row r="1876" spans="1:1">
      <c r="A1876" s="36"/>
    </row>
    <row r="1877" spans="1:1">
      <c r="A1877" s="36"/>
    </row>
    <row r="1878" spans="1:1">
      <c r="A1878" s="36"/>
    </row>
    <row r="1879" spans="1:1">
      <c r="A1879" s="36"/>
    </row>
    <row r="1880" spans="1:1">
      <c r="A1880" s="36"/>
    </row>
    <row r="1881" spans="1:1">
      <c r="A1881" s="36"/>
    </row>
    <row r="1882" spans="1:1">
      <c r="A1882" s="36"/>
    </row>
    <row r="1883" spans="1:1">
      <c r="A1883" s="36"/>
    </row>
    <row r="1884" spans="1:1">
      <c r="A1884" s="36"/>
    </row>
    <row r="1885" spans="1:1">
      <c r="A1885" s="36"/>
    </row>
    <row r="1886" spans="1:1">
      <c r="A1886" s="36"/>
    </row>
    <row r="1887" spans="1:1">
      <c r="A1887" s="36"/>
    </row>
    <row r="1888" spans="1:1">
      <c r="A1888" s="36"/>
    </row>
    <row r="1889" spans="1:1">
      <c r="A1889" s="36"/>
    </row>
    <row r="1890" spans="1:1">
      <c r="A1890" s="36"/>
    </row>
    <row r="1891" spans="1:1">
      <c r="A1891" s="36"/>
    </row>
    <row r="1892" spans="1:1">
      <c r="A1892" s="36"/>
    </row>
    <row r="1893" spans="1:1">
      <c r="A1893" s="36"/>
    </row>
    <row r="1894" spans="1:1">
      <c r="A1894" s="36"/>
    </row>
    <row r="1895" spans="1:1">
      <c r="A1895" s="36"/>
    </row>
    <row r="1896" spans="1:1">
      <c r="A1896" s="36"/>
    </row>
    <row r="1897" spans="1:1">
      <c r="A1897" s="36"/>
    </row>
    <row r="1898" spans="1:1">
      <c r="A1898" s="36"/>
    </row>
    <row r="1899" spans="1:1">
      <c r="A1899" s="36"/>
    </row>
    <row r="1900" spans="1:1">
      <c r="A1900" s="36"/>
    </row>
    <row r="1901" spans="1:1">
      <c r="A1901" s="36"/>
    </row>
    <row r="1902" spans="1:1">
      <c r="A1902" s="36"/>
    </row>
    <row r="1903" spans="1:1">
      <c r="A1903" s="36"/>
    </row>
    <row r="1904" spans="1:1">
      <c r="A1904" s="36"/>
    </row>
    <row r="1905" spans="1:1">
      <c r="A1905" s="36"/>
    </row>
    <row r="1906" spans="1:1">
      <c r="A1906" s="36"/>
    </row>
    <row r="1907" spans="1:1">
      <c r="A1907" s="36"/>
    </row>
    <row r="1908" spans="1:1">
      <c r="A1908" s="36"/>
    </row>
    <row r="1909" spans="1:1">
      <c r="A1909" s="36"/>
    </row>
    <row r="1910" spans="1:1">
      <c r="A1910" s="36"/>
    </row>
    <row r="1911" spans="1:1">
      <c r="A1911" s="36"/>
    </row>
    <row r="1912" spans="1:1">
      <c r="A1912" s="36"/>
    </row>
    <row r="1913" spans="1:1">
      <c r="A1913" s="36"/>
    </row>
    <row r="1914" spans="1:1">
      <c r="A1914" s="36"/>
    </row>
    <row r="1915" spans="1:1">
      <c r="A1915" s="36"/>
    </row>
    <row r="1916" spans="1:1">
      <c r="A1916" s="36"/>
    </row>
    <row r="1917" spans="1:1">
      <c r="A1917" s="36"/>
    </row>
    <row r="1918" spans="1:1">
      <c r="A1918" s="36"/>
    </row>
    <row r="1919" spans="1:1">
      <c r="A1919" s="36"/>
    </row>
    <row r="1920" spans="1:1">
      <c r="A1920" s="36"/>
    </row>
    <row r="1921" spans="1:1">
      <c r="A1921" s="36"/>
    </row>
    <row r="1922" spans="1:1">
      <c r="A1922" s="36"/>
    </row>
    <row r="1923" spans="1:1">
      <c r="A1923" s="36"/>
    </row>
    <row r="1924" spans="1:1">
      <c r="A1924" s="36"/>
    </row>
    <row r="1925" spans="1:1">
      <c r="A1925" s="36"/>
    </row>
    <row r="1926" spans="1:1">
      <c r="A1926" s="36"/>
    </row>
    <row r="1927" spans="1:1">
      <c r="A1927" s="36"/>
    </row>
    <row r="1928" spans="1:1">
      <c r="A1928" s="36"/>
    </row>
    <row r="1929" spans="1:1">
      <c r="A1929" s="36"/>
    </row>
    <row r="1930" spans="1:1">
      <c r="A1930" s="36"/>
    </row>
    <row r="1931" spans="1:1">
      <c r="A1931" s="36"/>
    </row>
    <row r="1932" spans="1:1">
      <c r="A1932" s="36"/>
    </row>
    <row r="1933" spans="1:1">
      <c r="A1933" s="36"/>
    </row>
    <row r="1934" spans="1:1">
      <c r="A1934" s="36"/>
    </row>
    <row r="1935" spans="1:1">
      <c r="A1935" s="36"/>
    </row>
    <row r="1936" spans="1:1">
      <c r="A1936" s="36"/>
    </row>
    <row r="1937" spans="1:1">
      <c r="A1937" s="36"/>
    </row>
    <row r="1938" spans="1:1">
      <c r="A1938" s="36"/>
    </row>
    <row r="1939" spans="1:1">
      <c r="A1939" s="36"/>
    </row>
    <row r="1940" spans="1:1">
      <c r="A1940" s="36"/>
    </row>
    <row r="1941" spans="1:1">
      <c r="A1941" s="36"/>
    </row>
    <row r="1942" spans="1:1">
      <c r="A1942" s="36"/>
    </row>
    <row r="1943" spans="1:1">
      <c r="A1943" s="36"/>
    </row>
    <row r="1944" spans="1:1">
      <c r="A1944" s="36"/>
    </row>
    <row r="1945" spans="1:1">
      <c r="A1945" s="36"/>
    </row>
    <row r="1946" spans="1:1">
      <c r="A1946" s="36"/>
    </row>
    <row r="1947" spans="1:1">
      <c r="A1947" s="36"/>
    </row>
    <row r="1948" spans="1:1">
      <c r="A1948" s="36"/>
    </row>
    <row r="1949" spans="1:1">
      <c r="A1949" s="36"/>
    </row>
    <row r="1950" spans="1:1">
      <c r="A1950" s="36"/>
    </row>
    <row r="1951" spans="1:1">
      <c r="A1951" s="36"/>
    </row>
    <row r="1952" spans="1:1">
      <c r="A1952" s="36"/>
    </row>
    <row r="1953" spans="1:1">
      <c r="A1953" s="36"/>
    </row>
    <row r="1954" spans="1:1">
      <c r="A1954" s="36"/>
    </row>
    <row r="1955" spans="1:1">
      <c r="A1955" s="36"/>
    </row>
    <row r="1956" spans="1:1">
      <c r="A1956" s="36"/>
    </row>
    <row r="1957" spans="1:1">
      <c r="A1957" s="36"/>
    </row>
    <row r="1958" spans="1:1">
      <c r="A1958" s="36"/>
    </row>
    <row r="1959" spans="1:1">
      <c r="A1959" s="36"/>
    </row>
    <row r="1960" spans="1:1">
      <c r="A1960" s="36"/>
    </row>
    <row r="1961" spans="1:1">
      <c r="A1961" s="36"/>
    </row>
    <row r="1962" spans="1:1">
      <c r="A1962" s="36"/>
    </row>
    <row r="1963" spans="1:1">
      <c r="A1963" s="36"/>
    </row>
    <row r="1964" spans="1:1">
      <c r="A1964" s="36"/>
    </row>
    <row r="1965" spans="1:1">
      <c r="A1965" s="36"/>
    </row>
    <row r="1966" spans="1:1">
      <c r="A1966" s="36"/>
    </row>
    <row r="1967" spans="1:1">
      <c r="A1967" s="36"/>
    </row>
    <row r="1968" spans="1:1">
      <c r="A1968" s="36"/>
    </row>
    <row r="1969" spans="1:1">
      <c r="A1969" s="36"/>
    </row>
    <row r="1970" spans="1:1">
      <c r="A1970" s="36"/>
    </row>
    <row r="1971" spans="1:1">
      <c r="A1971" s="36"/>
    </row>
    <row r="1972" spans="1:1">
      <c r="A1972" s="36"/>
    </row>
    <row r="1973" spans="1:1">
      <c r="A1973" s="36"/>
    </row>
    <row r="1974" spans="1:1">
      <c r="A1974" s="36"/>
    </row>
    <row r="1975" spans="1:1">
      <c r="A1975" s="36"/>
    </row>
    <row r="1976" spans="1:1">
      <c r="A1976" s="36"/>
    </row>
    <row r="1977" spans="1:1">
      <c r="A1977" s="36"/>
    </row>
    <row r="1978" spans="1:1">
      <c r="A1978" s="36"/>
    </row>
    <row r="1979" spans="1:1">
      <c r="A1979" s="36"/>
    </row>
    <row r="1980" spans="1:1">
      <c r="A1980" s="36"/>
    </row>
    <row r="1981" spans="1:1">
      <c r="A1981" s="36"/>
    </row>
    <row r="1982" spans="1:1">
      <c r="A1982" s="36"/>
    </row>
    <row r="1983" spans="1:1">
      <c r="A1983" s="36"/>
    </row>
    <row r="1984" spans="1:1">
      <c r="A1984" s="36"/>
    </row>
    <row r="1985" spans="1:1">
      <c r="A1985" s="36"/>
    </row>
    <row r="1986" spans="1:1">
      <c r="A1986" s="36"/>
    </row>
    <row r="1987" spans="1:1">
      <c r="A1987" s="36"/>
    </row>
    <row r="1988" spans="1:1">
      <c r="A1988" s="36"/>
    </row>
    <row r="1989" spans="1:1">
      <c r="A1989" s="36"/>
    </row>
    <row r="1990" spans="1:1">
      <c r="A1990" s="36"/>
    </row>
    <row r="1991" spans="1:1">
      <c r="A1991" s="36"/>
    </row>
    <row r="1992" spans="1:1">
      <c r="A1992" s="36"/>
    </row>
    <row r="1993" spans="1:1">
      <c r="A1993" s="36"/>
    </row>
    <row r="1994" spans="1:1">
      <c r="A1994" s="36"/>
    </row>
    <row r="1995" spans="1:1">
      <c r="A1995" s="36"/>
    </row>
    <row r="1996" spans="1:1">
      <c r="A1996" s="36"/>
    </row>
    <row r="1997" spans="1:1">
      <c r="A1997" s="36"/>
    </row>
    <row r="1998" spans="1:1">
      <c r="A1998" s="36"/>
    </row>
    <row r="1999" spans="1:1">
      <c r="A1999" s="36"/>
    </row>
    <row r="2000" spans="1:1">
      <c r="A2000" s="36"/>
    </row>
    <row r="2001" spans="1:1">
      <c r="A2001" s="36"/>
    </row>
    <row r="2002" spans="1:1">
      <c r="A2002" s="36"/>
    </row>
    <row r="2003" spans="1:1">
      <c r="A2003" s="36"/>
    </row>
    <row r="2004" spans="1:1">
      <c r="A2004" s="36"/>
    </row>
    <row r="2005" spans="1:1">
      <c r="A2005" s="36"/>
    </row>
    <row r="2006" spans="1:1">
      <c r="A2006" s="36"/>
    </row>
    <row r="2007" spans="1:1">
      <c r="A2007" s="36"/>
    </row>
    <row r="2008" spans="1:1">
      <c r="A2008" s="36"/>
    </row>
    <row r="2009" spans="1:1">
      <c r="A2009" s="36"/>
    </row>
    <row r="2010" spans="1:1">
      <c r="A2010" s="36"/>
    </row>
    <row r="2011" spans="1:1">
      <c r="A2011" s="36"/>
    </row>
    <row r="2012" spans="1:1">
      <c r="A2012" s="36"/>
    </row>
    <row r="2013" spans="1:1">
      <c r="A2013" s="36"/>
    </row>
    <row r="2014" spans="1:1">
      <c r="A2014" s="36"/>
    </row>
    <row r="2015" spans="1:1">
      <c r="A2015" s="36"/>
    </row>
    <row r="2016" spans="1:1">
      <c r="A2016" s="36"/>
    </row>
    <row r="2017" spans="1:1">
      <c r="A2017" s="36"/>
    </row>
    <row r="2018" spans="1:1">
      <c r="A2018" s="36"/>
    </row>
    <row r="2019" spans="1:1">
      <c r="A2019" s="36"/>
    </row>
    <row r="2020" spans="1:1">
      <c r="A2020" s="36"/>
    </row>
    <row r="2021" spans="1:1">
      <c r="A2021" s="36"/>
    </row>
    <row r="2022" spans="1:1">
      <c r="A2022" s="36"/>
    </row>
    <row r="2023" spans="1:1">
      <c r="A2023" s="36"/>
    </row>
    <row r="2024" spans="1:1">
      <c r="A2024" s="36"/>
    </row>
    <row r="2025" spans="1:1">
      <c r="A2025" s="36"/>
    </row>
    <row r="2026" spans="1:1">
      <c r="A2026" s="36"/>
    </row>
    <row r="2027" spans="1:1">
      <c r="A2027" s="36"/>
    </row>
    <row r="2028" spans="1:1">
      <c r="A2028" s="36"/>
    </row>
    <row r="2029" spans="1:1">
      <c r="A2029" s="36"/>
    </row>
    <row r="2030" spans="1:1">
      <c r="A2030" s="36"/>
    </row>
    <row r="2031" spans="1:1">
      <c r="A2031" s="36"/>
    </row>
    <row r="2032" spans="1:1">
      <c r="A2032" s="36"/>
    </row>
    <row r="2033" spans="1:1">
      <c r="A2033" s="36"/>
    </row>
    <row r="2034" spans="1:1">
      <c r="A2034" s="36"/>
    </row>
    <row r="2035" spans="1:1">
      <c r="A2035" s="36"/>
    </row>
    <row r="2036" spans="1:1">
      <c r="A2036" s="36"/>
    </row>
    <row r="2037" spans="1:1">
      <c r="A2037" s="36"/>
    </row>
    <row r="2038" spans="1:1">
      <c r="A2038" s="36"/>
    </row>
    <row r="2039" spans="1:1">
      <c r="A2039" s="36"/>
    </row>
    <row r="2040" spans="1:1">
      <c r="A2040" s="36"/>
    </row>
    <row r="2041" spans="1:1">
      <c r="A2041" s="36"/>
    </row>
    <row r="2042" spans="1:1">
      <c r="A2042" s="36"/>
    </row>
    <row r="2043" spans="1:1">
      <c r="A2043" s="36"/>
    </row>
    <row r="2044" spans="1:1">
      <c r="A2044" s="36"/>
    </row>
    <row r="2045" spans="1:1">
      <c r="A2045" s="36"/>
    </row>
    <row r="2046" spans="1:1">
      <c r="A2046" s="36"/>
    </row>
    <row r="2047" spans="1:1">
      <c r="A2047" s="36"/>
    </row>
    <row r="2048" spans="1:1">
      <c r="A2048" s="36"/>
    </row>
    <row r="2049" spans="1:1">
      <c r="A2049" s="36"/>
    </row>
    <row r="2050" spans="1:1">
      <c r="A2050" s="36"/>
    </row>
    <row r="2051" spans="1:1">
      <c r="A2051" s="36"/>
    </row>
    <row r="2052" spans="1:1">
      <c r="A2052" s="36"/>
    </row>
    <row r="2053" spans="1:1">
      <c r="A2053" s="36"/>
    </row>
    <row r="2054" spans="1:1">
      <c r="A2054" s="36"/>
    </row>
    <row r="2055" spans="1:1">
      <c r="A2055" s="36"/>
    </row>
    <row r="2056" spans="1:1">
      <c r="A2056" s="36"/>
    </row>
    <row r="2057" spans="1:1">
      <c r="A2057" s="36"/>
    </row>
    <row r="2058" spans="1:1">
      <c r="A2058" s="36"/>
    </row>
    <row r="2059" spans="1:1">
      <c r="A2059" s="36"/>
    </row>
    <row r="2060" spans="1:1">
      <c r="A2060" s="36"/>
    </row>
    <row r="2061" spans="1:1">
      <c r="A2061" s="36"/>
    </row>
    <row r="2062" spans="1:1">
      <c r="A2062" s="36"/>
    </row>
    <row r="2063" spans="1:1">
      <c r="A2063" s="36"/>
    </row>
    <row r="2064" spans="1:1">
      <c r="A2064" s="36"/>
    </row>
    <row r="2065" spans="1:1">
      <c r="A2065" s="36"/>
    </row>
    <row r="2066" spans="1:1">
      <c r="A2066" s="36"/>
    </row>
    <row r="2067" spans="1:1">
      <c r="A2067" s="36"/>
    </row>
    <row r="2068" spans="1:1">
      <c r="A2068" s="36"/>
    </row>
    <row r="2069" spans="1:1">
      <c r="A2069" s="36"/>
    </row>
    <row r="2070" spans="1:1">
      <c r="A2070" s="36"/>
    </row>
    <row r="2071" spans="1:1">
      <c r="A2071" s="36"/>
    </row>
    <row r="2072" spans="1:1">
      <c r="A2072" s="36"/>
    </row>
    <row r="2073" spans="1:1">
      <c r="A2073" s="36"/>
    </row>
    <row r="2074" spans="1:1">
      <c r="A2074" s="36"/>
    </row>
    <row r="2075" spans="1:1">
      <c r="A2075" s="36"/>
    </row>
    <row r="2076" spans="1:1">
      <c r="A2076" s="36"/>
    </row>
    <row r="2077" spans="1:1">
      <c r="A2077" s="36"/>
    </row>
    <row r="2078" spans="1:1">
      <c r="A2078" s="36"/>
    </row>
    <row r="2079" spans="1:1">
      <c r="A2079" s="36"/>
    </row>
    <row r="2080" spans="1:1">
      <c r="A2080" s="36"/>
    </row>
    <row r="2081" spans="1:1">
      <c r="A2081" s="36"/>
    </row>
    <row r="2082" spans="1:1">
      <c r="A2082" s="36"/>
    </row>
    <row r="2083" spans="1:1">
      <c r="A2083" s="36"/>
    </row>
    <row r="2084" spans="1:1">
      <c r="A2084" s="36"/>
    </row>
    <row r="2085" spans="1:1">
      <c r="A2085" s="36"/>
    </row>
    <row r="2086" spans="1:1">
      <c r="A2086" s="36"/>
    </row>
    <row r="2087" spans="1:1">
      <c r="A2087" s="36"/>
    </row>
    <row r="2088" spans="1:1">
      <c r="A2088" s="36"/>
    </row>
    <row r="2089" spans="1:1">
      <c r="A2089" s="36"/>
    </row>
    <row r="2090" spans="1:1">
      <c r="A2090" s="36"/>
    </row>
    <row r="2091" spans="1:1">
      <c r="A2091" s="36"/>
    </row>
    <row r="2092" spans="1:1">
      <c r="A2092" s="36"/>
    </row>
    <row r="2093" spans="1:1">
      <c r="A2093" s="36"/>
    </row>
    <row r="2094" spans="1:1">
      <c r="A2094" s="36"/>
    </row>
    <row r="2095" spans="1:1">
      <c r="A2095" s="36"/>
    </row>
    <row r="2096" spans="1:1">
      <c r="A2096" s="36"/>
    </row>
    <row r="2097" spans="1:1">
      <c r="A2097" s="36"/>
    </row>
    <row r="2098" spans="1:1">
      <c r="A2098" s="36"/>
    </row>
    <row r="2099" spans="1:1">
      <c r="A2099" s="36"/>
    </row>
    <row r="2100" spans="1:1">
      <c r="A2100" s="36"/>
    </row>
    <row r="2101" spans="1:1">
      <c r="A2101" s="36"/>
    </row>
    <row r="2102" spans="1:1">
      <c r="A2102" s="36"/>
    </row>
    <row r="2103" spans="1:1">
      <c r="A2103" s="36"/>
    </row>
    <row r="2104" spans="1:1">
      <c r="A2104" s="36"/>
    </row>
    <row r="2105" spans="1:1">
      <c r="A2105" s="36"/>
    </row>
    <row r="2106" spans="1:1">
      <c r="A2106" s="36"/>
    </row>
    <row r="2107" spans="1:1">
      <c r="A2107" s="36"/>
    </row>
    <row r="2108" spans="1:1">
      <c r="A2108" s="36"/>
    </row>
    <row r="2109" spans="1:1">
      <c r="A2109" s="36"/>
    </row>
    <row r="2110" spans="1:1">
      <c r="A2110" s="36"/>
    </row>
    <row r="2111" spans="1:1">
      <c r="A2111" s="36"/>
    </row>
    <row r="2112" spans="1:1">
      <c r="A2112" s="36"/>
    </row>
    <row r="2113" spans="1:1">
      <c r="A2113" s="36"/>
    </row>
    <row r="2114" spans="1:1">
      <c r="A2114" s="36"/>
    </row>
    <row r="2115" spans="1:1">
      <c r="A2115" s="36"/>
    </row>
    <row r="2116" spans="1:1">
      <c r="A2116" s="36"/>
    </row>
    <row r="2117" spans="1:1">
      <c r="A2117" s="36"/>
    </row>
    <row r="2118" spans="1:1">
      <c r="A2118" s="36"/>
    </row>
    <row r="2119" spans="1:1">
      <c r="A2119" s="36"/>
    </row>
    <row r="2120" spans="1:1">
      <c r="A2120" s="36"/>
    </row>
    <row r="2121" spans="1:1">
      <c r="A2121" s="36"/>
    </row>
    <row r="2122" spans="1:1">
      <c r="A2122" s="36"/>
    </row>
    <row r="2123" spans="1:1">
      <c r="A2123" s="36"/>
    </row>
    <row r="2124" spans="1:1">
      <c r="A2124" s="36"/>
    </row>
    <row r="2125" spans="1:1">
      <c r="A2125" s="36"/>
    </row>
    <row r="2126" spans="1:1">
      <c r="A2126" s="36"/>
    </row>
    <row r="2127" spans="1:1">
      <c r="A2127" s="36"/>
    </row>
    <row r="2128" spans="1:1">
      <c r="A2128" s="36"/>
    </row>
    <row r="2129" spans="1:1">
      <c r="A2129" s="36"/>
    </row>
    <row r="2130" spans="1:1">
      <c r="A2130" s="36"/>
    </row>
    <row r="2131" spans="1:1">
      <c r="A2131" s="36"/>
    </row>
    <row r="2132" spans="1:1">
      <c r="A2132" s="36"/>
    </row>
    <row r="2133" spans="1:1">
      <c r="A2133" s="36"/>
    </row>
    <row r="2134" spans="1:1">
      <c r="A2134" s="36"/>
    </row>
    <row r="2135" spans="1:1">
      <c r="A2135" s="36"/>
    </row>
    <row r="2136" spans="1:1">
      <c r="A2136" s="36"/>
    </row>
    <row r="2137" spans="1:1">
      <c r="A2137" s="36"/>
    </row>
    <row r="2138" spans="1:1">
      <c r="A2138" s="36"/>
    </row>
    <row r="2139" spans="1:1">
      <c r="A2139" s="36"/>
    </row>
    <row r="2140" spans="1:1">
      <c r="A2140" s="36"/>
    </row>
    <row r="2141" spans="1:1">
      <c r="A2141" s="36"/>
    </row>
    <row r="2142" spans="1:1">
      <c r="A2142" s="36"/>
    </row>
    <row r="2143" spans="1:1">
      <c r="A2143" s="36"/>
    </row>
    <row r="2144" spans="1:1">
      <c r="A2144" s="36"/>
    </row>
    <row r="2145" spans="1:1">
      <c r="A2145" s="36"/>
    </row>
    <row r="2146" spans="1:1">
      <c r="A2146" s="36"/>
    </row>
    <row r="2147" spans="1:1">
      <c r="A2147" s="36"/>
    </row>
    <row r="2148" spans="1:1">
      <c r="A2148" s="36"/>
    </row>
    <row r="2149" spans="1:1">
      <c r="A2149" s="36"/>
    </row>
    <row r="2150" spans="1:1">
      <c r="A2150" s="36"/>
    </row>
    <row r="2151" spans="1:1">
      <c r="A2151" s="36"/>
    </row>
    <row r="2152" spans="1:1">
      <c r="A2152" s="36"/>
    </row>
    <row r="2153" spans="1:1">
      <c r="A2153" s="36"/>
    </row>
    <row r="2154" spans="1:1">
      <c r="A2154" s="36"/>
    </row>
    <row r="2155" spans="1:1">
      <c r="A2155" s="36"/>
    </row>
    <row r="2156" spans="1:1">
      <c r="A2156" s="36"/>
    </row>
    <row r="2157" spans="1:1">
      <c r="A2157" s="36"/>
    </row>
    <row r="2158" spans="1:1">
      <c r="A2158" s="36"/>
    </row>
    <row r="2159" spans="1:1">
      <c r="A2159" s="36"/>
    </row>
    <row r="2160" spans="1:1">
      <c r="A2160" s="36"/>
    </row>
    <row r="2161" spans="1:1">
      <c r="A2161" s="36"/>
    </row>
    <row r="2162" spans="1:1">
      <c r="A2162" s="36"/>
    </row>
    <row r="2163" spans="1:1">
      <c r="A2163" s="36"/>
    </row>
    <row r="2164" spans="1:1">
      <c r="A2164" s="36"/>
    </row>
    <row r="2165" spans="1:1">
      <c r="A2165" s="36"/>
    </row>
    <row r="2166" spans="1:1">
      <c r="A2166" s="36"/>
    </row>
    <row r="2167" spans="1:1">
      <c r="A2167" s="36"/>
    </row>
    <row r="2168" spans="1:1">
      <c r="A2168" s="36"/>
    </row>
    <row r="2169" spans="1:1">
      <c r="A2169" s="36"/>
    </row>
    <row r="2170" spans="1:1">
      <c r="A2170" s="36"/>
    </row>
    <row r="2171" spans="1:1">
      <c r="A2171" s="36"/>
    </row>
    <row r="2172" spans="1:1">
      <c r="A2172" s="36"/>
    </row>
    <row r="2173" spans="1:1">
      <c r="A2173" s="36"/>
    </row>
    <row r="2174" spans="1:1">
      <c r="A2174" s="36"/>
    </row>
    <row r="2175" spans="1:1">
      <c r="A2175" s="36"/>
    </row>
    <row r="2176" spans="1:1">
      <c r="A2176" s="36"/>
    </row>
    <row r="2177" spans="1:1">
      <c r="A2177" s="36"/>
    </row>
    <row r="2178" spans="1:1">
      <c r="A2178" s="36"/>
    </row>
    <row r="2179" spans="1:1">
      <c r="A2179" s="36"/>
    </row>
    <row r="2180" spans="1:1">
      <c r="A2180" s="36"/>
    </row>
    <row r="2181" spans="1:1">
      <c r="A2181" s="36"/>
    </row>
    <row r="2182" spans="1:1">
      <c r="A2182" s="36"/>
    </row>
    <row r="2183" spans="1:1">
      <c r="A2183" s="36"/>
    </row>
    <row r="2184" spans="1:1">
      <c r="A2184" s="36"/>
    </row>
    <row r="2185" spans="1:1">
      <c r="A2185" s="36"/>
    </row>
    <row r="2186" spans="1:1">
      <c r="A2186" s="36"/>
    </row>
    <row r="2187" spans="1:1">
      <c r="A2187" s="36"/>
    </row>
    <row r="2188" spans="1:1">
      <c r="A2188" s="36"/>
    </row>
    <row r="2189" spans="1:1">
      <c r="A2189" s="36"/>
    </row>
    <row r="2190" spans="1:1">
      <c r="A2190" s="36"/>
    </row>
    <row r="2191" spans="1:1">
      <c r="A2191" s="36"/>
    </row>
    <row r="2192" spans="1:1">
      <c r="A2192" s="36"/>
    </row>
    <row r="2193" spans="1:1">
      <c r="A2193" s="36"/>
    </row>
    <row r="2194" spans="1:1">
      <c r="A2194" s="36"/>
    </row>
    <row r="2195" spans="1:1">
      <c r="A2195" s="36"/>
    </row>
    <row r="2196" spans="1:1">
      <c r="A2196" s="36"/>
    </row>
    <row r="2197" spans="1:1">
      <c r="A2197" s="36"/>
    </row>
    <row r="2198" spans="1:1">
      <c r="A2198" s="36"/>
    </row>
    <row r="2199" spans="1:1">
      <c r="A2199" s="36"/>
    </row>
    <row r="2200" spans="1:1">
      <c r="A2200" s="36"/>
    </row>
    <row r="2201" spans="1:1">
      <c r="A2201" s="36"/>
    </row>
    <row r="2202" spans="1:1">
      <c r="A2202" s="36"/>
    </row>
    <row r="2203" spans="1:1">
      <c r="A2203" s="36"/>
    </row>
    <row r="2204" spans="1:1">
      <c r="A2204" s="36"/>
    </row>
    <row r="2205" spans="1:1">
      <c r="A2205" s="36"/>
    </row>
    <row r="2206" spans="1:1">
      <c r="A2206" s="36"/>
    </row>
    <row r="2207" spans="1:1">
      <c r="A2207" s="36"/>
    </row>
    <row r="2208" spans="1:1">
      <c r="A2208" s="36"/>
    </row>
    <row r="2209" spans="1:1">
      <c r="A2209" s="36"/>
    </row>
    <row r="2210" spans="1:1">
      <c r="A2210" s="36"/>
    </row>
    <row r="2211" spans="1:1">
      <c r="A2211" s="36"/>
    </row>
    <row r="2212" spans="1:1">
      <c r="A2212" s="36"/>
    </row>
    <row r="2213" spans="1:1">
      <c r="A2213" s="36"/>
    </row>
    <row r="2214" spans="1:1">
      <c r="A2214" s="36"/>
    </row>
    <row r="2215" spans="1:1">
      <c r="A2215" s="36"/>
    </row>
    <row r="2216" spans="1:1">
      <c r="A2216" s="36"/>
    </row>
    <row r="2217" spans="1:1">
      <c r="A2217" s="36"/>
    </row>
    <row r="2218" spans="1:1">
      <c r="A2218" s="36"/>
    </row>
    <row r="2219" spans="1:1">
      <c r="A2219" s="36"/>
    </row>
    <row r="2220" spans="1:1">
      <c r="A2220" s="36"/>
    </row>
    <row r="2221" spans="1:1">
      <c r="A2221" s="36"/>
    </row>
    <row r="2222" spans="1:1">
      <c r="A2222" s="36"/>
    </row>
    <row r="2223" spans="1:1">
      <c r="A2223" s="36"/>
    </row>
    <row r="2224" spans="1:1">
      <c r="A2224" s="36"/>
    </row>
    <row r="2225" spans="1:1">
      <c r="A2225" s="36"/>
    </row>
    <row r="2226" spans="1:1">
      <c r="A2226" s="36"/>
    </row>
    <row r="2227" spans="1:1">
      <c r="A2227" s="36"/>
    </row>
    <row r="2228" spans="1:1">
      <c r="A2228" s="36"/>
    </row>
    <row r="2229" spans="1:1">
      <c r="A2229" s="36"/>
    </row>
    <row r="2230" spans="1:1">
      <c r="A2230" s="36"/>
    </row>
    <row r="2231" spans="1:1">
      <c r="A2231" s="36"/>
    </row>
    <row r="2232" spans="1:1">
      <c r="A2232" s="36"/>
    </row>
    <row r="2233" spans="1:1">
      <c r="A2233" s="36"/>
    </row>
    <row r="2234" spans="1:1">
      <c r="A2234" s="36"/>
    </row>
    <row r="2235" spans="1:1">
      <c r="A2235" s="36"/>
    </row>
    <row r="2236" spans="1:1">
      <c r="A2236" s="36"/>
    </row>
    <row r="2237" spans="1:1">
      <c r="A2237" s="36"/>
    </row>
    <row r="2238" spans="1:1">
      <c r="A2238" s="36"/>
    </row>
    <row r="2239" spans="1:1">
      <c r="A2239" s="36"/>
    </row>
    <row r="2240" spans="1:1">
      <c r="A2240" s="36"/>
    </row>
    <row r="2241" spans="1:1">
      <c r="A2241" s="36"/>
    </row>
    <row r="2242" spans="1:1">
      <c r="A2242" s="36"/>
    </row>
    <row r="2243" spans="1:1">
      <c r="A2243" s="36"/>
    </row>
    <row r="2244" spans="1:1">
      <c r="A2244" s="36"/>
    </row>
    <row r="2245" spans="1:1">
      <c r="A2245" s="36"/>
    </row>
    <row r="2246" spans="1:1">
      <c r="A2246" s="36"/>
    </row>
    <row r="2247" spans="1:1">
      <c r="A2247" s="36"/>
    </row>
    <row r="2248" spans="1:1">
      <c r="A2248" s="36"/>
    </row>
    <row r="2249" spans="1:1">
      <c r="A2249" s="36"/>
    </row>
    <row r="2250" spans="1:1">
      <c r="A2250" s="36"/>
    </row>
    <row r="2251" spans="1:1">
      <c r="A2251" s="36"/>
    </row>
    <row r="2252" spans="1:1">
      <c r="A2252" s="36"/>
    </row>
    <row r="2253" spans="1:1">
      <c r="A2253" s="36"/>
    </row>
    <row r="2254" spans="1:1">
      <c r="A2254" s="36"/>
    </row>
    <row r="2255" spans="1:1">
      <c r="A2255" s="36"/>
    </row>
    <row r="2256" spans="1:1">
      <c r="A2256" s="36"/>
    </row>
    <row r="2257" spans="1:1">
      <c r="A2257" s="36"/>
    </row>
    <row r="2258" spans="1:1">
      <c r="A2258" s="36"/>
    </row>
    <row r="2259" spans="1:1">
      <c r="A2259" s="36"/>
    </row>
    <row r="2260" spans="1:1">
      <c r="A2260" s="36"/>
    </row>
    <row r="2261" spans="1:1">
      <c r="A2261" s="36"/>
    </row>
    <row r="2262" spans="1:1">
      <c r="A2262" s="36"/>
    </row>
    <row r="2263" spans="1:1">
      <c r="A2263" s="36"/>
    </row>
    <row r="2264" spans="1:1">
      <c r="A2264" s="36"/>
    </row>
  </sheetData>
  <mergeCells count="3">
    <mergeCell ref="A1:I1"/>
    <mergeCell ref="A2:I2"/>
    <mergeCell ref="A3:I3"/>
  </mergeCells>
  <pageMargins left="0.7" right="0.7" top="0.75" bottom="0.75" header="0.3" footer="0.3"/>
  <pageSetup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Z279"/>
  <sheetViews>
    <sheetView showGridLines="0" showWhiteSpace="0" zoomScale="70" zoomScaleNormal="70" zoomScaleSheetLayoutView="50" zoomScalePageLayoutView="75" workbookViewId="0">
      <selection sqref="A1:U1"/>
    </sheetView>
  </sheetViews>
  <sheetFormatPr defaultColWidth="9.140625" defaultRowHeight="15"/>
  <cols>
    <col min="1" max="1" width="17.85546875" style="263" customWidth="1"/>
    <col min="2" max="2" width="6.42578125" style="263" customWidth="1"/>
    <col min="3" max="3" width="40.5703125" style="263" customWidth="1"/>
    <col min="4" max="4" width="41.42578125" style="263" customWidth="1"/>
    <col min="5" max="5" width="17.85546875" style="265" customWidth="1"/>
    <col min="6" max="6" width="26.140625" style="263" customWidth="1"/>
    <col min="7" max="7" width="20.140625" style="263" customWidth="1"/>
    <col min="8" max="8" width="19.85546875" style="263" customWidth="1"/>
    <col min="9" max="9" width="21.140625" style="263" customWidth="1"/>
    <col min="10" max="10" width="20.85546875" style="263" customWidth="1"/>
    <col min="11" max="11" width="19" style="263" customWidth="1"/>
    <col min="12" max="13" width="20.42578125" style="263" customWidth="1"/>
    <col min="14" max="14" width="21.85546875" style="263" customWidth="1"/>
    <col min="15" max="15" width="21.42578125" style="263" customWidth="1"/>
    <col min="16" max="16" width="22" style="263" customWidth="1"/>
    <col min="17" max="17" width="20.85546875" style="263" customWidth="1"/>
    <col min="18" max="18" width="21.42578125" style="263" customWidth="1"/>
    <col min="19" max="19" width="24.140625" style="263" customWidth="1"/>
    <col min="20" max="20" width="20.140625" style="263" customWidth="1"/>
    <col min="21" max="21" width="18.42578125" style="263" customWidth="1"/>
    <col min="22" max="22" width="9.140625" style="263" bestFit="1" customWidth="1"/>
    <col min="23" max="23" width="14.85546875" style="263" bestFit="1" customWidth="1"/>
    <col min="24" max="36" width="19.5703125" style="263" customWidth="1"/>
    <col min="37" max="48" width="9.140625" style="263"/>
    <col min="49" max="52" width="14.85546875" style="263" bestFit="1" customWidth="1"/>
    <col min="53" max="16384" width="9.140625" style="263"/>
  </cols>
  <sheetData>
    <row r="1" spans="1:22" s="914" customFormat="1" ht="21" customHeight="1">
      <c r="A1" s="1456" t="s">
        <v>260</v>
      </c>
      <c r="B1" s="1456"/>
      <c r="C1" s="1456"/>
      <c r="D1" s="1456"/>
      <c r="E1" s="1456"/>
      <c r="F1" s="1456"/>
      <c r="G1" s="1456"/>
      <c r="H1" s="1456"/>
      <c r="I1" s="1456"/>
      <c r="J1" s="1456"/>
      <c r="K1" s="1456"/>
      <c r="L1" s="1456"/>
      <c r="M1" s="1456"/>
      <c r="N1" s="1456"/>
      <c r="O1" s="1456"/>
      <c r="P1" s="1456"/>
      <c r="Q1" s="1456"/>
      <c r="R1" s="1456"/>
      <c r="S1" s="1456"/>
      <c r="T1" s="1456"/>
      <c r="U1" s="1456"/>
    </row>
    <row r="2" spans="1:22" ht="21" customHeight="1">
      <c r="A2" s="1456" t="s">
        <v>261</v>
      </c>
      <c r="B2" s="1456"/>
      <c r="C2" s="1456"/>
      <c r="D2" s="1456"/>
      <c r="E2" s="1456"/>
      <c r="F2" s="1456"/>
      <c r="G2" s="1456"/>
      <c r="H2" s="1456"/>
      <c r="I2" s="1456"/>
      <c r="J2" s="1456"/>
      <c r="K2" s="1456"/>
      <c r="L2" s="1456"/>
      <c r="M2" s="1456"/>
      <c r="N2" s="1456"/>
      <c r="O2" s="1456"/>
      <c r="P2" s="1456"/>
      <c r="Q2" s="1456"/>
      <c r="R2" s="1456"/>
      <c r="S2" s="1456"/>
      <c r="T2" s="1456"/>
      <c r="U2" s="1456"/>
    </row>
    <row r="3" spans="1:22" ht="21" customHeight="1">
      <c r="A3" s="1456" t="s">
        <v>620</v>
      </c>
      <c r="B3" s="1456"/>
      <c r="C3" s="1456"/>
      <c r="D3" s="1456"/>
      <c r="E3" s="1456"/>
      <c r="F3" s="1456"/>
      <c r="G3" s="1456"/>
      <c r="H3" s="1456"/>
      <c r="I3" s="1456"/>
      <c r="J3" s="1456"/>
      <c r="K3" s="1456"/>
      <c r="L3" s="1456"/>
      <c r="M3" s="1456"/>
      <c r="N3" s="1456"/>
      <c r="O3" s="1456"/>
      <c r="P3" s="1456"/>
      <c r="Q3" s="1456"/>
      <c r="R3" s="1456"/>
      <c r="S3" s="1456"/>
      <c r="T3" s="1456"/>
      <c r="U3" s="1456"/>
    </row>
    <row r="4" spans="1:22" ht="21" customHeight="1">
      <c r="B4" s="426"/>
      <c r="C4" s="502"/>
      <c r="D4" s="431"/>
      <c r="E4" s="431"/>
      <c r="F4" s="277"/>
      <c r="G4" s="499"/>
      <c r="H4" s="277"/>
      <c r="I4" s="277"/>
      <c r="J4" s="277"/>
      <c r="K4" s="277"/>
      <c r="L4" s="277"/>
      <c r="M4" s="277"/>
      <c r="N4" s="500"/>
      <c r="O4" s="500"/>
      <c r="P4" s="500"/>
      <c r="Q4" s="500"/>
      <c r="U4" s="277"/>
    </row>
    <row r="5" spans="1:22" ht="21" customHeight="1" thickBot="1">
      <c r="A5" s="278"/>
      <c r="B5" s="279"/>
      <c r="C5" s="279"/>
      <c r="D5" s="279"/>
      <c r="E5" s="280"/>
      <c r="F5" s="279"/>
      <c r="G5" s="501"/>
      <c r="H5" s="281"/>
      <c r="I5" s="281"/>
      <c r="J5" s="281"/>
      <c r="K5" s="282"/>
      <c r="L5" s="281"/>
      <c r="M5" s="281"/>
      <c r="N5" s="501"/>
      <c r="O5" s="494"/>
      <c r="P5" s="264"/>
      <c r="Q5" s="501"/>
      <c r="U5" s="263" t="s">
        <v>500</v>
      </c>
    </row>
    <row r="6" spans="1:22" ht="16.5" thickBot="1">
      <c r="A6" s="283" t="s">
        <v>454</v>
      </c>
      <c r="B6" s="284"/>
      <c r="D6" s="285"/>
      <c r="E6" s="286"/>
      <c r="F6" s="281"/>
      <c r="G6" s="935" t="s">
        <v>516</v>
      </c>
      <c r="H6" s="1463" t="s">
        <v>1181</v>
      </c>
      <c r="I6" s="1463"/>
      <c r="J6" s="1463"/>
      <c r="K6" s="1463"/>
      <c r="L6" s="1463"/>
      <c r="M6" s="1463"/>
      <c r="N6" s="1463"/>
      <c r="O6" s="1463"/>
      <c r="P6" s="1463"/>
      <c r="Q6" s="1463"/>
      <c r="R6" s="1463"/>
      <c r="S6" s="1464"/>
      <c r="T6" s="266"/>
      <c r="U6" s="266"/>
    </row>
    <row r="7" spans="1:22" ht="32.1" customHeight="1" thickBot="1">
      <c r="A7" s="368" t="s">
        <v>10</v>
      </c>
      <c r="B7" s="369" t="s">
        <v>11</v>
      </c>
      <c r="C7" s="369"/>
      <c r="D7" s="369"/>
      <c r="E7" s="370" t="s">
        <v>172</v>
      </c>
      <c r="F7" s="371" t="s">
        <v>12</v>
      </c>
      <c r="G7" s="557" t="s">
        <v>746</v>
      </c>
      <c r="H7" s="370" t="s">
        <v>383</v>
      </c>
      <c r="I7" s="370" t="s">
        <v>443</v>
      </c>
      <c r="J7" s="370" t="s">
        <v>444</v>
      </c>
      <c r="K7" s="370" t="s">
        <v>445</v>
      </c>
      <c r="L7" s="370" t="s">
        <v>442</v>
      </c>
      <c r="M7" s="370" t="s">
        <v>446</v>
      </c>
      <c r="N7" s="370" t="s">
        <v>447</v>
      </c>
      <c r="O7" s="370" t="s">
        <v>448</v>
      </c>
      <c r="P7" s="370" t="s">
        <v>449</v>
      </c>
      <c r="Q7" s="370" t="s">
        <v>450</v>
      </c>
      <c r="R7" s="370" t="s">
        <v>451</v>
      </c>
      <c r="S7" s="370" t="s">
        <v>384</v>
      </c>
      <c r="T7" s="558" t="s">
        <v>14</v>
      </c>
      <c r="U7" s="1092"/>
    </row>
    <row r="8" spans="1:22" ht="15" customHeight="1">
      <c r="A8" s="292"/>
      <c r="B8" s="293" t="s">
        <v>156</v>
      </c>
      <c r="C8" s="294"/>
      <c r="D8" s="295"/>
      <c r="E8" s="296"/>
      <c r="F8" s="295"/>
      <c r="G8" s="560"/>
      <c r="H8" s="1324"/>
      <c r="I8" s="923"/>
      <c r="J8" s="923"/>
      <c r="K8" s="923"/>
      <c r="L8" s="923"/>
      <c r="M8" s="923"/>
      <c r="N8" s="923"/>
      <c r="O8" s="923"/>
      <c r="P8" s="923"/>
      <c r="Q8" s="923"/>
      <c r="R8" s="923"/>
      <c r="S8" s="924"/>
      <c r="T8" s="427"/>
      <c r="U8" s="297"/>
    </row>
    <row r="9" spans="1:22" s="914" customFormat="1" ht="15" customHeight="1">
      <c r="A9" s="298"/>
      <c r="B9" s="280" t="s">
        <v>347</v>
      </c>
      <c r="C9" s="285" t="s">
        <v>669</v>
      </c>
      <c r="D9" s="266"/>
      <c r="E9" s="419" t="str">
        <f>+'Appendix A'!E19</f>
        <v>(Note B)</v>
      </c>
      <c r="F9" s="300" t="s">
        <v>749</v>
      </c>
      <c r="G9" s="920">
        <v>28180974550</v>
      </c>
      <c r="H9" s="1325">
        <v>28270268393</v>
      </c>
      <c r="I9" s="549">
        <v>28447866687</v>
      </c>
      <c r="J9" s="549">
        <v>28515626554</v>
      </c>
      <c r="K9" s="549">
        <v>28621682847</v>
      </c>
      <c r="L9" s="549">
        <v>28907101370</v>
      </c>
      <c r="M9" s="549">
        <v>29017608247</v>
      </c>
      <c r="N9" s="549">
        <v>29096026571</v>
      </c>
      <c r="O9" s="549">
        <v>29167465234</v>
      </c>
      <c r="P9" s="549">
        <v>29323849512</v>
      </c>
      <c r="Q9" s="549">
        <v>29484233049</v>
      </c>
      <c r="R9" s="549">
        <v>29664301380</v>
      </c>
      <c r="S9" s="1326">
        <v>29950536599</v>
      </c>
      <c r="T9" s="336"/>
      <c r="U9" s="1362"/>
    </row>
    <row r="10" spans="1:22" s="914" customFormat="1" ht="15" customHeight="1">
      <c r="A10" s="298"/>
      <c r="B10" s="280" t="s">
        <v>349</v>
      </c>
      <c r="C10" s="285" t="s">
        <v>670</v>
      </c>
      <c r="D10" s="266"/>
      <c r="E10" s="419" t="str">
        <f>+'Appendix A'!E19</f>
        <v>(Note B)</v>
      </c>
      <c r="F10" s="300" t="s">
        <v>675</v>
      </c>
      <c r="G10" s="920">
        <v>6552198</v>
      </c>
      <c r="H10" s="549">
        <v>6552198</v>
      </c>
      <c r="I10" s="549">
        <v>6552198</v>
      </c>
      <c r="J10" s="549">
        <v>6552198</v>
      </c>
      <c r="K10" s="549">
        <v>6552198</v>
      </c>
      <c r="L10" s="549">
        <v>6552198</v>
      </c>
      <c r="M10" s="549">
        <v>6552198</v>
      </c>
      <c r="N10" s="549">
        <v>6552198</v>
      </c>
      <c r="O10" s="549">
        <v>6552198</v>
      </c>
      <c r="P10" s="549">
        <v>6552198</v>
      </c>
      <c r="Q10" s="549">
        <v>6552198</v>
      </c>
      <c r="R10" s="549">
        <v>6552198</v>
      </c>
      <c r="S10" s="549">
        <v>6552198</v>
      </c>
      <c r="T10" s="336"/>
      <c r="U10" s="306"/>
    </row>
    <row r="11" spans="1:22" s="914" customFormat="1" ht="15" customHeight="1">
      <c r="A11" s="298"/>
      <c r="B11" s="280" t="s">
        <v>350</v>
      </c>
      <c r="C11" s="285" t="s">
        <v>671</v>
      </c>
      <c r="D11" s="266"/>
      <c r="E11" s="419" t="str">
        <f>+'Appendix A'!E19</f>
        <v>(Note B)</v>
      </c>
      <c r="F11" s="300" t="s">
        <v>750</v>
      </c>
      <c r="G11" s="920">
        <v>3336312</v>
      </c>
      <c r="H11" s="549">
        <v>3336312</v>
      </c>
      <c r="I11" s="549">
        <v>3336312</v>
      </c>
      <c r="J11" s="549">
        <v>3336312</v>
      </c>
      <c r="K11" s="549">
        <v>3336312</v>
      </c>
      <c r="L11" s="549">
        <v>3336312</v>
      </c>
      <c r="M11" s="549">
        <v>3336312</v>
      </c>
      <c r="N11" s="549">
        <v>3336312</v>
      </c>
      <c r="O11" s="549">
        <v>3336312</v>
      </c>
      <c r="P11" s="549">
        <v>3336312</v>
      </c>
      <c r="Q11" s="549">
        <v>3336312</v>
      </c>
      <c r="R11" s="549">
        <v>3336312</v>
      </c>
      <c r="S11" s="549">
        <v>3336312</v>
      </c>
      <c r="T11" s="336"/>
      <c r="U11" s="306"/>
    </row>
    <row r="12" spans="1:22" s="914" customFormat="1" ht="15" customHeight="1">
      <c r="A12" s="298"/>
      <c r="B12" s="280" t="s">
        <v>352</v>
      </c>
      <c r="C12" s="285" t="s">
        <v>672</v>
      </c>
      <c r="D12" s="266"/>
      <c r="E12" s="419" t="str">
        <f>+'Appendix A'!E19</f>
        <v>(Note B)</v>
      </c>
      <c r="F12" s="300" t="s">
        <v>751</v>
      </c>
      <c r="G12" s="920">
        <v>94401269</v>
      </c>
      <c r="H12" s="549">
        <v>94401269</v>
      </c>
      <c r="I12" s="549">
        <v>94401269</v>
      </c>
      <c r="J12" s="549">
        <v>94401269</v>
      </c>
      <c r="K12" s="549">
        <v>94401269</v>
      </c>
      <c r="L12" s="549">
        <v>94401269</v>
      </c>
      <c r="M12" s="549">
        <v>94401269</v>
      </c>
      <c r="N12" s="549">
        <v>94401269</v>
      </c>
      <c r="O12" s="549">
        <v>94401269</v>
      </c>
      <c r="P12" s="549">
        <v>94401269</v>
      </c>
      <c r="Q12" s="549">
        <v>94401269</v>
      </c>
      <c r="R12" s="549">
        <v>94401269</v>
      </c>
      <c r="S12" s="549">
        <v>94401269</v>
      </c>
      <c r="T12" s="336"/>
      <c r="U12" s="306"/>
    </row>
    <row r="13" spans="1:22" s="914" customFormat="1" ht="15" customHeight="1">
      <c r="A13" s="298"/>
      <c r="B13" s="280" t="s">
        <v>674</v>
      </c>
      <c r="C13" s="285" t="s">
        <v>673</v>
      </c>
      <c r="D13" s="266"/>
      <c r="E13" s="419" t="str">
        <f>+'Appendix A'!E19</f>
        <v>(Note B)</v>
      </c>
      <c r="F13" s="300" t="s">
        <v>679</v>
      </c>
      <c r="G13" s="920">
        <v>551154</v>
      </c>
      <c r="H13" s="549">
        <v>551154</v>
      </c>
      <c r="I13" s="549">
        <v>551154</v>
      </c>
      <c r="J13" s="549">
        <v>551154</v>
      </c>
      <c r="K13" s="549">
        <v>551154</v>
      </c>
      <c r="L13" s="549">
        <v>551154</v>
      </c>
      <c r="M13" s="549">
        <v>551154</v>
      </c>
      <c r="N13" s="549">
        <v>551154</v>
      </c>
      <c r="O13" s="549">
        <v>551154</v>
      </c>
      <c r="P13" s="549">
        <v>551154</v>
      </c>
      <c r="Q13" s="549">
        <v>551154</v>
      </c>
      <c r="R13" s="549">
        <v>551154</v>
      </c>
      <c r="S13" s="549">
        <v>551154</v>
      </c>
      <c r="T13" s="336"/>
      <c r="U13" s="306"/>
    </row>
    <row r="14" spans="1:22" ht="15.75">
      <c r="A14" s="298">
        <f>+'Appendix A'!A19</f>
        <v>6</v>
      </c>
      <c r="B14" s="299"/>
      <c r="C14" s="285" t="s">
        <v>747</v>
      </c>
      <c r="D14" s="266"/>
      <c r="E14" s="419"/>
      <c r="F14" s="263" t="s">
        <v>677</v>
      </c>
      <c r="G14" s="1138">
        <f>G9-G10-G11-G12-G13</f>
        <v>28076133617</v>
      </c>
      <c r="H14" s="1327">
        <f>H9-H10-H11-H12-H13</f>
        <v>28165427460</v>
      </c>
      <c r="I14" s="1139">
        <f t="shared" ref="I14:S14" si="0">I9-I10-I11-I12-I13</f>
        <v>28343025754</v>
      </c>
      <c r="J14" s="1139">
        <f t="shared" si="0"/>
        <v>28410785621</v>
      </c>
      <c r="K14" s="1139">
        <f t="shared" si="0"/>
        <v>28516841914</v>
      </c>
      <c r="L14" s="1139">
        <f t="shared" si="0"/>
        <v>28802260437</v>
      </c>
      <c r="M14" s="1139">
        <f t="shared" si="0"/>
        <v>28912767314</v>
      </c>
      <c r="N14" s="1139">
        <f t="shared" si="0"/>
        <v>28991185638</v>
      </c>
      <c r="O14" s="1139">
        <f t="shared" si="0"/>
        <v>29062624301</v>
      </c>
      <c r="P14" s="1139">
        <f t="shared" si="0"/>
        <v>29219008579</v>
      </c>
      <c r="Q14" s="1139">
        <f t="shared" si="0"/>
        <v>29379392116</v>
      </c>
      <c r="R14" s="1139">
        <f t="shared" si="0"/>
        <v>29559460447</v>
      </c>
      <c r="S14" s="1328">
        <f t="shared" si="0"/>
        <v>29845695666</v>
      </c>
      <c r="T14" s="1110">
        <f t="shared" ref="T14:T19" si="1">IF(ISERROR(AVERAGE(G14:S14)),0,AVERAGE(G14:S14))</f>
        <v>28868046835.692307</v>
      </c>
      <c r="U14" s="1111"/>
      <c r="V14" s="29"/>
    </row>
    <row r="15" spans="1:22" ht="15.75">
      <c r="A15" s="298">
        <f>+'Appendix A'!A20</f>
        <v>7</v>
      </c>
      <c r="B15" s="299"/>
      <c r="C15" s="285" t="s">
        <v>250</v>
      </c>
      <c r="D15" s="266"/>
      <c r="E15" s="419" t="s">
        <v>335</v>
      </c>
      <c r="F15" s="279" t="s">
        <v>251</v>
      </c>
      <c r="G15" s="920">
        <v>245236953</v>
      </c>
      <c r="H15" s="549">
        <v>243828822</v>
      </c>
      <c r="I15" s="549">
        <v>242351453</v>
      </c>
      <c r="J15" s="549">
        <v>244713642</v>
      </c>
      <c r="K15" s="549">
        <v>259840319</v>
      </c>
      <c r="L15" s="549">
        <v>259713693</v>
      </c>
      <c r="M15" s="549">
        <v>258973903</v>
      </c>
      <c r="N15" s="549">
        <v>257765216</v>
      </c>
      <c r="O15" s="549">
        <v>256511387</v>
      </c>
      <c r="P15" s="549">
        <v>261770029</v>
      </c>
      <c r="Q15" s="549">
        <v>261198660</v>
      </c>
      <c r="R15" s="549">
        <v>260990937</v>
      </c>
      <c r="S15" s="549">
        <v>260265464</v>
      </c>
      <c r="T15" s="1110">
        <f t="shared" si="1"/>
        <v>254858498.30769232</v>
      </c>
      <c r="U15" s="1111"/>
    </row>
    <row r="16" spans="1:22" ht="15.75">
      <c r="A16" s="298">
        <f>+'Appendix A'!A23</f>
        <v>9</v>
      </c>
      <c r="B16" s="299"/>
      <c r="C16" s="285" t="s">
        <v>48</v>
      </c>
      <c r="D16" s="266"/>
      <c r="E16" s="419" t="str">
        <f>+'Appendix A'!E23</f>
        <v>(Note B &amp; J)</v>
      </c>
      <c r="F16" s="300" t="s">
        <v>752</v>
      </c>
      <c r="G16" s="920">
        <v>5202107627</v>
      </c>
      <c r="H16" s="549">
        <v>5229657183</v>
      </c>
      <c r="I16" s="549">
        <v>5255082421</v>
      </c>
      <c r="J16" s="549">
        <v>5294615511</v>
      </c>
      <c r="K16" s="549">
        <v>5320685785</v>
      </c>
      <c r="L16" s="549">
        <v>5347867355</v>
      </c>
      <c r="M16" s="549">
        <v>5388220536</v>
      </c>
      <c r="N16" s="549">
        <v>5415663694</v>
      </c>
      <c r="O16" s="549">
        <v>5441680861</v>
      </c>
      <c r="P16" s="549">
        <v>5485471581</v>
      </c>
      <c r="Q16" s="549">
        <v>5514283946</v>
      </c>
      <c r="R16" s="549">
        <v>5543430944</v>
      </c>
      <c r="S16" s="549">
        <v>5586765161</v>
      </c>
      <c r="T16" s="1110">
        <f t="shared" si="1"/>
        <v>5386579431.1538458</v>
      </c>
      <c r="U16" s="1111"/>
    </row>
    <row r="17" spans="1:21" ht="15" customHeight="1">
      <c r="A17" s="302">
        <f>+'Appendix A'!A24</f>
        <v>10</v>
      </c>
      <c r="B17" s="266"/>
      <c r="C17" s="303" t="s">
        <v>123</v>
      </c>
      <c r="D17" s="285"/>
      <c r="E17" s="419" t="str">
        <f>+'Appendix A'!E24</f>
        <v>(Note B)</v>
      </c>
      <c r="F17" s="279" t="s">
        <v>753</v>
      </c>
      <c r="G17" s="920">
        <v>12459111</v>
      </c>
      <c r="H17" s="549">
        <v>12669087</v>
      </c>
      <c r="I17" s="549">
        <v>12879064</v>
      </c>
      <c r="J17" s="549">
        <v>13089041</v>
      </c>
      <c r="K17" s="549">
        <v>13299018</v>
      </c>
      <c r="L17" s="549">
        <v>13508994</v>
      </c>
      <c r="M17" s="549">
        <v>13718971</v>
      </c>
      <c r="N17" s="549">
        <v>13928948</v>
      </c>
      <c r="O17" s="549">
        <v>14243358</v>
      </c>
      <c r="P17" s="549">
        <v>14558601</v>
      </c>
      <c r="Q17" s="549">
        <v>14873844</v>
      </c>
      <c r="R17" s="549">
        <v>15189088</v>
      </c>
      <c r="S17" s="549">
        <v>15504331</v>
      </c>
      <c r="T17" s="1110">
        <f t="shared" si="1"/>
        <v>13840112</v>
      </c>
      <c r="U17" s="1111"/>
    </row>
    <row r="18" spans="1:21">
      <c r="A18" s="302">
        <f>+'Appendix A'!A25</f>
        <v>11</v>
      </c>
      <c r="B18" s="285"/>
      <c r="C18" s="303" t="s">
        <v>253</v>
      </c>
      <c r="D18" s="285"/>
      <c r="E18" s="419" t="str">
        <f>+'Appendix A'!E25</f>
        <v>(Note B &amp; J)</v>
      </c>
      <c r="F18" s="279" t="s">
        <v>251</v>
      </c>
      <c r="G18" s="920">
        <v>59728506</v>
      </c>
      <c r="H18" s="549">
        <v>59928380</v>
      </c>
      <c r="I18" s="549">
        <v>60124959</v>
      </c>
      <c r="J18" s="549">
        <v>60323041</v>
      </c>
      <c r="K18" s="549">
        <v>60661490</v>
      </c>
      <c r="L18" s="549">
        <v>61012946</v>
      </c>
      <c r="M18" s="549">
        <v>61371902</v>
      </c>
      <c r="N18" s="549">
        <v>61730896</v>
      </c>
      <c r="O18" s="549">
        <v>62089339</v>
      </c>
      <c r="P18" s="549">
        <v>62492691</v>
      </c>
      <c r="Q18" s="549">
        <v>62906919</v>
      </c>
      <c r="R18" s="549">
        <v>63332682</v>
      </c>
      <c r="S18" s="549">
        <v>63766408</v>
      </c>
      <c r="T18" s="1110">
        <f t="shared" si="1"/>
        <v>61497704.538461536</v>
      </c>
      <c r="U18" s="1111"/>
    </row>
    <row r="19" spans="1:21">
      <c r="A19" s="302">
        <f>+'Appendix A'!A26</f>
        <v>12</v>
      </c>
      <c r="B19" s="270"/>
      <c r="C19" s="303" t="s">
        <v>254</v>
      </c>
      <c r="D19" s="285"/>
      <c r="E19" s="419" t="str">
        <f>+'Appendix A'!E26</f>
        <v>(Note B)</v>
      </c>
      <c r="F19" s="279" t="s">
        <v>251</v>
      </c>
      <c r="G19" s="920">
        <v>89367120</v>
      </c>
      <c r="H19" s="549">
        <v>89003939</v>
      </c>
      <c r="I19" s="549">
        <v>88621329</v>
      </c>
      <c r="J19" s="549">
        <v>88278874</v>
      </c>
      <c r="K19" s="549">
        <v>87273241</v>
      </c>
      <c r="L19" s="549">
        <v>86887830</v>
      </c>
      <c r="M19" s="549">
        <v>86482991</v>
      </c>
      <c r="N19" s="549">
        <v>86058722</v>
      </c>
      <c r="O19" s="549">
        <v>85615025</v>
      </c>
      <c r="P19" s="549">
        <v>85186403</v>
      </c>
      <c r="Q19" s="549">
        <v>84740516</v>
      </c>
      <c r="R19" s="549">
        <v>84275200</v>
      </c>
      <c r="S19" s="549">
        <v>83790455</v>
      </c>
      <c r="T19" s="1110">
        <f t="shared" si="1"/>
        <v>86583203.461538464</v>
      </c>
      <c r="U19" s="1111"/>
    </row>
    <row r="20" spans="1:21" s="914" customFormat="1" ht="15.75">
      <c r="A20" s="298"/>
      <c r="B20" s="299"/>
      <c r="C20" s="285"/>
      <c r="D20" s="285"/>
      <c r="E20" s="280"/>
      <c r="F20" s="559"/>
      <c r="G20" s="1099"/>
      <c r="H20" s="1110"/>
      <c r="I20" s="1140"/>
      <c r="J20" s="1140"/>
      <c r="K20" s="1140"/>
      <c r="L20" s="1140"/>
      <c r="M20" s="1140"/>
      <c r="N20" s="1140"/>
      <c r="O20" s="1140"/>
      <c r="P20" s="1140"/>
      <c r="Q20" s="1140"/>
      <c r="R20" s="1140"/>
      <c r="S20" s="1329"/>
      <c r="T20" s="1110"/>
      <c r="U20" s="1111"/>
    </row>
    <row r="21" spans="1:21" s="914" customFormat="1" ht="15.75">
      <c r="A21" s="298"/>
      <c r="B21" s="299" t="s">
        <v>89</v>
      </c>
      <c r="C21" s="285"/>
      <c r="D21" s="285"/>
      <c r="E21" s="280"/>
      <c r="F21" s="559"/>
      <c r="G21" s="1099"/>
      <c r="H21" s="1110"/>
      <c r="I21" s="1140"/>
      <c r="J21" s="1140"/>
      <c r="K21" s="1140"/>
      <c r="L21" s="1140"/>
      <c r="M21" s="1140"/>
      <c r="N21" s="1140"/>
      <c r="O21" s="1140"/>
      <c r="P21" s="1140"/>
      <c r="Q21" s="1140"/>
      <c r="R21" s="1140"/>
      <c r="S21" s="1329"/>
      <c r="T21" s="1110"/>
      <c r="U21" s="1111"/>
    </row>
    <row r="22" spans="1:21" s="914" customFormat="1">
      <c r="A22" s="298"/>
      <c r="B22" s="280" t="s">
        <v>661</v>
      </c>
      <c r="C22" s="285" t="s">
        <v>680</v>
      </c>
      <c r="D22" s="285"/>
      <c r="E22" s="304" t="str">
        <f>+'Appendix A'!E49</f>
        <v>(Note B)</v>
      </c>
      <c r="F22" s="559" t="s">
        <v>204</v>
      </c>
      <c r="G22" s="920">
        <v>16335002916</v>
      </c>
      <c r="H22" s="1325">
        <v>16390160148</v>
      </c>
      <c r="I22" s="549">
        <v>16490268365</v>
      </c>
      <c r="J22" s="549">
        <v>16517179969</v>
      </c>
      <c r="K22" s="549">
        <v>16545794988</v>
      </c>
      <c r="L22" s="549">
        <v>16760794069</v>
      </c>
      <c r="M22" s="549">
        <v>16771545685</v>
      </c>
      <c r="N22" s="549">
        <v>16805955783</v>
      </c>
      <c r="O22" s="549">
        <v>16814744719</v>
      </c>
      <c r="P22" s="549">
        <v>16871479329</v>
      </c>
      <c r="Q22" s="549">
        <v>16946283730</v>
      </c>
      <c r="R22" s="549">
        <v>17028287570</v>
      </c>
      <c r="S22" s="549">
        <v>17190809507</v>
      </c>
      <c r="T22" s="1110"/>
      <c r="U22" s="1111"/>
    </row>
    <row r="23" spans="1:21" s="914" customFormat="1">
      <c r="A23" s="298"/>
      <c r="B23" s="280" t="s">
        <v>354</v>
      </c>
      <c r="C23" s="285" t="s">
        <v>670</v>
      </c>
      <c r="D23" s="285"/>
      <c r="E23" s="304" t="str">
        <f>+'Appendix A'!E49</f>
        <v>(Note B)</v>
      </c>
      <c r="F23" s="559" t="s">
        <v>675</v>
      </c>
      <c r="G23" s="920">
        <v>6552198</v>
      </c>
      <c r="H23" s="1325">
        <v>6552198</v>
      </c>
      <c r="I23" s="549">
        <v>6552198</v>
      </c>
      <c r="J23" s="549">
        <v>6552198</v>
      </c>
      <c r="K23" s="549">
        <v>6552198</v>
      </c>
      <c r="L23" s="549">
        <v>6552198</v>
      </c>
      <c r="M23" s="549">
        <v>6552198</v>
      </c>
      <c r="N23" s="549">
        <v>6552198</v>
      </c>
      <c r="O23" s="549">
        <v>6552198</v>
      </c>
      <c r="P23" s="549">
        <v>6552198</v>
      </c>
      <c r="Q23" s="549">
        <v>6552198</v>
      </c>
      <c r="R23" s="549">
        <v>6552198</v>
      </c>
      <c r="S23" s="549">
        <v>6552198</v>
      </c>
      <c r="T23" s="1110"/>
      <c r="U23" s="1111"/>
    </row>
    <row r="24" spans="1:21" ht="15.75">
      <c r="A24" s="298">
        <f>+'Appendix A'!A49</f>
        <v>24</v>
      </c>
      <c r="B24" s="299"/>
      <c r="C24" s="285" t="s">
        <v>748</v>
      </c>
      <c r="D24" s="285"/>
      <c r="E24" s="304"/>
      <c r="F24" s="305" t="s">
        <v>678</v>
      </c>
      <c r="G24" s="1099">
        <f>G22-G23</f>
        <v>16328450718</v>
      </c>
      <c r="H24" s="1110">
        <f>H22-H23</f>
        <v>16383607950</v>
      </c>
      <c r="I24" s="1140">
        <f t="shared" ref="I24:S24" si="2">I22-I23</f>
        <v>16483716167</v>
      </c>
      <c r="J24" s="1140">
        <f t="shared" si="2"/>
        <v>16510627771</v>
      </c>
      <c r="K24" s="1140">
        <f t="shared" si="2"/>
        <v>16539242790</v>
      </c>
      <c r="L24" s="1140">
        <f t="shared" si="2"/>
        <v>16754241871</v>
      </c>
      <c r="M24" s="1140">
        <f t="shared" si="2"/>
        <v>16764993487</v>
      </c>
      <c r="N24" s="1140">
        <f t="shared" si="2"/>
        <v>16799403585</v>
      </c>
      <c r="O24" s="1140">
        <f t="shared" si="2"/>
        <v>16808192521</v>
      </c>
      <c r="P24" s="1140">
        <f t="shared" si="2"/>
        <v>16864927131</v>
      </c>
      <c r="Q24" s="1140">
        <f t="shared" si="2"/>
        <v>16939731532</v>
      </c>
      <c r="R24" s="1140">
        <f t="shared" si="2"/>
        <v>17021735372</v>
      </c>
      <c r="S24" s="1329">
        <f t="shared" si="2"/>
        <v>17184257309</v>
      </c>
      <c r="T24" s="1110">
        <f t="shared" ref="T24:T32" si="3">IF(ISERROR(AVERAGE(G24:S24)),0,AVERAGE(G24:S24))</f>
        <v>16721779092.615385</v>
      </c>
      <c r="U24" s="1111"/>
    </row>
    <row r="25" spans="1:21" s="914" customFormat="1">
      <c r="A25" s="298"/>
      <c r="B25" s="280" t="s">
        <v>355</v>
      </c>
      <c r="C25" s="285" t="s">
        <v>681</v>
      </c>
      <c r="D25" s="285"/>
      <c r="E25" s="280" t="str">
        <f>+'Appendix A'!E51</f>
        <v>(Note B)</v>
      </c>
      <c r="F25" s="279" t="s">
        <v>118</v>
      </c>
      <c r="G25" s="920">
        <v>454773035</v>
      </c>
      <c r="H25" s="549">
        <v>454949529</v>
      </c>
      <c r="I25" s="549">
        <v>452752317</v>
      </c>
      <c r="J25" s="549">
        <v>450180700</v>
      </c>
      <c r="K25" s="549">
        <v>447540692</v>
      </c>
      <c r="L25" s="549">
        <v>447663703</v>
      </c>
      <c r="M25" s="549">
        <v>491246033</v>
      </c>
      <c r="N25" s="549">
        <v>490736369</v>
      </c>
      <c r="O25" s="549">
        <v>490195560</v>
      </c>
      <c r="P25" s="549">
        <v>489512841</v>
      </c>
      <c r="Q25" s="549">
        <v>488947625</v>
      </c>
      <c r="R25" s="549">
        <v>488406876</v>
      </c>
      <c r="S25" s="549">
        <v>490321124</v>
      </c>
      <c r="T25" s="1109"/>
      <c r="U25" s="1111"/>
    </row>
    <row r="26" spans="1:21" s="914" customFormat="1">
      <c r="A26" s="298"/>
      <c r="B26" s="280" t="s">
        <v>356</v>
      </c>
      <c r="C26" s="285" t="s">
        <v>673</v>
      </c>
      <c r="D26" s="285"/>
      <c r="E26" s="280" t="str">
        <f>+'Appendix A'!E51</f>
        <v>(Note B)</v>
      </c>
      <c r="F26" s="279" t="s">
        <v>679</v>
      </c>
      <c r="G26" s="920">
        <v>551154</v>
      </c>
      <c r="H26" s="549">
        <v>551154</v>
      </c>
      <c r="I26" s="549">
        <v>551154</v>
      </c>
      <c r="J26" s="549">
        <v>551154</v>
      </c>
      <c r="K26" s="549">
        <v>551154</v>
      </c>
      <c r="L26" s="549">
        <v>551154</v>
      </c>
      <c r="M26" s="549">
        <v>551154</v>
      </c>
      <c r="N26" s="549">
        <v>551154</v>
      </c>
      <c r="O26" s="549">
        <v>551154</v>
      </c>
      <c r="P26" s="549">
        <v>551154</v>
      </c>
      <c r="Q26" s="549">
        <v>551154</v>
      </c>
      <c r="R26" s="549">
        <v>551154</v>
      </c>
      <c r="S26" s="549">
        <v>551154</v>
      </c>
      <c r="T26" s="1109"/>
      <c r="U26" s="1111"/>
    </row>
    <row r="27" spans="1:21" ht="15.75">
      <c r="A27" s="298">
        <f>+'Appendix A'!A51</f>
        <v>25</v>
      </c>
      <c r="B27" s="299"/>
      <c r="C27" s="285" t="s">
        <v>764</v>
      </c>
      <c r="D27" s="285"/>
      <c r="E27" s="280"/>
      <c r="F27" s="279" t="s">
        <v>676</v>
      </c>
      <c r="G27" s="1099">
        <f>G25-G26</f>
        <v>454221881</v>
      </c>
      <c r="H27" s="1110">
        <f>H25-H26</f>
        <v>454398375</v>
      </c>
      <c r="I27" s="1140">
        <f t="shared" ref="I27:S27" si="4">I25-I26</f>
        <v>452201163</v>
      </c>
      <c r="J27" s="1140">
        <f t="shared" si="4"/>
        <v>449629546</v>
      </c>
      <c r="K27" s="1140">
        <f t="shared" si="4"/>
        <v>446989538</v>
      </c>
      <c r="L27" s="1140">
        <f t="shared" si="4"/>
        <v>447112549</v>
      </c>
      <c r="M27" s="1140">
        <f t="shared" si="4"/>
        <v>490694879</v>
      </c>
      <c r="N27" s="1140">
        <f t="shared" si="4"/>
        <v>490185215</v>
      </c>
      <c r="O27" s="1140">
        <f t="shared" si="4"/>
        <v>489644406</v>
      </c>
      <c r="P27" s="1140">
        <f t="shared" si="4"/>
        <v>488961687</v>
      </c>
      <c r="Q27" s="1140">
        <f t="shared" si="4"/>
        <v>488396471</v>
      </c>
      <c r="R27" s="1140">
        <f t="shared" si="4"/>
        <v>487855722</v>
      </c>
      <c r="S27" s="1329">
        <f t="shared" si="4"/>
        <v>489769970</v>
      </c>
      <c r="T27" s="1110">
        <f t="shared" si="3"/>
        <v>471543184.76923078</v>
      </c>
      <c r="U27" s="1111"/>
    </row>
    <row r="28" spans="1:21" ht="15.75">
      <c r="A28" s="298">
        <f>+'Appendix A'!A52</f>
        <v>26</v>
      </c>
      <c r="B28" s="299"/>
      <c r="C28" s="285" t="s">
        <v>226</v>
      </c>
      <c r="D28" s="285"/>
      <c r="E28" s="280" t="str">
        <f>+'Appendix A'!E52</f>
        <v>(Note B)</v>
      </c>
      <c r="F28" s="279" t="s">
        <v>223</v>
      </c>
      <c r="G28" s="920">
        <v>24062467</v>
      </c>
      <c r="H28" s="549">
        <v>24062467</v>
      </c>
      <c r="I28" s="549">
        <v>24062467</v>
      </c>
      <c r="J28" s="549">
        <v>24062467</v>
      </c>
      <c r="K28" s="549">
        <v>24062467</v>
      </c>
      <c r="L28" s="549">
        <v>24062467</v>
      </c>
      <c r="M28" s="549">
        <v>24062467</v>
      </c>
      <c r="N28" s="549">
        <v>24062467</v>
      </c>
      <c r="O28" s="549">
        <v>30328467</v>
      </c>
      <c r="P28" s="549">
        <v>30378467</v>
      </c>
      <c r="Q28" s="549">
        <v>30378467</v>
      </c>
      <c r="R28" s="549">
        <v>30378467</v>
      </c>
      <c r="S28" s="549">
        <v>30378467</v>
      </c>
      <c r="T28" s="1110">
        <f t="shared" si="3"/>
        <v>26487851.615384616</v>
      </c>
      <c r="U28" s="1111"/>
    </row>
    <row r="29" spans="1:21" ht="15.75">
      <c r="A29" s="298">
        <f>+'Appendix A'!A53</f>
        <v>27</v>
      </c>
      <c r="B29" s="299"/>
      <c r="C29" s="285" t="s">
        <v>250</v>
      </c>
      <c r="D29" s="266"/>
      <c r="E29" s="280" t="str">
        <f>+'Appendix A'!E53</f>
        <v>(Note B)</v>
      </c>
      <c r="F29" s="279" t="s">
        <v>251</v>
      </c>
      <c r="G29" s="920">
        <v>245236953</v>
      </c>
      <c r="H29" s="549">
        <v>243828822</v>
      </c>
      <c r="I29" s="549">
        <v>242351453</v>
      </c>
      <c r="J29" s="549">
        <v>244713642</v>
      </c>
      <c r="K29" s="549">
        <v>259840319</v>
      </c>
      <c r="L29" s="549">
        <v>259713693</v>
      </c>
      <c r="M29" s="549">
        <v>258973903</v>
      </c>
      <c r="N29" s="549">
        <v>257765216</v>
      </c>
      <c r="O29" s="549">
        <v>256511387</v>
      </c>
      <c r="P29" s="549">
        <v>261770029</v>
      </c>
      <c r="Q29" s="549">
        <v>261198660</v>
      </c>
      <c r="R29" s="549">
        <v>260990937</v>
      </c>
      <c r="S29" s="549">
        <v>260265464</v>
      </c>
      <c r="T29" s="1110">
        <f t="shared" si="3"/>
        <v>254858498.30769232</v>
      </c>
      <c r="U29" s="1111"/>
    </row>
    <row r="30" spans="1:21">
      <c r="A30" s="302">
        <f>+'Appendix A'!A55</f>
        <v>29</v>
      </c>
      <c r="B30" s="284"/>
      <c r="C30" s="303" t="s">
        <v>433</v>
      </c>
      <c r="D30" s="285"/>
      <c r="E30" s="280" t="str">
        <f>+'Appendix A'!E55</f>
        <v>(Note B)</v>
      </c>
      <c r="F30" s="307" t="s">
        <v>754</v>
      </c>
      <c r="G30" s="920">
        <v>117415855</v>
      </c>
      <c r="H30" s="549">
        <v>119611382</v>
      </c>
      <c r="I30" s="549">
        <v>120391120</v>
      </c>
      <c r="J30" s="549">
        <v>120940917</v>
      </c>
      <c r="K30" s="549">
        <v>121380094</v>
      </c>
      <c r="L30" s="549">
        <v>121835232</v>
      </c>
      <c r="M30" s="549">
        <v>164087229</v>
      </c>
      <c r="N30" s="549">
        <v>164929836</v>
      </c>
      <c r="O30" s="549">
        <v>166365833</v>
      </c>
      <c r="P30" s="549">
        <v>167564351</v>
      </c>
      <c r="Q30" s="549">
        <v>168833698</v>
      </c>
      <c r="R30" s="549">
        <v>169867475</v>
      </c>
      <c r="S30" s="549">
        <v>170462423</v>
      </c>
      <c r="T30" s="1110">
        <f t="shared" si="3"/>
        <v>145668111.15384614</v>
      </c>
      <c r="U30" s="1111"/>
    </row>
    <row r="31" spans="1:21">
      <c r="A31" s="302">
        <f>+'Appendix A'!A56</f>
        <v>30</v>
      </c>
      <c r="B31" s="284"/>
      <c r="C31" s="303" t="s">
        <v>434</v>
      </c>
      <c r="D31" s="285"/>
      <c r="E31" s="280" t="str">
        <f>+'Appendix A'!E56</f>
        <v>(Note B)</v>
      </c>
      <c r="F31" s="307" t="s">
        <v>251</v>
      </c>
      <c r="G31" s="920">
        <v>46670758</v>
      </c>
      <c r="H31" s="549">
        <v>46720183</v>
      </c>
      <c r="I31" s="549">
        <v>46769608</v>
      </c>
      <c r="J31" s="549">
        <v>46819033</v>
      </c>
      <c r="K31" s="549">
        <v>64119543</v>
      </c>
      <c r="L31" s="549">
        <v>64168967</v>
      </c>
      <c r="M31" s="549">
        <v>64218392</v>
      </c>
      <c r="N31" s="549">
        <v>64267817</v>
      </c>
      <c r="O31" s="549">
        <v>64317242</v>
      </c>
      <c r="P31" s="549">
        <v>66913880</v>
      </c>
      <c r="Q31" s="549">
        <v>67157353</v>
      </c>
      <c r="R31" s="549">
        <v>67400825</v>
      </c>
      <c r="S31" s="549">
        <v>67450250</v>
      </c>
      <c r="T31" s="1110">
        <f t="shared" si="3"/>
        <v>59768757.769230768</v>
      </c>
      <c r="U31" s="1111"/>
    </row>
    <row r="32" spans="1:21">
      <c r="A32" s="302">
        <f>+'Appendix A'!A60</f>
        <v>34</v>
      </c>
      <c r="B32" s="284"/>
      <c r="C32" s="303" t="s">
        <v>280</v>
      </c>
      <c r="D32" s="285"/>
      <c r="E32" s="280" t="str">
        <f>+'Appendix A'!E60</f>
        <v>(Note B)</v>
      </c>
      <c r="F32" s="307" t="s">
        <v>116</v>
      </c>
      <c r="G32" s="920">
        <v>16566732</v>
      </c>
      <c r="H32" s="549">
        <v>16582501</v>
      </c>
      <c r="I32" s="549">
        <v>16598270</v>
      </c>
      <c r="J32" s="549">
        <v>16614039</v>
      </c>
      <c r="K32" s="549">
        <v>16629808</v>
      </c>
      <c r="L32" s="549">
        <v>16645577</v>
      </c>
      <c r="M32" s="549">
        <v>16661346</v>
      </c>
      <c r="N32" s="549">
        <v>16677115</v>
      </c>
      <c r="O32" s="549">
        <v>16692884</v>
      </c>
      <c r="P32" s="549">
        <v>16708653</v>
      </c>
      <c r="Q32" s="549">
        <v>16724422</v>
      </c>
      <c r="R32" s="549">
        <v>16740191</v>
      </c>
      <c r="S32" s="549">
        <v>16755960</v>
      </c>
      <c r="T32" s="1110">
        <f t="shared" si="3"/>
        <v>16661346</v>
      </c>
      <c r="U32" s="1111"/>
    </row>
    <row r="33" spans="1:52" s="914" customFormat="1">
      <c r="A33" s="302"/>
      <c r="B33" s="284"/>
      <c r="C33" s="303"/>
      <c r="D33" s="285"/>
      <c r="E33" s="280"/>
      <c r="F33" s="307"/>
      <c r="G33" s="1099"/>
      <c r="H33" s="1140"/>
      <c r="I33" s="1140"/>
      <c r="J33" s="1140"/>
      <c r="K33" s="1140"/>
      <c r="L33" s="1140"/>
      <c r="M33" s="1140"/>
      <c r="N33" s="1140"/>
      <c r="O33" s="1140"/>
      <c r="P33" s="1140"/>
      <c r="Q33" s="1140"/>
      <c r="R33" s="1140"/>
      <c r="S33" s="1140"/>
      <c r="T33" s="1110"/>
      <c r="U33" s="1111"/>
    </row>
    <row r="34" spans="1:52" ht="15.75">
      <c r="A34" s="298"/>
      <c r="B34" s="299" t="s">
        <v>81</v>
      </c>
      <c r="C34" s="285"/>
      <c r="D34" s="285"/>
      <c r="E34" s="280"/>
      <c r="F34" s="559"/>
      <c r="G34" s="1099"/>
      <c r="H34" s="1140"/>
      <c r="I34" s="1140"/>
      <c r="J34" s="1140"/>
      <c r="K34" s="1140"/>
      <c r="L34" s="1140"/>
      <c r="M34" s="1140"/>
      <c r="N34" s="1140"/>
      <c r="O34" s="1140"/>
      <c r="P34" s="1140"/>
      <c r="Q34" s="1140"/>
      <c r="R34" s="1140"/>
      <c r="S34" s="1140"/>
      <c r="T34" s="1110"/>
      <c r="U34" s="1111"/>
    </row>
    <row r="35" spans="1:52">
      <c r="A35" s="302">
        <f>+'Appendix A'!A67</f>
        <v>37</v>
      </c>
      <c r="B35" s="280"/>
      <c r="C35" s="285" t="s">
        <v>162</v>
      </c>
      <c r="D35" s="285"/>
      <c r="E35" s="280" t="str">
        <f>+'Appendix A'!E67</f>
        <v>(Note B &amp; J)</v>
      </c>
      <c r="F35" s="303" t="s">
        <v>205</v>
      </c>
      <c r="G35" s="920">
        <v>1868470049</v>
      </c>
      <c r="H35" s="549">
        <v>1891832473</v>
      </c>
      <c r="I35" s="549">
        <v>1913898251</v>
      </c>
      <c r="J35" s="549">
        <v>1936406030</v>
      </c>
      <c r="K35" s="549">
        <v>1960001273</v>
      </c>
      <c r="L35" s="549">
        <v>1984358799</v>
      </c>
      <c r="M35" s="549">
        <v>2008160583</v>
      </c>
      <c r="N35" s="549">
        <v>2032273355</v>
      </c>
      <c r="O35" s="549">
        <v>2056864059</v>
      </c>
      <c r="P35" s="549">
        <v>2081804379</v>
      </c>
      <c r="Q35" s="549">
        <v>2106832044</v>
      </c>
      <c r="R35" s="549">
        <v>2131791783</v>
      </c>
      <c r="S35" s="549">
        <v>2157009884</v>
      </c>
      <c r="T35" s="1110">
        <f>IF(ISERROR(AVERAGE(G35:S35)),0,AVERAGE(G35:S35))</f>
        <v>2009977150.9230769</v>
      </c>
      <c r="U35" s="1111"/>
      <c r="W35" s="907"/>
      <c r="X35" s="907"/>
      <c r="Y35" s="907"/>
      <c r="Z35" s="907"/>
      <c r="AA35" s="907"/>
      <c r="AB35" s="907"/>
      <c r="AC35" s="907"/>
      <c r="AD35" s="907"/>
      <c r="AE35" s="907"/>
      <c r="AF35" s="907"/>
      <c r="AG35" s="907"/>
      <c r="AH35" s="907"/>
      <c r="AI35" s="907"/>
      <c r="AJ35" s="907"/>
      <c r="AK35" s="907"/>
      <c r="AL35" s="907"/>
      <c r="AM35" s="907"/>
      <c r="AN35" s="907">
        <f t="shared" ref="AN35:AX39" si="5">ROUND(X35,0)</f>
        <v>0</v>
      </c>
      <c r="AO35" s="907">
        <f t="shared" si="5"/>
        <v>0</v>
      </c>
      <c r="AP35" s="907">
        <f t="shared" si="5"/>
        <v>0</v>
      </c>
      <c r="AQ35" s="907">
        <f t="shared" si="5"/>
        <v>0</v>
      </c>
      <c r="AR35" s="907">
        <f t="shared" si="5"/>
        <v>0</v>
      </c>
      <c r="AS35" s="907">
        <f t="shared" si="5"/>
        <v>0</v>
      </c>
      <c r="AT35" s="907">
        <f t="shared" si="5"/>
        <v>0</v>
      </c>
      <c r="AU35" s="907">
        <f t="shared" si="5"/>
        <v>0</v>
      </c>
      <c r="AV35" s="907">
        <f t="shared" si="5"/>
        <v>0</v>
      </c>
      <c r="AW35" s="907">
        <f t="shared" si="5"/>
        <v>0</v>
      </c>
      <c r="AX35" s="907">
        <f t="shared" si="5"/>
        <v>0</v>
      </c>
      <c r="AY35" s="907">
        <f>ROUND(AI35,0)</f>
        <v>0</v>
      </c>
      <c r="AZ35" s="907"/>
    </row>
    <row r="36" spans="1:52">
      <c r="A36" s="302">
        <f>+'Appendix A'!A69</f>
        <v>38</v>
      </c>
      <c r="B36" s="280"/>
      <c r="C36" s="285" t="s">
        <v>192</v>
      </c>
      <c r="D36" s="280"/>
      <c r="E36" s="280" t="str">
        <f>+'Appendix A'!E69</f>
        <v>(Note B &amp; J)</v>
      </c>
      <c r="F36" s="303" t="s">
        <v>15</v>
      </c>
      <c r="G36" s="920">
        <v>187896002</v>
      </c>
      <c r="H36" s="549">
        <v>186497896</v>
      </c>
      <c r="I36" s="549">
        <v>185094454</v>
      </c>
      <c r="J36" s="549">
        <v>183682649</v>
      </c>
      <c r="K36" s="549">
        <v>182261893</v>
      </c>
      <c r="L36" s="549">
        <v>180853102</v>
      </c>
      <c r="M36" s="549">
        <v>179817163</v>
      </c>
      <c r="N36" s="549">
        <v>178788696</v>
      </c>
      <c r="O36" s="549">
        <v>177767925</v>
      </c>
      <c r="P36" s="549">
        <v>176753588</v>
      </c>
      <c r="Q36" s="549">
        <v>175746639</v>
      </c>
      <c r="R36" s="549">
        <v>174747076</v>
      </c>
      <c r="S36" s="549">
        <v>173773137</v>
      </c>
      <c r="T36" s="1110">
        <f>IF(ISERROR(AVERAGE(G36:S36)),0,AVERAGE(G36:S36))</f>
        <v>180283093.84615386</v>
      </c>
      <c r="U36" s="1111"/>
      <c r="W36" s="907"/>
      <c r="X36" s="907"/>
      <c r="Y36" s="907"/>
      <c r="Z36" s="907"/>
      <c r="AA36" s="907"/>
      <c r="AB36" s="907"/>
      <c r="AC36" s="907"/>
      <c r="AD36" s="907"/>
      <c r="AE36" s="907"/>
      <c r="AF36" s="907"/>
      <c r="AG36" s="907"/>
      <c r="AH36" s="907"/>
      <c r="AI36" s="907"/>
      <c r="AJ36" s="907"/>
      <c r="AK36" s="907"/>
      <c r="AL36" s="907"/>
      <c r="AM36" s="907"/>
      <c r="AN36" s="907">
        <f t="shared" si="5"/>
        <v>0</v>
      </c>
      <c r="AO36" s="907">
        <f t="shared" si="5"/>
        <v>0</v>
      </c>
      <c r="AP36" s="907">
        <f t="shared" si="5"/>
        <v>0</v>
      </c>
      <c r="AQ36" s="907">
        <f t="shared" si="5"/>
        <v>0</v>
      </c>
      <c r="AR36" s="907">
        <f t="shared" si="5"/>
        <v>0</v>
      </c>
      <c r="AS36" s="907">
        <f t="shared" si="5"/>
        <v>0</v>
      </c>
      <c r="AT36" s="907">
        <f t="shared" si="5"/>
        <v>0</v>
      </c>
      <c r="AU36" s="907">
        <f t="shared" si="5"/>
        <v>0</v>
      </c>
      <c r="AV36" s="907">
        <f t="shared" si="5"/>
        <v>0</v>
      </c>
      <c r="AW36" s="907">
        <f t="shared" si="5"/>
        <v>0</v>
      </c>
      <c r="AX36" s="907">
        <f t="shared" si="5"/>
        <v>0</v>
      </c>
      <c r="AY36" s="907">
        <f t="shared" ref="AY36:AY39" si="6">ROUND(AI36,0)</f>
        <v>0</v>
      </c>
      <c r="AZ36" s="907"/>
    </row>
    <row r="37" spans="1:52" ht="15.75">
      <c r="A37" s="302">
        <f>+'Appendix A'!A70</f>
        <v>39</v>
      </c>
      <c r="B37" s="309"/>
      <c r="C37" s="318" t="s">
        <v>225</v>
      </c>
      <c r="D37" s="318"/>
      <c r="E37" s="419" t="str">
        <f>+'Appendix A'!E70</f>
        <v>(Note B &amp; J)</v>
      </c>
      <c r="F37" s="285" t="s">
        <v>251</v>
      </c>
      <c r="G37" s="920">
        <v>149095626</v>
      </c>
      <c r="H37" s="549">
        <v>148932319</v>
      </c>
      <c r="I37" s="549">
        <v>148746288</v>
      </c>
      <c r="J37" s="549">
        <v>148601915</v>
      </c>
      <c r="K37" s="549">
        <v>147934731</v>
      </c>
      <c r="L37" s="549">
        <v>147900776</v>
      </c>
      <c r="M37" s="549">
        <v>147854893</v>
      </c>
      <c r="N37" s="549">
        <v>147789618</v>
      </c>
      <c r="O37" s="549">
        <v>147704364</v>
      </c>
      <c r="P37" s="549">
        <v>147679094</v>
      </c>
      <c r="Q37" s="549">
        <v>147647434</v>
      </c>
      <c r="R37" s="549">
        <v>147607882</v>
      </c>
      <c r="S37" s="549">
        <v>147556863</v>
      </c>
      <c r="T37" s="1110">
        <f>IF(ISERROR(AVERAGE(G37:S37)),0,AVERAGE(G37:S37))</f>
        <v>148080907.92307693</v>
      </c>
      <c r="U37" s="1111"/>
      <c r="W37" s="907"/>
      <c r="X37" s="907"/>
      <c r="Y37" s="907"/>
      <c r="Z37" s="907"/>
      <c r="AA37" s="907"/>
      <c r="AB37" s="907"/>
      <c r="AC37" s="907"/>
      <c r="AD37" s="907"/>
      <c r="AE37" s="907"/>
      <c r="AF37" s="907"/>
      <c r="AG37" s="907"/>
      <c r="AH37" s="907"/>
      <c r="AI37" s="907"/>
      <c r="AJ37" s="907"/>
      <c r="AK37" s="907"/>
      <c r="AL37" s="907"/>
      <c r="AM37" s="907"/>
      <c r="AN37" s="907">
        <f t="shared" si="5"/>
        <v>0</v>
      </c>
      <c r="AO37" s="907">
        <f t="shared" si="5"/>
        <v>0</v>
      </c>
      <c r="AP37" s="907">
        <f t="shared" si="5"/>
        <v>0</v>
      </c>
      <c r="AQ37" s="907">
        <f t="shared" si="5"/>
        <v>0</v>
      </c>
      <c r="AR37" s="907">
        <f t="shared" si="5"/>
        <v>0</v>
      </c>
      <c r="AS37" s="907">
        <f t="shared" si="5"/>
        <v>0</v>
      </c>
      <c r="AT37" s="907">
        <f t="shared" si="5"/>
        <v>0</v>
      </c>
      <c r="AU37" s="907">
        <f t="shared" si="5"/>
        <v>0</v>
      </c>
      <c r="AV37" s="907">
        <f t="shared" si="5"/>
        <v>0</v>
      </c>
      <c r="AW37" s="907">
        <f t="shared" si="5"/>
        <v>0</v>
      </c>
      <c r="AX37" s="907">
        <f t="shared" si="5"/>
        <v>0</v>
      </c>
      <c r="AY37" s="907">
        <f t="shared" si="6"/>
        <v>0</v>
      </c>
      <c r="AZ37" s="907"/>
    </row>
    <row r="38" spans="1:52" ht="15.75">
      <c r="A38" s="308">
        <f>+'Appendix A'!A71</f>
        <v>40</v>
      </c>
      <c r="B38" s="309"/>
      <c r="C38" s="310" t="s">
        <v>499</v>
      </c>
      <c r="D38" s="270"/>
      <c r="E38" s="419" t="str">
        <f>+'Appendix A'!E71</f>
        <v>(Note B &amp; J)</v>
      </c>
      <c r="F38" s="285" t="s">
        <v>116</v>
      </c>
      <c r="G38" s="920">
        <v>48479788</v>
      </c>
      <c r="H38" s="549">
        <v>49785803</v>
      </c>
      <c r="I38" s="549">
        <v>51098728</v>
      </c>
      <c r="J38" s="549">
        <v>52416647</v>
      </c>
      <c r="K38" s="549">
        <v>53882396</v>
      </c>
      <c r="L38" s="549">
        <v>55352350</v>
      </c>
      <c r="M38" s="549">
        <v>57174816</v>
      </c>
      <c r="N38" s="549">
        <v>59004715</v>
      </c>
      <c r="O38" s="549">
        <v>60846993</v>
      </c>
      <c r="P38" s="549">
        <v>62720898</v>
      </c>
      <c r="Q38" s="549">
        <v>64607409</v>
      </c>
      <c r="R38" s="549">
        <v>66504563</v>
      </c>
      <c r="S38" s="549">
        <v>68407088</v>
      </c>
      <c r="T38" s="1110">
        <f>IF(ISERROR(AVERAGE(G38:S38)),0,AVERAGE(G38:S38))</f>
        <v>57714014.92307692</v>
      </c>
      <c r="U38" s="1111"/>
      <c r="W38" s="907"/>
      <c r="X38" s="907"/>
      <c r="Y38" s="907"/>
      <c r="Z38" s="907"/>
      <c r="AA38" s="907"/>
      <c r="AB38" s="907"/>
      <c r="AC38" s="907"/>
      <c r="AD38" s="907"/>
      <c r="AE38" s="907"/>
      <c r="AF38" s="907"/>
      <c r="AG38" s="907"/>
      <c r="AH38" s="907"/>
      <c r="AI38" s="907"/>
      <c r="AJ38" s="907"/>
      <c r="AK38" s="907"/>
      <c r="AL38" s="907"/>
      <c r="AM38" s="907"/>
      <c r="AN38" s="907">
        <f t="shared" si="5"/>
        <v>0</v>
      </c>
      <c r="AO38" s="907">
        <f t="shared" si="5"/>
        <v>0</v>
      </c>
      <c r="AP38" s="907">
        <f t="shared" si="5"/>
        <v>0</v>
      </c>
      <c r="AQ38" s="907">
        <f t="shared" si="5"/>
        <v>0</v>
      </c>
      <c r="AR38" s="907">
        <f t="shared" si="5"/>
        <v>0</v>
      </c>
      <c r="AS38" s="907">
        <f t="shared" si="5"/>
        <v>0</v>
      </c>
      <c r="AT38" s="907">
        <f t="shared" si="5"/>
        <v>0</v>
      </c>
      <c r="AU38" s="907">
        <f t="shared" si="5"/>
        <v>0</v>
      </c>
      <c r="AV38" s="907">
        <f t="shared" si="5"/>
        <v>0</v>
      </c>
      <c r="AW38" s="907">
        <f t="shared" si="5"/>
        <v>0</v>
      </c>
      <c r="AX38" s="907">
        <f t="shared" si="5"/>
        <v>0</v>
      </c>
      <c r="AY38" s="907">
        <f t="shared" si="6"/>
        <v>0</v>
      </c>
      <c r="AZ38" s="907"/>
    </row>
    <row r="39" spans="1:52" s="264" customFormat="1" ht="16.5" thickBot="1">
      <c r="A39" s="311">
        <f>+'Appendix A'!A77</f>
        <v>46</v>
      </c>
      <c r="B39" s="312"/>
      <c r="C39" s="313" t="s">
        <v>208</v>
      </c>
      <c r="D39" s="314"/>
      <c r="E39" s="315" t="str">
        <f>+'Appendix A'!E77</f>
        <v>(Note B &amp; J)</v>
      </c>
      <c r="F39" s="316" t="s">
        <v>116</v>
      </c>
      <c r="G39" s="1417">
        <v>8002008</v>
      </c>
      <c r="H39" s="925">
        <v>8138881</v>
      </c>
      <c r="I39" s="925">
        <v>8275886</v>
      </c>
      <c r="J39" s="925">
        <v>8413022</v>
      </c>
      <c r="K39" s="925">
        <v>8550289</v>
      </c>
      <c r="L39" s="925">
        <v>8687688</v>
      </c>
      <c r="M39" s="925">
        <v>8825218</v>
      </c>
      <c r="N39" s="925">
        <v>8962880</v>
      </c>
      <c r="O39" s="925">
        <v>9100673</v>
      </c>
      <c r="P39" s="925">
        <v>9238597</v>
      </c>
      <c r="Q39" s="925">
        <v>9376653</v>
      </c>
      <c r="R39" s="925">
        <v>9514840</v>
      </c>
      <c r="S39" s="925">
        <v>9653159</v>
      </c>
      <c r="T39" s="1330">
        <f>IF(ISERROR(AVERAGE(G39:S39)),0,AVERAGE(G39:S39))</f>
        <v>8826138</v>
      </c>
      <c r="U39" s="1112"/>
      <c r="W39" s="907"/>
      <c r="X39" s="907"/>
      <c r="Y39" s="907"/>
      <c r="Z39" s="907"/>
      <c r="AA39" s="907"/>
      <c r="AB39" s="907"/>
      <c r="AC39" s="907"/>
      <c r="AD39" s="907"/>
      <c r="AE39" s="907"/>
      <c r="AF39" s="907"/>
      <c r="AG39" s="907"/>
      <c r="AH39" s="907"/>
      <c r="AI39" s="907"/>
      <c r="AJ39" s="907"/>
      <c r="AK39" s="907"/>
      <c r="AL39" s="907"/>
      <c r="AM39" s="907"/>
      <c r="AN39" s="907">
        <f t="shared" si="5"/>
        <v>0</v>
      </c>
      <c r="AO39" s="907">
        <f t="shared" si="5"/>
        <v>0</v>
      </c>
      <c r="AP39" s="907">
        <f t="shared" si="5"/>
        <v>0</v>
      </c>
      <c r="AQ39" s="907">
        <f t="shared" si="5"/>
        <v>0</v>
      </c>
      <c r="AR39" s="907">
        <f t="shared" si="5"/>
        <v>0</v>
      </c>
      <c r="AS39" s="907">
        <f t="shared" si="5"/>
        <v>0</v>
      </c>
      <c r="AT39" s="907">
        <f t="shared" si="5"/>
        <v>0</v>
      </c>
      <c r="AU39" s="907">
        <f t="shared" si="5"/>
        <v>0</v>
      </c>
      <c r="AV39" s="907">
        <f t="shared" si="5"/>
        <v>0</v>
      </c>
      <c r="AW39" s="907">
        <f t="shared" si="5"/>
        <v>0</v>
      </c>
      <c r="AX39" s="907">
        <f t="shared" si="5"/>
        <v>0</v>
      </c>
      <c r="AY39" s="907">
        <f t="shared" si="6"/>
        <v>0</v>
      </c>
      <c r="AZ39" s="907"/>
    </row>
    <row r="40" spans="1:52" s="264" customFormat="1" ht="15.75">
      <c r="A40" s="268"/>
      <c r="B40" s="309"/>
      <c r="C40" s="300"/>
      <c r="D40" s="270"/>
      <c r="E40" s="268"/>
      <c r="F40" s="318"/>
      <c r="G40" s="59"/>
      <c r="H40" s="59"/>
      <c r="I40" s="59"/>
      <c r="J40" s="59"/>
      <c r="K40" s="59"/>
      <c r="L40" s="59"/>
      <c r="M40" s="59"/>
      <c r="N40" s="59"/>
      <c r="O40" s="59"/>
      <c r="P40" s="59"/>
      <c r="Q40" s="59"/>
      <c r="R40" s="59"/>
      <c r="S40" s="59"/>
      <c r="T40" s="59"/>
      <c r="U40" s="304"/>
    </row>
    <row r="41" spans="1:52" s="264" customFormat="1" ht="15.75">
      <c r="A41" s="268"/>
      <c r="B41" s="309"/>
      <c r="C41" s="300"/>
      <c r="D41" s="270"/>
      <c r="E41" s="268"/>
      <c r="F41" s="318"/>
      <c r="G41" s="59"/>
      <c r="H41" s="59"/>
      <c r="I41" s="59"/>
      <c r="J41" s="59"/>
      <c r="K41" s="59"/>
      <c r="L41" s="59"/>
      <c r="M41" s="59"/>
      <c r="N41" s="59"/>
      <c r="O41" s="59"/>
      <c r="P41" s="59"/>
      <c r="Q41" s="59"/>
      <c r="R41" s="59"/>
      <c r="S41" s="584"/>
      <c r="U41" s="304"/>
    </row>
    <row r="42" spans="1:52" ht="16.5" thickBot="1">
      <c r="A42" s="283" t="s">
        <v>20</v>
      </c>
      <c r="B42" s="266"/>
      <c r="C42" s="319"/>
      <c r="D42" s="266"/>
      <c r="E42" s="320"/>
      <c r="F42" s="321"/>
      <c r="G42" s="322"/>
      <c r="H42" s="322"/>
      <c r="I42" s="322"/>
      <c r="J42" s="322"/>
      <c r="K42" s="322"/>
      <c r="L42" s="322"/>
      <c r="M42" s="322"/>
      <c r="N42" s="322"/>
      <c r="O42" s="59"/>
      <c r="P42" s="59"/>
      <c r="Q42" s="322"/>
      <c r="R42" s="322"/>
      <c r="S42" s="322"/>
      <c r="T42" s="322"/>
      <c r="U42" s="592"/>
    </row>
    <row r="43" spans="1:52" ht="32.25" thickBot="1">
      <c r="A43" s="287" t="s">
        <v>10</v>
      </c>
      <c r="B43" s="288" t="s">
        <v>11</v>
      </c>
      <c r="C43" s="288"/>
      <c r="D43" s="288"/>
      <c r="E43" s="289" t="s">
        <v>172</v>
      </c>
      <c r="F43" s="290" t="s">
        <v>12</v>
      </c>
      <c r="G43" s="323"/>
      <c r="H43" s="323"/>
      <c r="I43" s="323"/>
      <c r="J43" s="323"/>
      <c r="K43" s="323"/>
      <c r="L43" s="323"/>
      <c r="M43" s="323"/>
      <c r="N43" s="323"/>
      <c r="O43" s="323"/>
      <c r="P43" s="323"/>
      <c r="Q43" s="323"/>
      <c r="R43" s="323"/>
      <c r="S43" s="323"/>
      <c r="T43" s="289" t="s">
        <v>257</v>
      </c>
      <c r="U43" s="324"/>
    </row>
    <row r="44" spans="1:52" s="264" customFormat="1" ht="15.75">
      <c r="A44" s="325"/>
      <c r="B44" s="269"/>
      <c r="C44" s="269"/>
      <c r="D44" s="269"/>
      <c r="E44" s="326"/>
      <c r="F44" s="327"/>
      <c r="G44" s="270"/>
      <c r="H44" s="270"/>
      <c r="I44" s="270"/>
      <c r="J44" s="270"/>
      <c r="K44" s="270"/>
      <c r="L44" s="270"/>
      <c r="M44" s="270"/>
      <c r="N44" s="270"/>
      <c r="O44" s="270"/>
      <c r="P44" s="270"/>
      <c r="Q44" s="270"/>
      <c r="R44" s="270"/>
      <c r="S44" s="270"/>
      <c r="T44" s="326"/>
      <c r="U44" s="328"/>
    </row>
    <row r="45" spans="1:52" ht="15.75">
      <c r="A45" s="302">
        <f>+'Appendix A'!A12</f>
        <v>2</v>
      </c>
      <c r="B45" s="283"/>
      <c r="C45" s="319" t="s">
        <v>21</v>
      </c>
      <c r="D45" s="283"/>
      <c r="E45" s="419" t="str">
        <f>+'Appendix A'!E12</f>
        <v>(Note O)</v>
      </c>
      <c r="F45" s="321" t="s">
        <v>755</v>
      </c>
      <c r="G45" s="266"/>
      <c r="H45" s="266"/>
      <c r="I45" s="266"/>
      <c r="J45" s="266"/>
      <c r="K45" s="266"/>
      <c r="L45" s="266"/>
      <c r="M45" s="266"/>
      <c r="N45" s="266"/>
      <c r="O45" s="266"/>
      <c r="P45" s="266"/>
      <c r="Q45" s="266"/>
      <c r="R45" s="74"/>
      <c r="S45" s="270"/>
      <c r="T45" s="549">
        <v>196909091</v>
      </c>
      <c r="U45" s="306"/>
    </row>
    <row r="46" spans="1:52" ht="15.75">
      <c r="A46" s="302">
        <f>+'Appendix A'!A13</f>
        <v>3</v>
      </c>
      <c r="B46" s="283"/>
      <c r="C46" s="319" t="s">
        <v>22</v>
      </c>
      <c r="D46" s="283"/>
      <c r="E46" s="419" t="str">
        <f>+'Appendix A'!E13</f>
        <v>(Note O)</v>
      </c>
      <c r="F46" s="321" t="s">
        <v>756</v>
      </c>
      <c r="G46" s="266"/>
      <c r="H46" s="266"/>
      <c r="I46" s="266"/>
      <c r="J46" s="266"/>
      <c r="K46" s="266"/>
      <c r="L46" s="266"/>
      <c r="M46" s="266"/>
      <c r="N46" s="266"/>
      <c r="O46" s="266"/>
      <c r="P46" s="266"/>
      <c r="Q46" s="266"/>
      <c r="R46" s="74"/>
      <c r="S46" s="270"/>
      <c r="T46" s="549">
        <v>6000000</v>
      </c>
      <c r="U46" s="306"/>
    </row>
    <row r="47" spans="1:52">
      <c r="A47" s="302">
        <f>+'Appendix A'!A10</f>
        <v>1</v>
      </c>
      <c r="B47" s="266"/>
      <c r="C47" s="319" t="s">
        <v>23</v>
      </c>
      <c r="D47" s="266"/>
      <c r="E47" s="419" t="str">
        <f>+'Appendix A'!E10</f>
        <v>(Note O)</v>
      </c>
      <c r="F47" s="321" t="s">
        <v>757</v>
      </c>
      <c r="G47" s="266"/>
      <c r="H47" s="266"/>
      <c r="I47" s="266"/>
      <c r="J47" s="266"/>
      <c r="K47" s="266"/>
      <c r="L47" s="266"/>
      <c r="M47" s="266"/>
      <c r="N47" s="266"/>
      <c r="O47" s="266"/>
      <c r="P47" s="266"/>
      <c r="Q47" s="266"/>
      <c r="R47" s="74"/>
      <c r="S47" s="270"/>
      <c r="T47" s="549">
        <v>42000000</v>
      </c>
      <c r="U47" s="306"/>
    </row>
    <row r="48" spans="1:52" ht="15.75" thickBot="1">
      <c r="A48" s="329"/>
      <c r="B48" s="330"/>
      <c r="C48" s="331"/>
      <c r="D48" s="330"/>
      <c r="E48" s="332"/>
      <c r="F48" s="333"/>
      <c r="G48" s="160"/>
      <c r="H48" s="330"/>
      <c r="I48" s="330"/>
      <c r="J48" s="330"/>
      <c r="K48" s="330"/>
      <c r="L48" s="330"/>
      <c r="M48" s="330"/>
      <c r="N48" s="330"/>
      <c r="O48" s="330"/>
      <c r="P48" s="330"/>
      <c r="Q48" s="330"/>
      <c r="R48" s="330"/>
      <c r="S48" s="330"/>
      <c r="T48" s="330"/>
      <c r="U48" s="334"/>
    </row>
    <row r="49" spans="1:21">
      <c r="A49" s="280"/>
      <c r="B49" s="266"/>
      <c r="C49" s="319"/>
      <c r="D49" s="266"/>
      <c r="E49" s="320"/>
      <c r="F49" s="321"/>
      <c r="G49" s="74"/>
      <c r="H49" s="74"/>
      <c r="I49" s="74"/>
      <c r="J49" s="74"/>
      <c r="K49" s="74"/>
      <c r="L49" s="74"/>
      <c r="M49" s="74"/>
      <c r="N49" s="74"/>
      <c r="O49" s="74"/>
      <c r="P49" s="74"/>
      <c r="Q49" s="74"/>
      <c r="R49" s="74"/>
      <c r="S49" s="74"/>
      <c r="T49" s="74"/>
      <c r="U49" s="266"/>
    </row>
    <row r="50" spans="1:21">
      <c r="A50" s="280"/>
      <c r="B50" s="266"/>
      <c r="C50" s="319"/>
      <c r="D50" s="266"/>
      <c r="E50" s="320"/>
      <c r="F50" s="321"/>
      <c r="G50" s="74"/>
      <c r="H50" s="74"/>
      <c r="I50" s="74"/>
      <c r="J50" s="74"/>
      <c r="K50" s="74"/>
      <c r="L50" s="74"/>
      <c r="M50" s="74"/>
      <c r="N50" s="74"/>
      <c r="O50" s="74"/>
      <c r="P50" s="74"/>
      <c r="Q50" s="74"/>
      <c r="R50" s="74"/>
      <c r="S50" s="74"/>
      <c r="T50" s="74"/>
      <c r="U50" s="266"/>
    </row>
    <row r="51" spans="1:21" ht="16.5" thickBot="1">
      <c r="A51" s="283" t="s">
        <v>463</v>
      </c>
      <c r="G51" s="322"/>
    </row>
    <row r="52" spans="1:21" ht="32.25" thickBot="1">
      <c r="A52" s="287" t="s">
        <v>10</v>
      </c>
      <c r="B52" s="288" t="s">
        <v>11</v>
      </c>
      <c r="C52" s="288"/>
      <c r="D52" s="288"/>
      <c r="E52" s="289" t="s">
        <v>172</v>
      </c>
      <c r="F52" s="290" t="s">
        <v>12</v>
      </c>
      <c r="G52" s="323"/>
      <c r="H52" s="323"/>
      <c r="I52" s="323"/>
      <c r="J52" s="323"/>
      <c r="K52" s="323"/>
      <c r="L52" s="323"/>
      <c r="M52" s="323"/>
      <c r="N52" s="323"/>
      <c r="O52" s="323"/>
      <c r="P52" s="323"/>
      <c r="Q52" s="323"/>
      <c r="R52" s="335" t="s">
        <v>25</v>
      </c>
      <c r="S52" s="289" t="s">
        <v>257</v>
      </c>
      <c r="T52" s="335" t="s">
        <v>14</v>
      </c>
      <c r="U52" s="324"/>
    </row>
    <row r="53" spans="1:21" ht="15.75">
      <c r="A53" s="325"/>
      <c r="B53" s="269"/>
      <c r="C53" s="269"/>
      <c r="D53" s="269"/>
      <c r="E53" s="326"/>
      <c r="F53" s="327"/>
      <c r="G53" s="266"/>
      <c r="H53" s="266"/>
      <c r="I53" s="266"/>
      <c r="J53" s="270"/>
      <c r="K53" s="270"/>
      <c r="L53" s="270"/>
      <c r="M53" s="270"/>
      <c r="N53" s="270"/>
      <c r="O53" s="270"/>
      <c r="P53" s="270"/>
      <c r="Q53" s="74"/>
      <c r="R53" s="74"/>
      <c r="S53" s="74"/>
      <c r="T53" s="267"/>
      <c r="U53" s="328"/>
    </row>
    <row r="54" spans="1:21" ht="15.75">
      <c r="A54" s="336"/>
      <c r="B54" s="280"/>
      <c r="C54" s="309" t="s">
        <v>385</v>
      </c>
      <c r="D54" s="318"/>
      <c r="E54" s="284" t="str">
        <f>+'Appendix A'!E99</f>
        <v>(Note C &amp; Q)</v>
      </c>
      <c r="F54" s="303" t="s">
        <v>24</v>
      </c>
      <c r="G54" s="266"/>
      <c r="H54" s="266"/>
      <c r="I54" s="266"/>
      <c r="J54" s="266"/>
      <c r="K54" s="266"/>
      <c r="L54" s="266"/>
      <c r="M54" s="266"/>
      <c r="N54" s="266"/>
      <c r="O54" s="266"/>
      <c r="P54" s="266"/>
      <c r="Q54" s="264"/>
      <c r="R54" s="549">
        <v>34235516</v>
      </c>
      <c r="S54" s="549">
        <v>34235516</v>
      </c>
      <c r="T54" s="1100">
        <f>+(S54+R54)/2</f>
        <v>34235516</v>
      </c>
      <c r="U54" s="306"/>
    </row>
    <row r="55" spans="1:21" ht="15.75">
      <c r="A55" s="302"/>
      <c r="B55" s="280"/>
      <c r="C55" s="309"/>
      <c r="D55" s="318"/>
      <c r="E55" s="284"/>
      <c r="F55" s="303"/>
      <c r="G55" s="266"/>
      <c r="H55" s="266"/>
      <c r="I55" s="266"/>
      <c r="J55" s="266"/>
      <c r="K55" s="266"/>
      <c r="L55" s="266"/>
      <c r="M55" s="266"/>
      <c r="N55" s="266"/>
      <c r="O55" s="266"/>
      <c r="P55" s="266"/>
      <c r="Q55" s="74"/>
      <c r="R55" s="1140"/>
      <c r="S55" s="1140"/>
      <c r="T55" s="74"/>
      <c r="U55" s="306"/>
    </row>
    <row r="56" spans="1:21">
      <c r="A56" s="302">
        <f>+'Appendix A'!A99</f>
        <v>55</v>
      </c>
      <c r="B56" s="280"/>
      <c r="C56" s="337" t="s">
        <v>386</v>
      </c>
      <c r="D56" s="318"/>
      <c r="E56" s="280"/>
      <c r="F56" s="303"/>
      <c r="G56" s="266"/>
      <c r="H56" s="266"/>
      <c r="I56" s="266"/>
      <c r="J56" s="266"/>
      <c r="K56" s="266"/>
      <c r="L56" s="266"/>
      <c r="M56" s="266"/>
      <c r="N56" s="266"/>
      <c r="O56" s="266"/>
      <c r="P56" s="270"/>
      <c r="Q56" s="74"/>
      <c r="R56" s="549">
        <v>33740338</v>
      </c>
      <c r="S56" s="549">
        <v>33740338</v>
      </c>
      <c r="T56" s="1100">
        <f>+(S56+R56)/2</f>
        <v>33740338</v>
      </c>
      <c r="U56" s="306"/>
    </row>
    <row r="57" spans="1:21" ht="16.5" thickBot="1">
      <c r="A57" s="329"/>
      <c r="B57" s="338"/>
      <c r="C57" s="312"/>
      <c r="D57" s="316"/>
      <c r="E57" s="339"/>
      <c r="F57" s="313"/>
      <c r="G57" s="160"/>
      <c r="H57" s="160"/>
      <c r="I57" s="160"/>
      <c r="J57" s="330"/>
      <c r="K57" s="330"/>
      <c r="L57" s="330"/>
      <c r="M57" s="330"/>
      <c r="N57" s="330"/>
      <c r="O57" s="330"/>
      <c r="P57" s="330"/>
      <c r="Q57" s="160"/>
      <c r="R57" s="160"/>
      <c r="S57" s="160"/>
      <c r="T57" s="330"/>
      <c r="U57" s="334"/>
    </row>
    <row r="58" spans="1:21" ht="15.75">
      <c r="A58" s="280"/>
      <c r="B58" s="280"/>
      <c r="C58" s="309"/>
      <c r="D58" s="318"/>
      <c r="E58" s="284"/>
      <c r="F58" s="303"/>
      <c r="G58" s="74"/>
      <c r="H58" s="74"/>
      <c r="I58" s="74"/>
      <c r="J58" s="266"/>
      <c r="K58" s="266"/>
      <c r="L58" s="266"/>
      <c r="M58" s="266"/>
      <c r="N58" s="266"/>
      <c r="O58" s="266"/>
      <c r="P58" s="266"/>
      <c r="Q58" s="266"/>
      <c r="R58" s="266"/>
      <c r="S58" s="266"/>
      <c r="T58" s="266"/>
      <c r="U58" s="266"/>
    </row>
    <row r="59" spans="1:21" ht="15.75">
      <c r="A59" s="280"/>
      <c r="B59" s="280"/>
      <c r="C59" s="309"/>
      <c r="D59" s="318"/>
      <c r="E59" s="284"/>
      <c r="F59" s="303"/>
      <c r="G59" s="74"/>
      <c r="H59" s="74"/>
      <c r="I59" s="74"/>
      <c r="J59" s="266"/>
      <c r="K59" s="266"/>
      <c r="L59" s="266"/>
      <c r="M59" s="266"/>
      <c r="N59" s="266"/>
      <c r="O59" s="266"/>
      <c r="P59" s="266"/>
      <c r="Q59" s="266"/>
      <c r="R59" s="266"/>
      <c r="S59" s="266"/>
      <c r="T59" s="266"/>
      <c r="U59" s="266"/>
    </row>
    <row r="60" spans="1:21" ht="16.5" thickBot="1">
      <c r="A60" s="283" t="s">
        <v>82</v>
      </c>
    </row>
    <row r="61" spans="1:21" ht="32.25" thickBot="1">
      <c r="A61" s="287" t="s">
        <v>10</v>
      </c>
      <c r="B61" s="288" t="s">
        <v>11</v>
      </c>
      <c r="C61" s="288"/>
      <c r="D61" s="288"/>
      <c r="E61" s="289" t="s">
        <v>172</v>
      </c>
      <c r="F61" s="290" t="s">
        <v>12</v>
      </c>
      <c r="G61" s="289"/>
      <c r="H61" s="289"/>
      <c r="I61" s="289"/>
      <c r="J61" s="289"/>
      <c r="K61" s="289"/>
      <c r="L61" s="289"/>
      <c r="M61" s="289"/>
      <c r="N61" s="289"/>
      <c r="O61" s="289" t="s">
        <v>9</v>
      </c>
      <c r="P61" s="335" t="s">
        <v>67</v>
      </c>
      <c r="Q61" s="340" t="s">
        <v>68</v>
      </c>
      <c r="R61" s="335" t="s">
        <v>26</v>
      </c>
      <c r="S61" s="340" t="s">
        <v>243</v>
      </c>
      <c r="T61" s="341" t="s">
        <v>792</v>
      </c>
      <c r="U61" s="291"/>
    </row>
    <row r="62" spans="1:21" s="264" customFormat="1" ht="15.75">
      <c r="A62" s="342"/>
      <c r="B62" s="343" t="s">
        <v>82</v>
      </c>
      <c r="C62" s="344"/>
      <c r="D62" s="345"/>
      <c r="E62" s="346"/>
      <c r="F62" s="347"/>
      <c r="G62" s="345"/>
      <c r="H62" s="345"/>
      <c r="I62" s="345"/>
      <c r="J62" s="345"/>
      <c r="K62" s="345"/>
      <c r="L62" s="345"/>
      <c r="M62" s="348"/>
      <c r="N62" s="348"/>
      <c r="O62" s="345"/>
      <c r="P62" s="349"/>
      <c r="Q62" s="350"/>
      <c r="R62" s="345"/>
      <c r="S62" s="350"/>
      <c r="T62" s="347"/>
      <c r="U62" s="351"/>
    </row>
    <row r="63" spans="1:21" s="264" customFormat="1" ht="15.75">
      <c r="A63" s="352"/>
      <c r="B63" s="309"/>
      <c r="C63" s="353"/>
      <c r="D63" s="270"/>
      <c r="E63" s="268"/>
      <c r="F63" s="303"/>
      <c r="G63" s="270"/>
      <c r="H63" s="270"/>
      <c r="I63" s="270"/>
      <c r="J63" s="270"/>
      <c r="K63" s="270"/>
      <c r="L63" s="270"/>
      <c r="M63" s="354"/>
      <c r="N63" s="354"/>
      <c r="O63" s="270"/>
      <c r="P63" s="283"/>
      <c r="Q63" s="355"/>
      <c r="R63" s="270"/>
      <c r="S63" s="355"/>
      <c r="T63" s="303"/>
      <c r="U63" s="328"/>
    </row>
    <row r="64" spans="1:21" s="264" customFormat="1">
      <c r="A64" s="302">
        <f>+'Appendix A'!A102</f>
        <v>56</v>
      </c>
      <c r="B64" s="280"/>
      <c r="C64" s="270" t="s">
        <v>3</v>
      </c>
      <c r="D64" s="270"/>
      <c r="E64" s="268" t="str">
        <f>+'Appendix A'!E102</f>
        <v>(Note A &amp; Q)</v>
      </c>
      <c r="F64" s="303" t="s">
        <v>758</v>
      </c>
      <c r="G64" s="270"/>
      <c r="H64" s="270"/>
      <c r="I64" s="270"/>
      <c r="J64" s="270"/>
      <c r="K64" s="270"/>
      <c r="L64" s="270"/>
      <c r="M64" s="218"/>
      <c r="N64" s="218"/>
      <c r="O64" s="549">
        <v>3031668</v>
      </c>
      <c r="P64" s="549">
        <v>1242376</v>
      </c>
      <c r="Q64" s="549">
        <v>1294912</v>
      </c>
      <c r="R64" s="1100">
        <f>+(Q64+P64)/2</f>
        <v>1268644</v>
      </c>
      <c r="S64" s="221">
        <f>IF(ISERROR('Appendix A'!H16),0,'Appendix A'!H16)</f>
        <v>0.21999999989523811</v>
      </c>
      <c r="T64" s="1100">
        <f>R64*S64</f>
        <v>279101.67986709444</v>
      </c>
      <c r="U64" s="356"/>
    </row>
    <row r="65" spans="1:23" s="264" customFormat="1" ht="15.75">
      <c r="A65" s="302"/>
      <c r="B65" s="280"/>
      <c r="C65" s="270"/>
      <c r="D65" s="270"/>
      <c r="E65" s="268"/>
      <c r="F65" s="270"/>
      <c r="G65" s="215"/>
      <c r="H65" s="215"/>
      <c r="I65" s="215"/>
      <c r="J65" s="357"/>
      <c r="K65" s="218"/>
      <c r="L65" s="270"/>
      <c r="M65" s="218"/>
      <c r="N65" s="218"/>
      <c r="O65" s="218"/>
      <c r="P65" s="218"/>
      <c r="Q65" s="218"/>
      <c r="R65" s="74"/>
      <c r="S65" s="221"/>
      <c r="T65" s="222"/>
      <c r="U65" s="356"/>
    </row>
    <row r="66" spans="1:23" s="264" customFormat="1" ht="15.75" thickBot="1">
      <c r="A66" s="329"/>
      <c r="B66" s="338"/>
      <c r="C66" s="338"/>
      <c r="D66" s="338"/>
      <c r="E66" s="338"/>
      <c r="F66" s="338"/>
      <c r="G66" s="338"/>
      <c r="H66" s="338"/>
      <c r="I66" s="338"/>
      <c r="J66" s="338"/>
      <c r="K66" s="338"/>
      <c r="L66" s="338"/>
      <c r="M66" s="338"/>
      <c r="N66" s="338"/>
      <c r="O66" s="338"/>
      <c r="P66" s="338"/>
      <c r="Q66" s="338"/>
      <c r="R66" s="338" t="s">
        <v>52</v>
      </c>
      <c r="S66" s="314"/>
      <c r="T66" s="314"/>
      <c r="U66" s="317"/>
    </row>
    <row r="67" spans="1:23" s="264" customFormat="1">
      <c r="A67" s="280"/>
      <c r="B67" s="280"/>
      <c r="C67" s="280"/>
      <c r="D67" s="280"/>
      <c r="E67" s="280"/>
      <c r="F67" s="280"/>
      <c r="G67" s="280"/>
      <c r="H67" s="280"/>
      <c r="I67" s="280"/>
      <c r="J67" s="280"/>
      <c r="K67" s="280"/>
      <c r="L67" s="280"/>
      <c r="M67" s="280"/>
      <c r="N67" s="280"/>
      <c r="O67" s="280"/>
      <c r="P67" s="280"/>
      <c r="Q67" s="280"/>
      <c r="R67" s="280"/>
      <c r="S67" s="270"/>
      <c r="T67" s="270"/>
      <c r="U67" s="270"/>
    </row>
    <row r="68" spans="1:23">
      <c r="A68" s="280"/>
      <c r="B68" s="266"/>
      <c r="C68" s="319"/>
      <c r="D68" s="266"/>
      <c r="E68" s="320"/>
      <c r="F68" s="321"/>
      <c r="G68" s="74"/>
      <c r="H68" s="74"/>
      <c r="I68" s="74"/>
      <c r="J68" s="74"/>
      <c r="K68" s="74"/>
      <c r="L68" s="74"/>
      <c r="M68" s="74"/>
      <c r="N68" s="74"/>
      <c r="O68" s="74"/>
      <c r="P68" s="74"/>
      <c r="Q68" s="74"/>
      <c r="R68" s="74"/>
      <c r="S68" s="74"/>
      <c r="T68" s="74"/>
      <c r="U68" s="266"/>
    </row>
    <row r="69" spans="1:23" ht="16.5" thickBot="1">
      <c r="A69" s="283" t="s">
        <v>80</v>
      </c>
      <c r="B69" s="266"/>
      <c r="C69" s="266"/>
      <c r="D69" s="266"/>
      <c r="E69" s="320"/>
      <c r="F69" s="266"/>
      <c r="G69" s="322"/>
      <c r="H69" s="1465"/>
      <c r="I69" s="1465"/>
      <c r="J69" s="1465"/>
      <c r="K69" s="1465"/>
      <c r="L69" s="1465"/>
      <c r="M69" s="1465"/>
      <c r="N69" s="1465"/>
      <c r="O69" s="1465"/>
      <c r="P69" s="1465"/>
      <c r="Q69" s="1465"/>
      <c r="R69" s="1465"/>
      <c r="S69" s="1465"/>
      <c r="T69" s="266"/>
      <c r="U69" s="266"/>
    </row>
    <row r="70" spans="1:23" ht="32.25" thickBot="1">
      <c r="A70" s="287" t="s">
        <v>10</v>
      </c>
      <c r="B70" s="288" t="s">
        <v>11</v>
      </c>
      <c r="C70" s="288"/>
      <c r="D70" s="288"/>
      <c r="E70" s="289" t="s">
        <v>172</v>
      </c>
      <c r="F70" s="290" t="s">
        <v>12</v>
      </c>
      <c r="G70" s="323"/>
      <c r="H70" s="323"/>
      <c r="I70" s="323"/>
      <c r="J70" s="323"/>
      <c r="K70" s="323"/>
      <c r="L70" s="323"/>
      <c r="M70" s="323"/>
      <c r="N70" s="323"/>
      <c r="O70" s="323"/>
      <c r="P70" s="323"/>
      <c r="Q70" s="323"/>
      <c r="R70" s="335" t="s">
        <v>25</v>
      </c>
      <c r="S70" s="335" t="s">
        <v>475</v>
      </c>
      <c r="T70" s="335" t="s">
        <v>14</v>
      </c>
      <c r="U70" s="291"/>
    </row>
    <row r="71" spans="1:23" s="264" customFormat="1">
      <c r="A71" s="302"/>
      <c r="B71" s="270"/>
      <c r="C71" s="300"/>
      <c r="D71" s="270"/>
      <c r="E71" s="268"/>
      <c r="F71" s="307"/>
      <c r="G71" s="270"/>
      <c r="H71" s="270"/>
      <c r="I71" s="270"/>
      <c r="J71" s="270"/>
      <c r="K71" s="270"/>
      <c r="L71" s="270"/>
      <c r="M71" s="270"/>
      <c r="N71" s="270"/>
      <c r="O71" s="270"/>
      <c r="P71" s="270"/>
      <c r="Q71" s="270"/>
      <c r="R71" s="74"/>
      <c r="S71" s="59"/>
      <c r="T71" s="59"/>
      <c r="U71" s="328"/>
    </row>
    <row r="72" spans="1:23" s="264" customFormat="1" ht="15.75">
      <c r="A72" s="302"/>
      <c r="B72" s="309" t="s">
        <v>80</v>
      </c>
      <c r="C72" s="300"/>
      <c r="D72" s="270"/>
      <c r="E72" s="268"/>
      <c r="F72" s="307"/>
      <c r="G72" s="270"/>
      <c r="H72" s="270"/>
      <c r="I72" s="270"/>
      <c r="J72" s="270"/>
      <c r="K72" s="270"/>
      <c r="L72" s="270"/>
      <c r="M72" s="270"/>
      <c r="N72" s="270"/>
      <c r="O72" s="270"/>
      <c r="P72" s="270"/>
      <c r="Q72" s="270"/>
      <c r="R72" s="74"/>
      <c r="S72" s="59"/>
      <c r="T72" s="59"/>
      <c r="U72" s="328"/>
    </row>
    <row r="73" spans="1:23" s="264" customFormat="1">
      <c r="A73" s="302"/>
      <c r="B73" s="270"/>
      <c r="C73" s="300"/>
      <c r="D73" s="270"/>
      <c r="E73" s="268"/>
      <c r="F73" s="307"/>
      <c r="G73" s="270"/>
      <c r="H73" s="270"/>
      <c r="I73" s="270"/>
      <c r="J73" s="270"/>
      <c r="K73" s="270"/>
      <c r="L73" s="270"/>
      <c r="M73" s="270"/>
      <c r="N73" s="270"/>
      <c r="O73" s="270"/>
      <c r="P73" s="270"/>
      <c r="Q73" s="270"/>
      <c r="R73" s="74"/>
      <c r="S73" s="59"/>
      <c r="T73" s="59"/>
      <c r="U73" s="328"/>
    </row>
    <row r="74" spans="1:23">
      <c r="A74" s="308">
        <f>+'Appendix A'!A105</f>
        <v>57</v>
      </c>
      <c r="B74" s="270"/>
      <c r="C74" s="300" t="s">
        <v>65</v>
      </c>
      <c r="D74" s="318"/>
      <c r="E74" s="268" t="str">
        <f>+'Appendix A'!E105</f>
        <v>(Note Q)</v>
      </c>
      <c r="F74" s="318" t="s">
        <v>66</v>
      </c>
      <c r="G74" s="266"/>
      <c r="H74" s="266"/>
      <c r="I74" s="266"/>
      <c r="J74" s="74"/>
      <c r="K74" s="266"/>
      <c r="L74" s="266"/>
      <c r="M74" s="266"/>
      <c r="N74" s="266"/>
      <c r="O74" s="266"/>
      <c r="P74" s="270"/>
      <c r="Q74" s="270"/>
      <c r="R74" s="549">
        <v>0</v>
      </c>
      <c r="S74" s="549">
        <v>0</v>
      </c>
      <c r="T74" s="1140">
        <f>+(S74+R74)/2</f>
        <v>0</v>
      </c>
      <c r="U74" s="306"/>
    </row>
    <row r="75" spans="1:23">
      <c r="A75" s="308">
        <f>+'Appendix A'!A108</f>
        <v>60</v>
      </c>
      <c r="B75" s="270"/>
      <c r="C75" s="300" t="s">
        <v>61</v>
      </c>
      <c r="D75" s="318"/>
      <c r="E75" s="268" t="str">
        <f>+'Appendix A'!E108</f>
        <v>(Note Q)</v>
      </c>
      <c r="F75" s="318" t="s">
        <v>686</v>
      </c>
      <c r="G75" s="266"/>
      <c r="H75" s="266"/>
      <c r="I75" s="266"/>
      <c r="J75" s="74"/>
      <c r="K75" s="266"/>
      <c r="L75" s="266"/>
      <c r="M75" s="266"/>
      <c r="N75" s="266"/>
      <c r="O75" s="266"/>
      <c r="P75" s="270"/>
      <c r="Q75" s="270"/>
      <c r="R75" s="549">
        <v>72727716</v>
      </c>
      <c r="S75" s="549">
        <v>74966287</v>
      </c>
      <c r="T75" s="1140">
        <f>+(S75+R75)/2</f>
        <v>73847001.5</v>
      </c>
      <c r="U75" s="306"/>
      <c r="W75" s="264"/>
    </row>
    <row r="76" spans="1:23" ht="16.5" thickBot="1">
      <c r="A76" s="329"/>
      <c r="B76" s="338"/>
      <c r="C76" s="312"/>
      <c r="D76" s="338"/>
      <c r="E76" s="338"/>
      <c r="F76" s="313"/>
      <c r="G76" s="330"/>
      <c r="H76" s="330"/>
      <c r="I76" s="367"/>
      <c r="J76" s="313"/>
      <c r="K76" s="313"/>
      <c r="L76" s="313"/>
      <c r="M76" s="313"/>
      <c r="N76" s="313"/>
      <c r="O76" s="313"/>
      <c r="P76" s="313"/>
      <c r="Q76" s="313"/>
      <c r="R76" s="313"/>
      <c r="S76" s="330"/>
      <c r="T76" s="1451"/>
      <c r="U76" s="1452"/>
    </row>
    <row r="77" spans="1:23" s="266" customFormat="1" ht="15.75">
      <c r="A77" s="280"/>
      <c r="B77" s="299"/>
      <c r="C77" s="303"/>
      <c r="D77" s="318"/>
      <c r="E77" s="280"/>
      <c r="F77" s="279"/>
      <c r="G77" s="74"/>
      <c r="H77" s="74"/>
      <c r="I77" s="74"/>
      <c r="J77" s="74"/>
      <c r="K77" s="74"/>
      <c r="L77" s="74"/>
      <c r="M77" s="74"/>
      <c r="N77" s="74"/>
      <c r="O77" s="74"/>
      <c r="P77" s="74"/>
      <c r="Q77" s="74"/>
      <c r="R77" s="74"/>
      <c r="S77" s="74"/>
      <c r="T77" s="206"/>
      <c r="U77" s="359"/>
    </row>
    <row r="78" spans="1:23" s="266" customFormat="1" ht="15.75">
      <c r="A78" s="280"/>
      <c r="B78" s="299"/>
      <c r="C78" s="303"/>
      <c r="D78" s="318"/>
      <c r="E78" s="280"/>
      <c r="F78" s="279"/>
      <c r="G78" s="74"/>
      <c r="H78" s="74"/>
      <c r="I78" s="74"/>
      <c r="J78" s="74"/>
      <c r="K78" s="74"/>
      <c r="L78" s="74"/>
      <c r="M78" s="74"/>
      <c r="N78" s="74"/>
      <c r="O78" s="74"/>
      <c r="P78" s="74"/>
      <c r="Q78" s="74"/>
      <c r="R78" s="74"/>
      <c r="S78" s="74"/>
      <c r="T78" s="206"/>
      <c r="U78" s="359"/>
    </row>
    <row r="79" spans="1:23" ht="16.5" thickBot="1">
      <c r="A79" s="283" t="s">
        <v>468</v>
      </c>
    </row>
    <row r="80" spans="1:23" ht="32.25" thickBot="1">
      <c r="A80" s="287" t="s">
        <v>10</v>
      </c>
      <c r="B80" s="288" t="s">
        <v>11</v>
      </c>
      <c r="C80" s="288"/>
      <c r="D80" s="288"/>
      <c r="E80" s="289" t="s">
        <v>172</v>
      </c>
      <c r="F80" s="290" t="s">
        <v>12</v>
      </c>
      <c r="G80" s="289"/>
      <c r="H80" s="289"/>
      <c r="I80" s="289"/>
      <c r="J80" s="289"/>
      <c r="K80" s="289"/>
      <c r="L80" s="289"/>
      <c r="M80" s="289"/>
      <c r="N80" s="289"/>
      <c r="O80" s="289"/>
      <c r="P80" s="289"/>
      <c r="Q80" s="289"/>
      <c r="R80" s="335" t="s">
        <v>25</v>
      </c>
      <c r="S80" s="340" t="s">
        <v>475</v>
      </c>
      <c r="T80" s="335" t="s">
        <v>14</v>
      </c>
      <c r="U80" s="291"/>
    </row>
    <row r="81" spans="1:23" ht="15.75">
      <c r="A81" s="360"/>
      <c r="B81" s="343" t="s">
        <v>391</v>
      </c>
      <c r="C81" s="361"/>
      <c r="D81" s="362"/>
      <c r="E81" s="363"/>
      <c r="F81" s="364"/>
      <c r="G81" s="295"/>
      <c r="H81" s="295"/>
      <c r="I81" s="295"/>
      <c r="J81" s="364"/>
      <c r="K81" s="364"/>
      <c r="L81" s="364"/>
      <c r="M81" s="364"/>
      <c r="N81" s="364"/>
      <c r="O81" s="364"/>
      <c r="P81" s="364"/>
      <c r="Q81" s="364"/>
      <c r="R81" s="295"/>
      <c r="S81" s="295"/>
      <c r="T81" s="295"/>
      <c r="U81" s="297"/>
    </row>
    <row r="82" spans="1:23" ht="15.75">
      <c r="A82" s="336"/>
      <c r="B82" s="266"/>
      <c r="C82" s="266"/>
      <c r="D82" s="277"/>
      <c r="E82" s="320"/>
      <c r="F82" s="303"/>
      <c r="G82" s="266"/>
      <c r="H82" s="266"/>
      <c r="I82" s="266"/>
      <c r="J82" s="303"/>
      <c r="K82" s="303"/>
      <c r="L82" s="303"/>
      <c r="M82" s="303"/>
      <c r="N82" s="303"/>
      <c r="O82" s="303"/>
      <c r="P82" s="303"/>
      <c r="Q82" s="303"/>
      <c r="R82" s="266"/>
      <c r="S82" s="365"/>
      <c r="T82" s="266"/>
      <c r="U82" s="366"/>
    </row>
    <row r="83" spans="1:23" ht="15.75">
      <c r="A83" s="302">
        <f>+'Appendix A'!A115</f>
        <v>63</v>
      </c>
      <c r="B83" s="280"/>
      <c r="C83" s="309" t="s">
        <v>392</v>
      </c>
      <c r="D83" s="277"/>
      <c r="E83" s="280" t="str">
        <f>+'Appendix A'!E115</f>
        <v>(Note N &amp; Q)</v>
      </c>
      <c r="F83" s="303" t="s">
        <v>27</v>
      </c>
      <c r="G83" s="266"/>
      <c r="H83" s="266"/>
      <c r="I83" s="266"/>
      <c r="J83" s="303"/>
      <c r="K83" s="303"/>
      <c r="L83" s="303"/>
      <c r="M83" s="303"/>
      <c r="N83" s="303"/>
      <c r="O83" s="303"/>
      <c r="P83" s="303"/>
      <c r="Q83" s="303"/>
      <c r="R83" s="549">
        <v>0</v>
      </c>
      <c r="S83" s="549">
        <v>0</v>
      </c>
      <c r="T83" s="1140">
        <f>+R83+S83/2</f>
        <v>0</v>
      </c>
      <c r="U83" s="306"/>
      <c r="W83" s="264"/>
    </row>
    <row r="84" spans="1:23" ht="16.5" thickBot="1">
      <c r="A84" s="329"/>
      <c r="B84" s="338"/>
      <c r="C84" s="312"/>
      <c r="D84" s="338"/>
      <c r="E84" s="338"/>
      <c r="F84" s="313"/>
      <c r="G84" s="330"/>
      <c r="H84" s="330"/>
      <c r="I84" s="367"/>
      <c r="J84" s="313"/>
      <c r="K84" s="313"/>
      <c r="L84" s="313"/>
      <c r="M84" s="313"/>
      <c r="N84" s="313"/>
      <c r="O84" s="313"/>
      <c r="P84" s="313"/>
      <c r="Q84" s="313"/>
      <c r="R84" s="313"/>
      <c r="S84" s="330"/>
      <c r="T84" s="1451"/>
      <c r="U84" s="1452"/>
    </row>
    <row r="85" spans="1:23" ht="15.75">
      <c r="A85" s="280"/>
      <c r="B85" s="280"/>
      <c r="C85" s="309"/>
      <c r="D85" s="280"/>
      <c r="E85" s="280"/>
      <c r="F85" s="303"/>
      <c r="G85" s="266"/>
      <c r="H85" s="266"/>
      <c r="I85" s="215"/>
      <c r="J85" s="303"/>
      <c r="K85" s="303"/>
      <c r="L85" s="303"/>
      <c r="M85" s="303"/>
      <c r="N85" s="303"/>
      <c r="O85" s="303"/>
      <c r="P85" s="303"/>
      <c r="Q85" s="303"/>
      <c r="R85" s="303"/>
      <c r="S85" s="266"/>
      <c r="T85" s="267"/>
      <c r="U85" s="267"/>
    </row>
    <row r="86" spans="1:23" s="266" customFormat="1" ht="15.75">
      <c r="A86" s="280"/>
      <c r="B86" s="299"/>
      <c r="C86" s="303"/>
      <c r="D86" s="318"/>
      <c r="E86" s="280"/>
      <c r="F86" s="279"/>
      <c r="G86" s="74"/>
      <c r="H86" s="74"/>
      <c r="I86" s="74"/>
      <c r="J86" s="74"/>
      <c r="K86" s="74"/>
      <c r="L86" s="74"/>
      <c r="M86" s="74"/>
      <c r="N86" s="74"/>
      <c r="O86" s="74"/>
      <c r="P86" s="74"/>
      <c r="Q86" s="74"/>
      <c r="R86" s="74"/>
      <c r="S86" s="74"/>
      <c r="T86" s="206"/>
      <c r="U86" s="359"/>
    </row>
    <row r="87" spans="1:23" ht="16.5" thickBot="1">
      <c r="A87" s="283" t="s">
        <v>18</v>
      </c>
      <c r="B87" s="266"/>
      <c r="C87" s="266"/>
      <c r="D87" s="266"/>
      <c r="E87" s="320"/>
      <c r="F87" s="266"/>
      <c r="G87" s="322"/>
    </row>
    <row r="88" spans="1:23" ht="32.25" thickBot="1">
      <c r="A88" s="287" t="s">
        <v>10</v>
      </c>
      <c r="B88" s="288" t="s">
        <v>11</v>
      </c>
      <c r="C88" s="288"/>
      <c r="D88" s="288"/>
      <c r="E88" s="289" t="s">
        <v>172</v>
      </c>
      <c r="F88" s="290" t="s">
        <v>12</v>
      </c>
      <c r="G88" s="323"/>
      <c r="H88" s="323"/>
      <c r="I88" s="323"/>
      <c r="J88" s="323"/>
      <c r="K88" s="323"/>
      <c r="L88" s="323"/>
      <c r="M88" s="323"/>
      <c r="N88" s="323"/>
      <c r="O88" s="323"/>
      <c r="P88" s="323"/>
      <c r="Q88" s="323"/>
      <c r="R88" s="323"/>
      <c r="S88" s="323"/>
      <c r="T88" s="289" t="s">
        <v>257</v>
      </c>
      <c r="U88" s="324"/>
    </row>
    <row r="89" spans="1:23">
      <c r="A89" s="302">
        <f>+'Appendix A'!A124</f>
        <v>66</v>
      </c>
      <c r="B89" s="266"/>
      <c r="C89" s="319" t="s">
        <v>143</v>
      </c>
      <c r="D89" s="266"/>
      <c r="E89" s="284" t="str">
        <f>+'Appendix A'!E124</f>
        <v>(Note O)</v>
      </c>
      <c r="F89" s="409" t="s">
        <v>692</v>
      </c>
      <c r="G89" s="266"/>
      <c r="H89" s="266"/>
      <c r="I89" s="266"/>
      <c r="J89" s="266"/>
      <c r="K89" s="266"/>
      <c r="L89" s="266"/>
      <c r="M89" s="266"/>
      <c r="N89" s="266"/>
      <c r="O89" s="266"/>
      <c r="P89" s="266"/>
      <c r="Q89" s="266"/>
      <c r="R89" s="74"/>
      <c r="S89" s="934"/>
      <c r="T89" s="549">
        <v>138000000</v>
      </c>
      <c r="U89" s="306"/>
    </row>
    <row r="90" spans="1:23">
      <c r="A90" s="302">
        <f>+'Appendix A'!A125</f>
        <v>67</v>
      </c>
      <c r="B90" s="266"/>
      <c r="C90" s="319" t="s">
        <v>626</v>
      </c>
      <c r="D90" s="266"/>
      <c r="E90" s="284" t="str">
        <f>+'Appendix A'!E125</f>
        <v>(Note O)</v>
      </c>
      <c r="F90" s="321" t="s">
        <v>19</v>
      </c>
      <c r="G90" s="266"/>
      <c r="H90" s="266"/>
      <c r="I90" s="266"/>
      <c r="J90" s="266"/>
      <c r="K90" s="266"/>
      <c r="L90" s="266"/>
      <c r="M90" s="266"/>
      <c r="N90" s="266"/>
      <c r="O90" s="266"/>
      <c r="P90" s="266"/>
      <c r="Q90" s="266"/>
      <c r="R90" s="266"/>
      <c r="S90" s="266"/>
      <c r="T90" s="549">
        <v>0</v>
      </c>
      <c r="U90" s="306"/>
    </row>
    <row r="91" spans="1:23" s="914" customFormat="1">
      <c r="A91" s="302"/>
      <c r="B91" s="266"/>
      <c r="C91" s="319"/>
      <c r="D91" s="266"/>
      <c r="E91" s="320"/>
      <c r="F91" s="321"/>
      <c r="G91" s="266"/>
      <c r="H91" s="266"/>
      <c r="I91" s="266"/>
      <c r="J91" s="266"/>
      <c r="K91" s="266"/>
      <c r="L91" s="266"/>
      <c r="M91" s="266"/>
      <c r="N91" s="266"/>
      <c r="O91" s="266"/>
      <c r="P91" s="266"/>
      <c r="Q91" s="266"/>
      <c r="R91" s="266"/>
      <c r="S91" s="266"/>
      <c r="T91" s="1122"/>
      <c r="U91" s="306"/>
    </row>
    <row r="92" spans="1:23" s="914" customFormat="1">
      <c r="A92" s="302"/>
      <c r="B92" s="266" t="s">
        <v>347</v>
      </c>
      <c r="C92" s="319" t="s">
        <v>691</v>
      </c>
      <c r="D92" s="266"/>
      <c r="E92" s="284" t="str">
        <f>'Appendix A'!E124</f>
        <v>(Note O)</v>
      </c>
      <c r="F92" s="409" t="s">
        <v>693</v>
      </c>
      <c r="G92" s="266"/>
      <c r="H92" s="266"/>
      <c r="I92" s="266"/>
      <c r="J92" s="266"/>
      <c r="K92" s="266"/>
      <c r="L92" s="266"/>
      <c r="M92" s="266"/>
      <c r="N92" s="266"/>
      <c r="O92" s="266"/>
      <c r="P92" s="266"/>
      <c r="Q92" s="266"/>
      <c r="R92" s="266"/>
      <c r="S92" s="266"/>
      <c r="T92" s="549">
        <v>164032209</v>
      </c>
      <c r="U92" s="328"/>
    </row>
    <row r="93" spans="1:23" s="914" customFormat="1">
      <c r="A93" s="302"/>
      <c r="B93" s="266" t="s">
        <v>349</v>
      </c>
      <c r="C93" s="319" t="s">
        <v>694</v>
      </c>
      <c r="D93" s="266"/>
      <c r="E93" s="284" t="str">
        <f>'Appendix A'!E124</f>
        <v>(Note O)</v>
      </c>
      <c r="F93" s="409" t="s">
        <v>695</v>
      </c>
      <c r="G93" s="266"/>
      <c r="H93" s="266"/>
      <c r="I93" s="266"/>
      <c r="J93" s="266"/>
      <c r="K93" s="266"/>
      <c r="L93" s="266"/>
      <c r="M93" s="266"/>
      <c r="N93" s="266"/>
      <c r="O93" s="266"/>
      <c r="P93" s="266"/>
      <c r="Q93" s="266"/>
      <c r="R93" s="266"/>
      <c r="S93" s="266"/>
      <c r="T93" s="549">
        <v>280657302</v>
      </c>
      <c r="U93" s="328"/>
    </row>
    <row r="94" spans="1:23" s="914" customFormat="1">
      <c r="A94" s="302"/>
      <c r="B94" s="266" t="s">
        <v>350</v>
      </c>
      <c r="C94" s="319" t="s">
        <v>696</v>
      </c>
      <c r="D94" s="266"/>
      <c r="E94" s="284" t="str">
        <f>'Appendix A'!E124</f>
        <v>(Note O)</v>
      </c>
      <c r="F94" s="409" t="s">
        <v>697</v>
      </c>
      <c r="G94" s="266"/>
      <c r="H94" s="266"/>
      <c r="I94" s="266"/>
      <c r="J94" s="266"/>
      <c r="K94" s="266"/>
      <c r="L94" s="266"/>
      <c r="M94" s="266"/>
      <c r="N94" s="266"/>
      <c r="O94" s="266"/>
      <c r="P94" s="266"/>
      <c r="Q94" s="266"/>
      <c r="R94" s="266"/>
      <c r="S94" s="266"/>
      <c r="T94" s="549">
        <v>275780980</v>
      </c>
      <c r="U94" s="328"/>
    </row>
    <row r="95" spans="1:23" s="914" customFormat="1">
      <c r="A95" s="302"/>
      <c r="B95" s="266" t="s">
        <v>352</v>
      </c>
      <c r="C95" s="319" t="s">
        <v>698</v>
      </c>
      <c r="D95" s="266"/>
      <c r="E95" s="284" t="str">
        <f>'Appendix A'!E124</f>
        <v>(Note O)</v>
      </c>
      <c r="F95" s="409" t="s">
        <v>971</v>
      </c>
      <c r="G95" s="266"/>
      <c r="H95" s="266"/>
      <c r="I95" s="266"/>
      <c r="J95" s="266"/>
      <c r="K95" s="266"/>
      <c r="L95" s="266"/>
      <c r="M95" s="266"/>
      <c r="N95" s="266"/>
      <c r="O95" s="266"/>
      <c r="P95" s="266"/>
      <c r="Q95" s="266"/>
      <c r="R95" s="266"/>
      <c r="S95" s="266"/>
      <c r="T95" s="549">
        <v>607972</v>
      </c>
      <c r="U95" s="328"/>
    </row>
    <row r="96" spans="1:23" s="914" customFormat="1">
      <c r="A96" s="302">
        <f>'Appendix A'!A39</f>
        <v>20</v>
      </c>
      <c r="B96" s="266"/>
      <c r="C96" s="319" t="s">
        <v>700</v>
      </c>
      <c r="D96" s="266"/>
      <c r="E96" s="284"/>
      <c r="F96" s="914" t="s">
        <v>699</v>
      </c>
      <c r="G96" s="266"/>
      <c r="H96" s="266"/>
      <c r="I96" s="266"/>
      <c r="J96" s="266"/>
      <c r="K96" s="266"/>
      <c r="L96" s="266"/>
      <c r="M96" s="266"/>
      <c r="N96" s="266"/>
      <c r="O96" s="266"/>
      <c r="P96" s="266"/>
      <c r="Q96" s="266"/>
      <c r="R96" s="266"/>
      <c r="S96" s="266"/>
      <c r="T96" s="1140">
        <f>SUM(T92:T95)</f>
        <v>721078463</v>
      </c>
      <c r="U96" s="306"/>
    </row>
    <row r="97" spans="1:21" ht="15.75" thickBot="1">
      <c r="A97" s="329"/>
      <c r="B97" s="330"/>
      <c r="C97" s="331"/>
      <c r="D97" s="330"/>
      <c r="E97" s="332"/>
      <c r="F97" s="333"/>
      <c r="G97" s="160"/>
      <c r="H97" s="160"/>
      <c r="I97" s="160"/>
      <c r="J97" s="160"/>
      <c r="K97" s="160"/>
      <c r="L97" s="160"/>
      <c r="M97" s="160"/>
      <c r="N97" s="160"/>
      <c r="O97" s="160"/>
      <c r="P97" s="160"/>
      <c r="Q97" s="160"/>
      <c r="R97" s="160"/>
      <c r="S97" s="160"/>
      <c r="T97" s="160"/>
      <c r="U97" s="334"/>
    </row>
    <row r="98" spans="1:21">
      <c r="A98" s="280"/>
      <c r="B98" s="266"/>
      <c r="C98" s="319"/>
      <c r="D98" s="266"/>
      <c r="E98" s="320"/>
      <c r="F98" s="321"/>
      <c r="G98" s="74"/>
      <c r="H98" s="74"/>
      <c r="I98" s="74"/>
      <c r="J98" s="74"/>
      <c r="K98" s="74"/>
      <c r="L98" s="74"/>
      <c r="M98" s="74"/>
      <c r="N98" s="74"/>
      <c r="O98" s="74"/>
      <c r="P98" s="74"/>
      <c r="Q98" s="74"/>
      <c r="R98" s="74"/>
      <c r="S98" s="74"/>
      <c r="T98" s="74"/>
      <c r="U98" s="266"/>
    </row>
    <row r="99" spans="1:21">
      <c r="A99" s="280"/>
      <c r="B99" s="266"/>
      <c r="C99" s="319"/>
      <c r="D99" s="266"/>
      <c r="E99" s="320"/>
      <c r="F99" s="321"/>
      <c r="G99" s="74"/>
      <c r="H99" s="74"/>
      <c r="I99" s="74"/>
      <c r="J99" s="74"/>
      <c r="K99" s="74"/>
      <c r="L99" s="74"/>
      <c r="M99" s="74"/>
      <c r="N99" s="74"/>
      <c r="O99" s="74"/>
      <c r="P99" s="74"/>
      <c r="Q99" s="74"/>
      <c r="R99" s="74"/>
      <c r="S99" s="74"/>
      <c r="T99" s="74"/>
      <c r="U99" s="266"/>
    </row>
    <row r="100" spans="1:21" s="266" customFormat="1" ht="16.5" thickBot="1">
      <c r="A100" s="283" t="s">
        <v>258</v>
      </c>
      <c r="E100" s="320"/>
      <c r="G100" s="322"/>
      <c r="H100" s="74"/>
      <c r="I100" s="74"/>
      <c r="J100" s="74"/>
      <c r="K100" s="74"/>
      <c r="L100" s="74"/>
      <c r="M100" s="74"/>
      <c r="N100" s="74"/>
      <c r="O100" s="74"/>
      <c r="P100" s="74"/>
      <c r="Q100" s="74"/>
      <c r="R100" s="74"/>
      <c r="S100" s="74"/>
      <c r="T100" s="206"/>
      <c r="U100" s="359"/>
    </row>
    <row r="101" spans="1:21" s="266" customFormat="1" ht="32.25" thickBot="1">
      <c r="A101" s="287" t="s">
        <v>10</v>
      </c>
      <c r="B101" s="288" t="s">
        <v>11</v>
      </c>
      <c r="C101" s="288"/>
      <c r="D101" s="288"/>
      <c r="E101" s="289" t="s">
        <v>172</v>
      </c>
      <c r="F101" s="290" t="s">
        <v>12</v>
      </c>
      <c r="G101" s="323"/>
      <c r="H101" s="219"/>
      <c r="I101" s="219"/>
      <c r="J101" s="219"/>
      <c r="K101" s="219"/>
      <c r="L101" s="219"/>
      <c r="M101" s="219"/>
      <c r="N101" s="219"/>
      <c r="O101" s="219"/>
      <c r="P101" s="219"/>
      <c r="Q101" s="219"/>
      <c r="R101" s="219"/>
      <c r="S101" s="219"/>
      <c r="T101" s="289" t="s">
        <v>257</v>
      </c>
      <c r="U101" s="291"/>
    </row>
    <row r="102" spans="1:21" s="266" customFormat="1">
      <c r="A102" s="298"/>
      <c r="C102" s="310"/>
      <c r="D102" s="285"/>
      <c r="E102" s="320"/>
      <c r="F102" s="285"/>
      <c r="H102" s="74"/>
      <c r="I102" s="74"/>
      <c r="J102" s="74"/>
      <c r="K102" s="74"/>
      <c r="L102" s="74"/>
      <c r="M102" s="74"/>
      <c r="N102" s="74"/>
      <c r="O102" s="74"/>
      <c r="P102" s="74"/>
      <c r="Q102" s="74"/>
      <c r="R102" s="74"/>
      <c r="S102" s="74"/>
      <c r="T102" s="318"/>
      <c r="U102" s="373"/>
    </row>
    <row r="103" spans="1:21" s="266" customFormat="1" ht="15.75">
      <c r="A103" s="298"/>
      <c r="B103" s="374"/>
      <c r="C103" s="310"/>
      <c r="D103" s="285"/>
      <c r="E103" s="320"/>
      <c r="F103" s="285"/>
      <c r="H103" s="74"/>
      <c r="I103" s="74"/>
      <c r="J103" s="74"/>
      <c r="K103" s="74"/>
      <c r="L103" s="74"/>
      <c r="M103" s="74"/>
      <c r="N103" s="74"/>
      <c r="O103" s="74"/>
      <c r="P103" s="74"/>
      <c r="Q103" s="74"/>
      <c r="R103" s="74"/>
      <c r="S103" s="74"/>
      <c r="T103" s="318"/>
      <c r="U103" s="373"/>
    </row>
    <row r="104" spans="1:21" s="266" customFormat="1" ht="15.75">
      <c r="A104" s="298">
        <f>+'Appendix A'!A132</f>
        <v>72</v>
      </c>
      <c r="B104" s="374"/>
      <c r="C104" s="310" t="s">
        <v>259</v>
      </c>
      <c r="D104" s="285"/>
      <c r="E104" s="284" t="str">
        <f>+'Appendix A'!E132</f>
        <v>(Note O)</v>
      </c>
      <c r="F104" s="285" t="s">
        <v>759</v>
      </c>
      <c r="H104" s="74"/>
      <c r="I104" s="74"/>
      <c r="J104" s="74"/>
      <c r="K104" s="74"/>
      <c r="L104" s="74"/>
      <c r="M104" s="74"/>
      <c r="N104" s="74"/>
      <c r="O104" s="74"/>
      <c r="P104" s="74"/>
      <c r="Q104" s="74"/>
      <c r="R104" s="74"/>
      <c r="S104" s="74"/>
      <c r="T104" s="549">
        <v>3431637</v>
      </c>
      <c r="U104" s="373"/>
    </row>
    <row r="105" spans="1:21" s="266" customFormat="1" ht="16.5" thickBot="1">
      <c r="A105" s="329"/>
      <c r="B105" s="358"/>
      <c r="C105" s="313"/>
      <c r="D105" s="316"/>
      <c r="E105" s="338"/>
      <c r="F105" s="375"/>
      <c r="G105" s="160"/>
      <c r="H105" s="160"/>
      <c r="I105" s="160"/>
      <c r="J105" s="160"/>
      <c r="K105" s="160"/>
      <c r="L105" s="160"/>
      <c r="M105" s="160"/>
      <c r="N105" s="160"/>
      <c r="O105" s="160"/>
      <c r="P105" s="160"/>
      <c r="Q105" s="160"/>
      <c r="R105" s="160"/>
      <c r="S105" s="160"/>
      <c r="T105" s="220"/>
      <c r="U105" s="376"/>
    </row>
    <row r="106" spans="1:21" ht="15.75">
      <c r="A106" s="280"/>
      <c r="B106" s="280"/>
      <c r="C106" s="309"/>
      <c r="D106" s="280"/>
      <c r="E106" s="280"/>
      <c r="F106" s="303"/>
      <c r="G106" s="266"/>
      <c r="H106" s="266"/>
      <c r="I106" s="215"/>
      <c r="J106" s="303"/>
      <c r="K106" s="303"/>
      <c r="L106" s="303"/>
      <c r="M106" s="303"/>
      <c r="N106" s="303"/>
      <c r="O106" s="303"/>
      <c r="P106" s="303"/>
      <c r="Q106" s="303"/>
      <c r="R106" s="303"/>
      <c r="S106" s="266"/>
      <c r="T106" s="607"/>
      <c r="U106" s="607" t="s">
        <v>501</v>
      </c>
    </row>
    <row r="107" spans="1:21" ht="16.5" thickBot="1">
      <c r="A107" s="283" t="s">
        <v>482</v>
      </c>
      <c r="R107" s="914"/>
    </row>
    <row r="108" spans="1:21" ht="32.25" thickBot="1">
      <c r="A108" s="287" t="s">
        <v>10</v>
      </c>
      <c r="B108" s="288" t="s">
        <v>11</v>
      </c>
      <c r="C108" s="288"/>
      <c r="D108" s="288"/>
      <c r="E108" s="289" t="s">
        <v>172</v>
      </c>
      <c r="F108" s="290" t="s">
        <v>12</v>
      </c>
      <c r="G108" s="289"/>
      <c r="H108" s="289"/>
      <c r="I108" s="289"/>
      <c r="J108" s="289"/>
      <c r="K108" s="289"/>
      <c r="L108" s="289"/>
      <c r="M108" s="289"/>
      <c r="N108" s="289"/>
      <c r="O108" s="289"/>
      <c r="P108" s="289"/>
      <c r="Q108" s="289"/>
      <c r="R108" s="289"/>
      <c r="S108" s="335" t="s">
        <v>257</v>
      </c>
      <c r="T108" s="1461"/>
      <c r="U108" s="1462"/>
    </row>
    <row r="109" spans="1:21" ht="15.75">
      <c r="A109" s="302"/>
      <c r="B109" s="309"/>
      <c r="C109" s="280"/>
      <c r="D109" s="280"/>
      <c r="E109" s="280"/>
      <c r="F109" s="280"/>
      <c r="G109" s="280"/>
      <c r="H109" s="280"/>
      <c r="I109" s="280"/>
      <c r="J109" s="280"/>
      <c r="K109" s="280"/>
      <c r="L109" s="280"/>
      <c r="M109" s="280"/>
      <c r="N109" s="280"/>
      <c r="O109" s="280"/>
      <c r="P109" s="280"/>
      <c r="Q109" s="280"/>
      <c r="R109" s="280"/>
      <c r="S109" s="266"/>
      <c r="T109" s="266"/>
      <c r="U109" s="306"/>
    </row>
    <row r="110" spans="1:21" s="927" customFormat="1" ht="15.75">
      <c r="A110" s="302">
        <f>+'Appendix A'!A129</f>
        <v>69</v>
      </c>
      <c r="B110" s="280"/>
      <c r="C110" s="303" t="s">
        <v>514</v>
      </c>
      <c r="D110" s="280"/>
      <c r="E110" s="284" t="str">
        <f>+'Appendix A'!E129</f>
        <v>(Note O)</v>
      </c>
      <c r="F110" s="303" t="s">
        <v>760</v>
      </c>
      <c r="G110" s="926"/>
      <c r="H110" s="926"/>
      <c r="I110" s="926"/>
      <c r="J110" s="926"/>
      <c r="K110" s="926"/>
      <c r="L110" s="926"/>
      <c r="M110" s="926"/>
      <c r="N110" s="926"/>
      <c r="O110" s="926"/>
      <c r="P110" s="926"/>
      <c r="Q110" s="926"/>
      <c r="R110" s="74"/>
      <c r="S110" s="549">
        <v>133119330</v>
      </c>
      <c r="T110" s="1454"/>
      <c r="U110" s="1455"/>
    </row>
    <row r="111" spans="1:21" ht="15.75">
      <c r="A111" s="302"/>
      <c r="B111" s="280"/>
      <c r="C111" s="303"/>
      <c r="D111" s="280"/>
      <c r="E111" s="280"/>
      <c r="F111" s="303"/>
      <c r="G111" s="303"/>
      <c r="H111" s="303"/>
      <c r="I111" s="303"/>
      <c r="J111" s="303"/>
      <c r="K111" s="303"/>
      <c r="L111" s="303"/>
      <c r="M111" s="303"/>
      <c r="N111" s="303"/>
      <c r="O111" s="303"/>
      <c r="P111" s="303"/>
      <c r="Q111" s="303"/>
      <c r="R111" s="74"/>
      <c r="S111" s="74"/>
      <c r="T111" s="267"/>
      <c r="U111" s="356"/>
    </row>
    <row r="112" spans="1:21" ht="15.75">
      <c r="A112" s="302">
        <f>+'Appendix A'!A130</f>
        <v>70</v>
      </c>
      <c r="B112" s="280"/>
      <c r="C112" s="279" t="s">
        <v>220</v>
      </c>
      <c r="D112" s="74"/>
      <c r="E112" s="284" t="str">
        <f>+'Appendix A'!E130</f>
        <v>(Note J)</v>
      </c>
      <c r="F112" s="303" t="s">
        <v>116</v>
      </c>
      <c r="G112" s="303"/>
      <c r="H112" s="303"/>
      <c r="I112" s="303"/>
      <c r="J112" s="303"/>
      <c r="K112" s="303"/>
      <c r="L112" s="303"/>
      <c r="M112" s="303"/>
      <c r="N112" s="303"/>
      <c r="O112" s="303"/>
      <c r="P112" s="303"/>
      <c r="Q112" s="303"/>
      <c r="R112" s="74"/>
      <c r="S112" s="549">
        <v>-23255035</v>
      </c>
      <c r="T112" s="1454"/>
      <c r="U112" s="1455"/>
    </row>
    <row r="113" spans="1:21" ht="15.75">
      <c r="A113" s="302">
        <f>+'Appendix A'!A131</f>
        <v>71</v>
      </c>
      <c r="B113" s="280"/>
      <c r="C113" s="279" t="s">
        <v>220</v>
      </c>
      <c r="D113" s="74"/>
      <c r="E113" s="284" t="str">
        <f>+'Appendix A'!E131</f>
        <v>(Note O)</v>
      </c>
      <c r="F113" s="303" t="s">
        <v>116</v>
      </c>
      <c r="G113" s="280"/>
      <c r="H113" s="280"/>
      <c r="I113" s="280"/>
      <c r="J113" s="280"/>
      <c r="K113" s="280"/>
      <c r="L113" s="280"/>
      <c r="M113" s="280"/>
      <c r="N113" s="280"/>
      <c r="O113" s="280"/>
      <c r="P113" s="280"/>
      <c r="Q113" s="280"/>
      <c r="R113" s="74"/>
      <c r="S113" s="549">
        <v>-23255035</v>
      </c>
      <c r="T113" s="911"/>
      <c r="U113" s="356"/>
    </row>
    <row r="114" spans="1:21" ht="15.75" thickBot="1">
      <c r="A114" s="329"/>
      <c r="B114" s="338"/>
      <c r="C114" s="338"/>
      <c r="D114" s="338"/>
      <c r="E114" s="338"/>
      <c r="F114" s="338"/>
      <c r="G114" s="338"/>
      <c r="H114" s="338"/>
      <c r="I114" s="338"/>
      <c r="J114" s="338"/>
      <c r="K114" s="338"/>
      <c r="L114" s="338"/>
      <c r="M114" s="338"/>
      <c r="N114" s="338"/>
      <c r="O114" s="338"/>
      <c r="P114" s="338"/>
      <c r="Q114" s="338"/>
      <c r="R114" s="338"/>
      <c r="S114" s="330"/>
      <c r="T114" s="330"/>
      <c r="U114" s="334"/>
    </row>
    <row r="117" spans="1:21" ht="16.5" thickBot="1">
      <c r="A117" s="283" t="s">
        <v>464</v>
      </c>
    </row>
    <row r="118" spans="1:21" ht="32.25" thickBot="1">
      <c r="A118" s="287" t="s">
        <v>10</v>
      </c>
      <c r="B118" s="288" t="s">
        <v>11</v>
      </c>
      <c r="C118" s="288"/>
      <c r="D118" s="288"/>
      <c r="E118" s="289" t="s">
        <v>172</v>
      </c>
      <c r="F118" s="290" t="s">
        <v>12</v>
      </c>
      <c r="G118" s="289"/>
      <c r="H118" s="289"/>
      <c r="I118" s="289"/>
      <c r="J118" s="289"/>
      <c r="K118" s="289"/>
      <c r="L118" s="289"/>
      <c r="M118" s="289"/>
      <c r="N118" s="289"/>
      <c r="O118" s="289"/>
      <c r="P118" s="289"/>
      <c r="Q118" s="289"/>
      <c r="R118" s="289"/>
      <c r="S118" s="335" t="s">
        <v>257</v>
      </c>
      <c r="T118" s="335"/>
      <c r="U118" s="291"/>
    </row>
    <row r="119" spans="1:21" s="264" customFormat="1" ht="15.75">
      <c r="A119" s="377"/>
      <c r="B119" s="378"/>
      <c r="C119" s="378"/>
      <c r="D119" s="378"/>
      <c r="E119" s="379"/>
      <c r="F119" s="380"/>
      <c r="G119" s="379"/>
      <c r="H119" s="379"/>
      <c r="I119" s="379"/>
      <c r="J119" s="379"/>
      <c r="K119" s="379"/>
      <c r="L119" s="379"/>
      <c r="M119" s="379"/>
      <c r="N119" s="379"/>
      <c r="O119" s="379"/>
      <c r="P119" s="379"/>
      <c r="Q119" s="379"/>
      <c r="R119" s="379"/>
      <c r="S119" s="381"/>
      <c r="T119" s="381"/>
      <c r="U119" s="382"/>
    </row>
    <row r="120" spans="1:21" ht="15.75">
      <c r="A120" s="302"/>
      <c r="B120" s="299" t="s">
        <v>63</v>
      </c>
      <c r="C120" s="318"/>
      <c r="D120" s="318"/>
      <c r="E120" s="304"/>
      <c r="F120" s="318"/>
      <c r="G120" s="318"/>
      <c r="H120" s="318"/>
      <c r="I120" s="318"/>
      <c r="J120" s="318"/>
      <c r="K120" s="318"/>
      <c r="L120" s="318"/>
      <c r="M120" s="318"/>
      <c r="N120" s="318"/>
      <c r="O120" s="318"/>
      <c r="P120" s="318"/>
      <c r="Q120" s="318"/>
      <c r="R120" s="318"/>
      <c r="S120" s="266"/>
      <c r="T120" s="266"/>
      <c r="U120" s="306"/>
    </row>
    <row r="121" spans="1:21" ht="15.75">
      <c r="A121" s="302"/>
      <c r="B121" s="299"/>
      <c r="C121" s="318"/>
      <c r="D121" s="318"/>
      <c r="E121" s="304"/>
      <c r="F121" s="318"/>
      <c r="G121" s="318"/>
      <c r="H121" s="318"/>
      <c r="I121" s="318"/>
      <c r="J121" s="318"/>
      <c r="K121" s="318"/>
      <c r="L121" s="318"/>
      <c r="M121" s="318"/>
      <c r="N121" s="318"/>
      <c r="O121" s="318"/>
      <c r="P121" s="318"/>
      <c r="Q121" s="318"/>
      <c r="R121" s="318"/>
      <c r="S121" s="266"/>
      <c r="T121" s="270"/>
      <c r="U121" s="328"/>
    </row>
    <row r="122" spans="1:21">
      <c r="A122" s="302">
        <f>+'Appendix A'!A133</f>
        <v>73</v>
      </c>
      <c r="B122" s="280"/>
      <c r="C122" s="303" t="s">
        <v>181</v>
      </c>
      <c r="D122" s="307"/>
      <c r="E122" s="280" t="str">
        <f>+'Appendix A'!E133</f>
        <v>(Note E &amp; O)</v>
      </c>
      <c r="F122" s="303" t="s">
        <v>761</v>
      </c>
      <c r="G122" s="303"/>
      <c r="H122" s="303"/>
      <c r="I122" s="303"/>
      <c r="J122" s="303"/>
      <c r="K122" s="303"/>
      <c r="L122" s="303"/>
      <c r="M122" s="303"/>
      <c r="N122" s="303"/>
      <c r="O122" s="303"/>
      <c r="P122" s="303"/>
      <c r="Q122" s="303"/>
      <c r="R122" s="74"/>
      <c r="S122" s="549">
        <v>11313000</v>
      </c>
      <c r="T122" s="1140"/>
      <c r="U122" s="383"/>
    </row>
    <row r="123" spans="1:21" ht="15.75">
      <c r="A123" s="302"/>
      <c r="B123" s="280"/>
      <c r="C123" s="303"/>
      <c r="D123" s="307"/>
      <c r="E123" s="280"/>
      <c r="F123" s="303"/>
      <c r="G123" s="303"/>
      <c r="H123" s="303"/>
      <c r="I123" s="303"/>
      <c r="J123" s="303"/>
      <c r="K123" s="303"/>
      <c r="L123" s="303"/>
      <c r="M123" s="303"/>
      <c r="N123" s="303"/>
      <c r="O123" s="303"/>
      <c r="P123" s="303"/>
      <c r="Q123" s="303"/>
      <c r="R123" s="74"/>
      <c r="S123" s="425"/>
      <c r="T123" s="326"/>
      <c r="U123" s="383"/>
    </row>
    <row r="124" spans="1:21" ht="15.75">
      <c r="A124" s="302"/>
      <c r="B124" s="299" t="s">
        <v>62</v>
      </c>
      <c r="C124" s="300"/>
      <c r="D124" s="318"/>
      <c r="E124" s="359"/>
      <c r="F124" s="310"/>
      <c r="G124" s="310"/>
      <c r="H124" s="310"/>
      <c r="I124" s="310"/>
      <c r="J124" s="310"/>
      <c r="K124" s="310"/>
      <c r="L124" s="310"/>
      <c r="M124" s="310"/>
      <c r="N124" s="310"/>
      <c r="O124" s="310"/>
      <c r="P124" s="310"/>
      <c r="Q124" s="310"/>
      <c r="R124" s="74"/>
      <c r="S124" s="286"/>
      <c r="T124" s="286"/>
      <c r="U124" s="384"/>
    </row>
    <row r="125" spans="1:21" ht="15.75">
      <c r="A125" s="302"/>
      <c r="B125" s="299"/>
      <c r="C125" s="300"/>
      <c r="D125" s="318"/>
      <c r="E125" s="359"/>
      <c r="F125" s="310"/>
      <c r="G125" s="310"/>
      <c r="H125" s="310"/>
      <c r="I125" s="310"/>
      <c r="J125" s="310"/>
      <c r="K125" s="310"/>
      <c r="L125" s="310"/>
      <c r="M125" s="310"/>
      <c r="N125" s="310"/>
      <c r="O125" s="310"/>
      <c r="P125" s="310"/>
      <c r="Q125" s="310"/>
      <c r="R125" s="74"/>
      <c r="S125" s="286"/>
      <c r="T125" s="286"/>
      <c r="U125" s="384"/>
    </row>
    <row r="126" spans="1:21">
      <c r="A126" s="302">
        <f>+'Appendix A'!A141</f>
        <v>79</v>
      </c>
      <c r="B126" s="280"/>
      <c r="C126" s="303" t="s">
        <v>766</v>
      </c>
      <c r="D126" s="268"/>
      <c r="E126" s="280" t="str">
        <f>+'Appendix A'!E141</f>
        <v>(Note G &amp; O)</v>
      </c>
      <c r="F126" s="303" t="s">
        <v>765</v>
      </c>
      <c r="G126" s="303"/>
      <c r="H126" s="303"/>
      <c r="I126" s="303"/>
      <c r="J126" s="303"/>
      <c r="K126" s="303"/>
      <c r="L126" s="303"/>
      <c r="M126" s="303"/>
      <c r="N126" s="303"/>
      <c r="O126" s="303"/>
      <c r="P126" s="303"/>
      <c r="Q126" s="303"/>
      <c r="R126" s="74"/>
      <c r="S126" s="549">
        <v>600000</v>
      </c>
      <c r="T126" s="1140"/>
      <c r="U126" s="385"/>
    </row>
    <row r="127" spans="1:21" ht="15.75" thickBot="1">
      <c r="A127" s="386"/>
      <c r="B127" s="330"/>
      <c r="C127" s="330"/>
      <c r="D127" s="330"/>
      <c r="E127" s="332"/>
      <c r="F127" s="330"/>
      <c r="G127" s="330"/>
      <c r="H127" s="330"/>
      <c r="I127" s="330"/>
      <c r="J127" s="330"/>
      <c r="K127" s="330"/>
      <c r="L127" s="330"/>
      <c r="M127" s="330"/>
      <c r="N127" s="330"/>
      <c r="O127" s="330"/>
      <c r="P127" s="330"/>
      <c r="Q127" s="330"/>
      <c r="R127" s="330"/>
      <c r="S127" s="330"/>
      <c r="T127" s="330"/>
      <c r="U127" s="334"/>
    </row>
    <row r="128" spans="1:21">
      <c r="A128" s="266"/>
      <c r="B128" s="266"/>
      <c r="C128" s="266"/>
      <c r="D128" s="266"/>
      <c r="E128" s="320"/>
      <c r="F128" s="266"/>
      <c r="G128" s="266"/>
      <c r="H128" s="266"/>
      <c r="I128" s="266"/>
      <c r="J128" s="266"/>
      <c r="K128" s="266"/>
      <c r="L128" s="266"/>
      <c r="M128" s="266"/>
      <c r="N128" s="266"/>
      <c r="O128" s="266"/>
      <c r="P128" s="266"/>
      <c r="Q128" s="266"/>
      <c r="R128" s="266"/>
      <c r="S128" s="266"/>
      <c r="T128" s="266"/>
      <c r="U128" s="266"/>
    </row>
    <row r="129" spans="1:21">
      <c r="A129" s="266"/>
      <c r="B129" s="266"/>
      <c r="C129" s="266"/>
      <c r="D129" s="266"/>
      <c r="E129" s="320"/>
      <c r="F129" s="266"/>
      <c r="G129" s="266"/>
      <c r="H129" s="266"/>
      <c r="I129" s="266"/>
      <c r="J129" s="266"/>
      <c r="K129" s="266"/>
      <c r="L129" s="266"/>
      <c r="M129" s="266"/>
      <c r="N129" s="266"/>
      <c r="O129" s="266"/>
      <c r="P129" s="266"/>
      <c r="Q129" s="266"/>
      <c r="R129" s="266"/>
      <c r="S129" s="266"/>
      <c r="T129" s="266"/>
      <c r="U129" s="266"/>
    </row>
    <row r="130" spans="1:21" s="266" customFormat="1" ht="16.5" thickBot="1">
      <c r="A130" s="387" t="s">
        <v>364</v>
      </c>
      <c r="E130" s="320"/>
      <c r="F130" s="303"/>
    </row>
    <row r="131" spans="1:21" ht="32.25" thickBot="1">
      <c r="A131" s="287" t="s">
        <v>10</v>
      </c>
      <c r="B131" s="288" t="s">
        <v>11</v>
      </c>
      <c r="C131" s="288"/>
      <c r="D131" s="288"/>
      <c r="E131" s="289" t="s">
        <v>172</v>
      </c>
      <c r="F131" s="290" t="s">
        <v>12</v>
      </c>
      <c r="G131" s="289"/>
      <c r="H131" s="289"/>
      <c r="I131" s="289"/>
      <c r="J131" s="289"/>
      <c r="K131" s="289"/>
      <c r="L131" s="289"/>
      <c r="M131" s="289"/>
      <c r="N131" s="289"/>
      <c r="O131" s="289"/>
      <c r="P131" s="289"/>
      <c r="Q131" s="289"/>
      <c r="R131" s="289"/>
      <c r="S131" s="335"/>
      <c r="T131" s="335" t="s">
        <v>257</v>
      </c>
      <c r="U131" s="291"/>
    </row>
    <row r="132" spans="1:21" s="264" customFormat="1" ht="15.75">
      <c r="A132" s="325"/>
      <c r="B132" s="269"/>
      <c r="C132" s="269"/>
      <c r="D132" s="269"/>
      <c r="E132" s="326"/>
      <c r="F132" s="327"/>
      <c r="G132" s="326"/>
      <c r="H132" s="326"/>
      <c r="I132" s="326"/>
      <c r="J132" s="326"/>
      <c r="K132" s="326"/>
      <c r="L132" s="326"/>
      <c r="M132" s="326"/>
      <c r="N132" s="326"/>
      <c r="O132" s="326"/>
      <c r="P132" s="326"/>
      <c r="Q132" s="425"/>
      <c r="R132" s="425"/>
      <c r="S132" s="267"/>
      <c r="T132" s="267"/>
      <c r="U132" s="366"/>
    </row>
    <row r="133" spans="1:21" ht="15.75">
      <c r="A133" s="302"/>
      <c r="B133" s="299"/>
      <c r="C133" s="318"/>
      <c r="D133" s="318"/>
      <c r="E133" s="304"/>
      <c r="F133" s="318"/>
      <c r="G133" s="318"/>
      <c r="H133" s="318"/>
      <c r="I133" s="318"/>
      <c r="J133" s="318"/>
      <c r="K133" s="318"/>
      <c r="L133" s="318"/>
      <c r="M133" s="318"/>
      <c r="N133" s="318"/>
      <c r="O133" s="318"/>
      <c r="P133" s="318"/>
      <c r="Q133" s="318"/>
      <c r="R133" s="318"/>
      <c r="S133" s="267"/>
      <c r="T133" s="266"/>
      <c r="U133" s="306"/>
    </row>
    <row r="134" spans="1:21">
      <c r="A134" s="302">
        <f>+'Appendix A'!A135</f>
        <v>75</v>
      </c>
      <c r="B134" s="280"/>
      <c r="C134" s="303" t="s">
        <v>401</v>
      </c>
      <c r="D134" s="266"/>
      <c r="E134" s="359" t="str">
        <f>+'Appendix A'!E135</f>
        <v>(Note D &amp; O)</v>
      </c>
      <c r="F134" s="321" t="s">
        <v>210</v>
      </c>
      <c r="G134" s="303"/>
      <c r="H134" s="303"/>
      <c r="I134" s="303"/>
      <c r="J134" s="303"/>
      <c r="K134" s="303"/>
      <c r="L134" s="303"/>
      <c r="M134" s="303"/>
      <c r="N134" s="303"/>
      <c r="O134" s="303"/>
      <c r="P134" s="303"/>
      <c r="Q134" s="303"/>
      <c r="R134" s="303"/>
      <c r="S134" s="1140"/>
      <c r="T134" s="549">
        <v>0</v>
      </c>
      <c r="U134" s="388"/>
    </row>
    <row r="135" spans="1:21" ht="15.75" thickBot="1">
      <c r="A135" s="329"/>
      <c r="B135" s="338"/>
      <c r="C135" s="313"/>
      <c r="D135" s="330"/>
      <c r="E135" s="339"/>
      <c r="F135" s="333"/>
      <c r="G135" s="313"/>
      <c r="H135" s="313"/>
      <c r="I135" s="313"/>
      <c r="J135" s="313"/>
      <c r="K135" s="313"/>
      <c r="L135" s="313"/>
      <c r="M135" s="313"/>
      <c r="N135" s="313"/>
      <c r="O135" s="313"/>
      <c r="P135" s="313"/>
      <c r="Q135" s="313"/>
      <c r="R135" s="313"/>
      <c r="S135" s="160"/>
      <c r="T135" s="389"/>
      <c r="U135" s="390"/>
    </row>
    <row r="136" spans="1:21">
      <c r="F136" s="266"/>
      <c r="G136" s="266"/>
      <c r="H136" s="266"/>
      <c r="I136" s="266"/>
      <c r="J136" s="266"/>
      <c r="K136" s="266"/>
      <c r="L136" s="266"/>
      <c r="M136" s="266"/>
      <c r="N136" s="266"/>
      <c r="O136" s="266"/>
      <c r="P136" s="266"/>
      <c r="Q136" s="266"/>
      <c r="R136" s="266"/>
      <c r="S136" s="266"/>
      <c r="T136" s="266"/>
      <c r="U136" s="306"/>
    </row>
    <row r="137" spans="1:21">
      <c r="F137" s="266"/>
      <c r="G137" s="266"/>
      <c r="H137" s="266"/>
      <c r="I137" s="266"/>
      <c r="J137" s="266"/>
      <c r="K137" s="266"/>
      <c r="L137" s="266"/>
      <c r="M137" s="266"/>
      <c r="N137" s="266"/>
      <c r="O137" s="266"/>
      <c r="P137" s="266"/>
      <c r="Q137" s="266"/>
      <c r="R137" s="266"/>
      <c r="S137" s="266"/>
      <c r="T137" s="266"/>
      <c r="U137" s="306"/>
    </row>
    <row r="138" spans="1:21" ht="16.5" thickBot="1">
      <c r="A138" s="283" t="s">
        <v>465</v>
      </c>
      <c r="F138" s="266"/>
      <c r="G138" s="266"/>
      <c r="H138" s="266"/>
      <c r="I138" s="266"/>
      <c r="J138" s="266"/>
      <c r="K138" s="266"/>
      <c r="L138" s="266"/>
      <c r="M138" s="266"/>
      <c r="N138" s="266"/>
      <c r="O138" s="266"/>
      <c r="P138" s="266"/>
      <c r="Q138" s="266"/>
      <c r="R138" s="266"/>
      <c r="S138" s="266"/>
      <c r="T138" s="266"/>
      <c r="U138" s="306"/>
    </row>
    <row r="139" spans="1:21" ht="32.25" thickBot="1">
      <c r="A139" s="287" t="s">
        <v>10</v>
      </c>
      <c r="B139" s="288" t="s">
        <v>11</v>
      </c>
      <c r="C139" s="288"/>
      <c r="D139" s="288"/>
      <c r="E139" s="289" t="s">
        <v>172</v>
      </c>
      <c r="F139" s="290" t="s">
        <v>12</v>
      </c>
      <c r="G139" s="289"/>
      <c r="H139" s="289"/>
      <c r="I139" s="289"/>
      <c r="J139" s="289"/>
      <c r="K139" s="289"/>
      <c r="L139" s="289"/>
      <c r="M139" s="289"/>
      <c r="N139" s="289"/>
      <c r="O139" s="289"/>
      <c r="P139" s="289"/>
      <c r="Q139" s="289"/>
      <c r="R139" s="289"/>
      <c r="S139" s="335" t="s">
        <v>257</v>
      </c>
      <c r="T139" s="335" t="s">
        <v>410</v>
      </c>
      <c r="U139" s="291" t="s">
        <v>453</v>
      </c>
    </row>
    <row r="140" spans="1:21" s="264" customFormat="1" ht="15.75">
      <c r="A140" s="325"/>
      <c r="B140" s="269"/>
      <c r="C140" s="269"/>
      <c r="D140" s="269"/>
      <c r="E140" s="326"/>
      <c r="F140" s="327"/>
      <c r="G140" s="326"/>
      <c r="H140" s="326"/>
      <c r="I140" s="326"/>
      <c r="J140" s="326"/>
      <c r="K140" s="326"/>
      <c r="L140" s="326"/>
      <c r="M140" s="326"/>
      <c r="N140" s="326"/>
      <c r="O140" s="326"/>
      <c r="P140" s="326"/>
      <c r="Q140" s="425"/>
      <c r="R140" s="425"/>
      <c r="S140" s="267"/>
      <c r="T140" s="267"/>
      <c r="U140" s="366"/>
    </row>
    <row r="141" spans="1:21" ht="15.75">
      <c r="A141" s="302"/>
      <c r="B141" s="299" t="s">
        <v>62</v>
      </c>
      <c r="C141" s="270"/>
      <c r="D141" s="318"/>
      <c r="E141" s="359"/>
      <c r="F141" s="285"/>
      <c r="G141" s="285"/>
      <c r="H141" s="285"/>
      <c r="I141" s="285"/>
      <c r="J141" s="285"/>
      <c r="K141" s="285"/>
      <c r="L141" s="285"/>
      <c r="M141" s="285"/>
      <c r="N141" s="285"/>
      <c r="O141" s="285"/>
      <c r="P141" s="285"/>
      <c r="Q141" s="285"/>
      <c r="R141" s="285"/>
      <c r="S141" s="266"/>
      <c r="T141" s="266"/>
      <c r="U141" s="306"/>
    </row>
    <row r="142" spans="1:21" ht="15.75">
      <c r="A142" s="302"/>
      <c r="B142" s="299"/>
      <c r="C142" s="270"/>
      <c r="D142" s="318"/>
      <c r="E142" s="359"/>
      <c r="F142" s="285"/>
      <c r="G142" s="285"/>
      <c r="H142" s="285"/>
      <c r="I142" s="285"/>
      <c r="J142" s="285"/>
      <c r="K142" s="285"/>
      <c r="L142" s="285"/>
      <c r="M142" s="285"/>
      <c r="N142" s="285"/>
      <c r="O142" s="285"/>
      <c r="P142" s="285"/>
      <c r="Q142" s="285"/>
      <c r="R142" s="285"/>
      <c r="S142" s="266"/>
      <c r="T142" s="266"/>
      <c r="U142" s="306"/>
    </row>
    <row r="143" spans="1:21">
      <c r="A143" s="391">
        <f>+'Appendix A'!A146</f>
        <v>83</v>
      </c>
      <c r="B143" s="392"/>
      <c r="C143" s="284" t="s">
        <v>182</v>
      </c>
      <c r="D143" s="318"/>
      <c r="E143" s="284" t="str">
        <f>+'Appendix A'!E146</f>
        <v>(Note F &amp; O)</v>
      </c>
      <c r="F143" s="303" t="s">
        <v>762</v>
      </c>
      <c r="G143" s="319"/>
      <c r="H143" s="319"/>
      <c r="I143" s="319"/>
      <c r="J143" s="319"/>
      <c r="K143" s="319"/>
      <c r="L143" s="319"/>
      <c r="M143" s="319"/>
      <c r="N143" s="319"/>
      <c r="O143" s="319"/>
      <c r="P143" s="319"/>
      <c r="Q143" s="319"/>
      <c r="R143" s="74"/>
      <c r="S143" s="549">
        <v>3598808</v>
      </c>
      <c r="T143" s="549">
        <v>0</v>
      </c>
      <c r="U143" s="1101">
        <f>+S143-T143</f>
        <v>3598808</v>
      </c>
    </row>
    <row r="144" spans="1:21" ht="16.5" thickBot="1">
      <c r="A144" s="393"/>
      <c r="B144" s="394"/>
      <c r="C144" s="313"/>
      <c r="D144" s="316"/>
      <c r="E144" s="315"/>
      <c r="F144" s="313"/>
      <c r="G144" s="313"/>
      <c r="H144" s="313"/>
      <c r="I144" s="313"/>
      <c r="J144" s="313"/>
      <c r="K144" s="313"/>
      <c r="L144" s="313"/>
      <c r="M144" s="313"/>
      <c r="N144" s="313"/>
      <c r="O144" s="313"/>
      <c r="P144" s="313"/>
      <c r="Q144" s="313"/>
      <c r="R144" s="313"/>
      <c r="S144" s="395"/>
      <c r="T144" s="395"/>
      <c r="U144" s="396"/>
    </row>
    <row r="145" spans="1:26">
      <c r="Q145" s="914"/>
      <c r="R145" s="914"/>
    </row>
    <row r="146" spans="1:26" ht="16.5" thickBot="1">
      <c r="A146" s="283" t="s">
        <v>466</v>
      </c>
      <c r="Q146" s="914"/>
      <c r="R146" s="914"/>
    </row>
    <row r="147" spans="1:26" ht="32.25" thickBot="1">
      <c r="A147" s="287" t="s">
        <v>10</v>
      </c>
      <c r="B147" s="288" t="s">
        <v>11</v>
      </c>
      <c r="C147" s="288"/>
      <c r="D147" s="288"/>
      <c r="E147" s="289" t="s">
        <v>172</v>
      </c>
      <c r="F147" s="290" t="s">
        <v>12</v>
      </c>
      <c r="G147" s="289"/>
      <c r="H147" s="289"/>
      <c r="I147" s="289"/>
      <c r="J147" s="289"/>
      <c r="K147" s="289"/>
      <c r="L147" s="289"/>
      <c r="M147" s="289"/>
      <c r="N147" s="289"/>
      <c r="O147" s="289"/>
      <c r="P147" s="289"/>
      <c r="Q147" s="289"/>
      <c r="R147" s="289"/>
      <c r="S147" s="335" t="s">
        <v>257</v>
      </c>
      <c r="T147" s="335" t="s">
        <v>414</v>
      </c>
      <c r="U147" s="291" t="s">
        <v>415</v>
      </c>
    </row>
    <row r="148" spans="1:26" s="264" customFormat="1" ht="15.75">
      <c r="A148" s="325"/>
      <c r="B148" s="269"/>
      <c r="C148" s="269"/>
      <c r="D148" s="269"/>
      <c r="E148" s="326"/>
      <c r="F148" s="327"/>
      <c r="G148" s="326"/>
      <c r="H148" s="326"/>
      <c r="I148" s="326"/>
      <c r="J148" s="326"/>
      <c r="K148" s="326"/>
      <c r="L148" s="326"/>
      <c r="M148" s="326"/>
      <c r="N148" s="326"/>
      <c r="O148" s="326"/>
      <c r="P148" s="326"/>
      <c r="Q148" s="425"/>
      <c r="R148" s="425"/>
      <c r="S148" s="267"/>
      <c r="T148" s="267"/>
      <c r="U148" s="366"/>
    </row>
    <row r="149" spans="1:26" ht="15.75">
      <c r="A149" s="302"/>
      <c r="B149" s="299" t="s">
        <v>62</v>
      </c>
      <c r="C149" s="270"/>
      <c r="D149" s="318"/>
      <c r="E149" s="359"/>
      <c r="F149" s="285"/>
      <c r="G149" s="285"/>
      <c r="H149" s="285"/>
      <c r="I149" s="285"/>
      <c r="J149" s="285"/>
      <c r="K149" s="285"/>
      <c r="L149" s="285"/>
      <c r="M149" s="285"/>
      <c r="N149" s="285"/>
      <c r="O149" s="285"/>
      <c r="P149" s="285"/>
      <c r="Q149" s="285"/>
      <c r="R149" s="285"/>
      <c r="S149" s="266"/>
      <c r="T149" s="266"/>
      <c r="U149" s="306"/>
    </row>
    <row r="150" spans="1:26" ht="15.75">
      <c r="A150" s="302"/>
      <c r="B150" s="299"/>
      <c r="C150" s="270"/>
      <c r="D150" s="318"/>
      <c r="E150" s="304"/>
      <c r="F150" s="318"/>
      <c r="G150" s="285"/>
      <c r="H150" s="285"/>
      <c r="I150" s="285"/>
      <c r="J150" s="285"/>
      <c r="K150" s="285"/>
      <c r="L150" s="285"/>
      <c r="M150" s="285"/>
      <c r="N150" s="285"/>
      <c r="O150" s="285"/>
      <c r="P150" s="285"/>
      <c r="Q150" s="285"/>
      <c r="R150" s="285"/>
      <c r="S150" s="266"/>
      <c r="T150" s="266"/>
      <c r="U150" s="306"/>
    </row>
    <row r="151" spans="1:26">
      <c r="A151" s="391">
        <f>+'Appendix A'!A142</f>
        <v>80</v>
      </c>
      <c r="B151" s="392"/>
      <c r="C151" s="319" t="str">
        <f>+'Appendix A'!C146</f>
        <v>General Advertising Exp Account 930.1</v>
      </c>
      <c r="D151" s="318"/>
      <c r="E151" s="284" t="str">
        <f>+'Appendix A'!E142</f>
        <v>(Note K &amp; O)</v>
      </c>
      <c r="F151" s="319" t="s">
        <v>762</v>
      </c>
      <c r="G151" s="319"/>
      <c r="H151" s="319"/>
      <c r="I151" s="319"/>
      <c r="J151" s="319"/>
      <c r="K151" s="319"/>
      <c r="L151" s="319"/>
      <c r="M151" s="319"/>
      <c r="N151" s="319"/>
      <c r="O151" s="319"/>
      <c r="P151" s="319"/>
      <c r="Q151" s="319"/>
      <c r="R151" s="74"/>
      <c r="S151" s="549">
        <v>3598808</v>
      </c>
      <c r="T151" s="549">
        <v>0</v>
      </c>
      <c r="U151" s="1102">
        <f>+S151-T151</f>
        <v>3598808</v>
      </c>
    </row>
    <row r="152" spans="1:26" ht="15.75" thickBot="1">
      <c r="A152" s="386"/>
      <c r="B152" s="330"/>
      <c r="C152" s="330"/>
      <c r="D152" s="330"/>
      <c r="E152" s="332"/>
      <c r="F152" s="330"/>
      <c r="G152" s="330"/>
      <c r="H152" s="330"/>
      <c r="I152" s="330"/>
      <c r="J152" s="330"/>
      <c r="K152" s="330"/>
      <c r="L152" s="330"/>
      <c r="M152" s="330"/>
      <c r="N152" s="330"/>
      <c r="O152" s="330"/>
      <c r="P152" s="330"/>
      <c r="Q152" s="330"/>
      <c r="R152" s="330"/>
      <c r="S152" s="330"/>
      <c r="T152" s="330"/>
      <c r="U152" s="334"/>
    </row>
    <row r="153" spans="1:26">
      <c r="A153" s="266"/>
      <c r="B153" s="266"/>
      <c r="C153" s="266"/>
      <c r="D153" s="266"/>
      <c r="E153" s="320"/>
      <c r="F153" s="266"/>
      <c r="G153" s="266"/>
      <c r="H153" s="266"/>
      <c r="I153" s="266"/>
      <c r="J153" s="266"/>
      <c r="K153" s="266"/>
      <c r="L153" s="266"/>
      <c r="M153" s="266"/>
      <c r="N153" s="266"/>
      <c r="O153" s="266"/>
      <c r="P153" s="266"/>
      <c r="Q153" s="266"/>
      <c r="R153" s="266"/>
      <c r="S153" s="266"/>
      <c r="T153" s="266"/>
      <c r="U153" s="266"/>
    </row>
    <row r="154" spans="1:26" s="266" customFormat="1" ht="15.75">
      <c r="A154" s="280"/>
      <c r="B154" s="299"/>
      <c r="C154" s="303"/>
      <c r="D154" s="318"/>
      <c r="E154" s="280"/>
      <c r="F154" s="279"/>
      <c r="G154" s="74"/>
      <c r="H154" s="74"/>
      <c r="I154" s="74"/>
      <c r="J154" s="74"/>
      <c r="K154" s="74"/>
      <c r="L154" s="74"/>
      <c r="M154" s="74"/>
      <c r="N154" s="74"/>
      <c r="O154" s="74"/>
      <c r="P154" s="74"/>
      <c r="Q154" s="74"/>
      <c r="R154" s="74"/>
      <c r="S154" s="74"/>
      <c r="T154" s="206"/>
      <c r="U154" s="359"/>
    </row>
    <row r="155" spans="1:26" s="266" customFormat="1" ht="16.5" thickBot="1">
      <c r="A155" s="283" t="s">
        <v>47</v>
      </c>
      <c r="E155" s="320"/>
      <c r="G155" s="322"/>
      <c r="H155" s="263"/>
      <c r="I155" s="263"/>
      <c r="J155" s="263"/>
      <c r="K155" s="263"/>
      <c r="L155" s="263"/>
      <c r="M155" s="263"/>
      <c r="N155" s="263"/>
      <c r="O155" s="263"/>
      <c r="P155" s="263"/>
      <c r="Q155" s="263"/>
      <c r="R155" s="263"/>
      <c r="S155" s="263"/>
      <c r="T155" s="263"/>
      <c r="U155" s="263"/>
    </row>
    <row r="156" spans="1:26" s="266" customFormat="1" ht="32.25" thickBot="1">
      <c r="A156" s="287" t="s">
        <v>10</v>
      </c>
      <c r="B156" s="288" t="s">
        <v>11</v>
      </c>
      <c r="C156" s="288"/>
      <c r="D156" s="288"/>
      <c r="E156" s="289" t="s">
        <v>172</v>
      </c>
      <c r="F156" s="290" t="s">
        <v>12</v>
      </c>
      <c r="G156" s="323"/>
      <c r="H156" s="323"/>
      <c r="I156" s="323"/>
      <c r="J156" s="323"/>
      <c r="K156" s="323"/>
      <c r="L156" s="323"/>
      <c r="M156" s="323"/>
      <c r="N156" s="323"/>
      <c r="O156" s="323"/>
      <c r="P156" s="323"/>
      <c r="Q156" s="323"/>
      <c r="R156" s="323"/>
      <c r="S156" s="323"/>
      <c r="T156" s="289" t="s">
        <v>257</v>
      </c>
      <c r="U156" s="324"/>
    </row>
    <row r="157" spans="1:26">
      <c r="A157" s="292"/>
      <c r="B157" s="295"/>
      <c r="C157" s="423"/>
      <c r="D157" s="294"/>
      <c r="E157" s="296"/>
      <c r="F157" s="294"/>
      <c r="G157" s="295"/>
      <c r="H157" s="295"/>
      <c r="I157" s="295"/>
      <c r="J157" s="295"/>
      <c r="K157" s="295"/>
      <c r="L157" s="295"/>
      <c r="M157" s="295"/>
      <c r="N157" s="295"/>
      <c r="O157" s="295"/>
      <c r="P157" s="295"/>
      <c r="Q157" s="295"/>
      <c r="R157" s="295"/>
      <c r="S157" s="295"/>
      <c r="T157" s="397"/>
      <c r="U157" s="297"/>
    </row>
    <row r="158" spans="1:26" ht="15.75">
      <c r="A158" s="298"/>
      <c r="B158" s="374" t="s">
        <v>47</v>
      </c>
      <c r="C158" s="310"/>
      <c r="D158" s="285"/>
      <c r="E158" s="320"/>
      <c r="F158" s="285"/>
      <c r="G158" s="266"/>
      <c r="H158" s="266"/>
      <c r="I158" s="266"/>
      <c r="J158" s="266"/>
      <c r="K158" s="266"/>
      <c r="L158" s="266"/>
      <c r="M158" s="266"/>
      <c r="N158" s="266"/>
      <c r="O158" s="266"/>
      <c r="P158" s="266"/>
      <c r="Q158" s="266"/>
      <c r="R158" s="266"/>
      <c r="S158" s="270"/>
      <c r="T158" s="318"/>
      <c r="U158" s="306"/>
    </row>
    <row r="159" spans="1:26" ht="15.75">
      <c r="A159" s="298"/>
      <c r="B159" s="374"/>
      <c r="C159" s="310"/>
      <c r="D159" s="285"/>
      <c r="E159" s="320"/>
      <c r="F159" s="285"/>
      <c r="G159" s="266"/>
      <c r="H159" s="266"/>
      <c r="I159" s="266"/>
      <c r="J159" s="266"/>
      <c r="K159" s="266"/>
      <c r="L159" s="266"/>
      <c r="M159" s="266"/>
      <c r="N159" s="266"/>
      <c r="O159" s="266"/>
      <c r="P159" s="266"/>
      <c r="Q159" s="266"/>
      <c r="R159" s="266"/>
      <c r="S159" s="270"/>
      <c r="T159" s="318"/>
      <c r="U159" s="306"/>
    </row>
    <row r="160" spans="1:26" s="264" customFormat="1" ht="15.75">
      <c r="A160" s="308">
        <f>+'Appendix A'!A156</f>
        <v>88</v>
      </c>
      <c r="B160" s="309"/>
      <c r="C160" s="300" t="s">
        <v>16</v>
      </c>
      <c r="D160" s="318"/>
      <c r="E160" s="280" t="str">
        <f>+'Appendix A'!E156</f>
        <v>(Note J &amp; O)</v>
      </c>
      <c r="F160" s="318" t="s">
        <v>119</v>
      </c>
      <c r="G160" s="270"/>
      <c r="H160" s="270"/>
      <c r="I160" s="270"/>
      <c r="J160" s="270"/>
      <c r="K160" s="270"/>
      <c r="L160" s="270"/>
      <c r="M160" s="270"/>
      <c r="N160" s="270"/>
      <c r="O160" s="270"/>
      <c r="P160" s="270"/>
      <c r="Q160" s="270"/>
      <c r="R160" s="74"/>
      <c r="S160" s="74"/>
      <c r="T160" s="549">
        <v>347483815</v>
      </c>
      <c r="U160" s="328"/>
      <c r="Y160" s="1418"/>
      <c r="Z160" s="1428"/>
    </row>
    <row r="161" spans="1:26" s="264" customFormat="1" ht="15.75">
      <c r="A161" s="308">
        <f>+'Appendix A'!A158</f>
        <v>90</v>
      </c>
      <c r="B161" s="309"/>
      <c r="C161" s="300" t="s">
        <v>435</v>
      </c>
      <c r="D161" s="318"/>
      <c r="E161" s="280" t="str">
        <f>+'Appendix A'!E158</f>
        <v>(Note J &amp; O)</v>
      </c>
      <c r="F161" s="318" t="s">
        <v>767</v>
      </c>
      <c r="G161" s="270"/>
      <c r="H161" s="270"/>
      <c r="I161" s="270"/>
      <c r="J161" s="270"/>
      <c r="K161" s="270"/>
      <c r="L161" s="270"/>
      <c r="M161" s="270"/>
      <c r="N161" s="270"/>
      <c r="O161" s="270"/>
      <c r="P161" s="270"/>
      <c r="Q161" s="270"/>
      <c r="R161" s="74"/>
      <c r="S161" s="74"/>
      <c r="T161" s="549">
        <v>43079990</v>
      </c>
      <c r="U161" s="905"/>
      <c r="Y161" s="1418"/>
      <c r="Z161" s="1428"/>
    </row>
    <row r="162" spans="1:26" ht="15.75">
      <c r="A162" s="298">
        <f>+'Appendix A'!A159</f>
        <v>91</v>
      </c>
      <c r="B162" s="374"/>
      <c r="C162" s="310" t="s">
        <v>436</v>
      </c>
      <c r="D162" s="285"/>
      <c r="E162" s="284" t="str">
        <f>+'Appendix A'!E159</f>
        <v>(Note J &amp; O)</v>
      </c>
      <c r="F162" s="318" t="s">
        <v>116</v>
      </c>
      <c r="G162" s="266"/>
      <c r="H162" s="266"/>
      <c r="I162" s="266"/>
      <c r="J162" s="266"/>
      <c r="K162" s="266"/>
      <c r="L162" s="266"/>
      <c r="M162" s="266"/>
      <c r="N162" s="266"/>
      <c r="O162" s="266"/>
      <c r="P162" s="266"/>
      <c r="Q162" s="266"/>
      <c r="R162" s="74"/>
      <c r="S162" s="74"/>
      <c r="T162" s="549">
        <v>20888272</v>
      </c>
      <c r="U162" s="306"/>
      <c r="Y162" s="1418"/>
      <c r="Z162" s="1428"/>
    </row>
    <row r="163" spans="1:26">
      <c r="A163" s="298">
        <f>+'Appendix A'!A161</f>
        <v>93</v>
      </c>
      <c r="B163" s="398"/>
      <c r="C163" s="319" t="s">
        <v>17</v>
      </c>
      <c r="D163" s="318"/>
      <c r="E163" s="284" t="str">
        <f>+'Appendix A'!E161</f>
        <v>(Note A &amp; O)</v>
      </c>
      <c r="F163" s="318" t="s">
        <v>120</v>
      </c>
      <c r="G163" s="266"/>
      <c r="H163" s="266"/>
      <c r="I163" s="266"/>
      <c r="J163" s="266"/>
      <c r="K163" s="266"/>
      <c r="L163" s="266"/>
      <c r="M163" s="266"/>
      <c r="N163" s="266"/>
      <c r="O163" s="266"/>
      <c r="P163" s="266"/>
      <c r="Q163" s="266"/>
      <c r="R163" s="74"/>
      <c r="S163" s="74"/>
      <c r="T163" s="549">
        <v>16242270</v>
      </c>
      <c r="U163" s="306"/>
      <c r="Y163" s="1418"/>
      <c r="Z163" s="1428"/>
    </row>
    <row r="164" spans="1:26">
      <c r="A164" s="298">
        <f>+'Appendix A'!A165</f>
        <v>97</v>
      </c>
      <c r="B164" s="398"/>
      <c r="C164" s="319" t="s">
        <v>69</v>
      </c>
      <c r="D164" s="318"/>
      <c r="E164" s="284" t="str">
        <f>+'Appendix A'!E165</f>
        <v>(Note J &amp; O)</v>
      </c>
      <c r="F164" s="318" t="s">
        <v>116</v>
      </c>
      <c r="G164" s="266"/>
      <c r="H164" s="266"/>
      <c r="I164" s="266"/>
      <c r="J164" s="266"/>
      <c r="K164" s="266"/>
      <c r="L164" s="266"/>
      <c r="M164" s="266"/>
      <c r="N164" s="266"/>
      <c r="O164" s="266"/>
      <c r="P164" s="266"/>
      <c r="Q164" s="266"/>
      <c r="R164" s="74"/>
      <c r="S164" s="74"/>
      <c r="T164" s="549">
        <v>1666923</v>
      </c>
      <c r="U164" s="306"/>
      <c r="Y164" s="1418"/>
      <c r="Z164" s="1428"/>
    </row>
    <row r="165" spans="1:26" ht="15.75" thickBot="1">
      <c r="A165" s="329"/>
      <c r="B165" s="394"/>
      <c r="C165" s="313"/>
      <c r="D165" s="316"/>
      <c r="E165" s="338"/>
      <c r="F165" s="375"/>
      <c r="G165" s="375"/>
      <c r="H165" s="330"/>
      <c r="I165" s="330"/>
      <c r="J165" s="330"/>
      <c r="K165" s="330"/>
      <c r="L165" s="330"/>
      <c r="M165" s="330"/>
      <c r="N165" s="330"/>
      <c r="O165" s="330"/>
      <c r="P165" s="330"/>
      <c r="Q165" s="330"/>
      <c r="R165" s="330"/>
      <c r="S165" s="330"/>
      <c r="T165" s="330"/>
      <c r="U165" s="334"/>
    </row>
    <row r="166" spans="1:26">
      <c r="A166" s="280"/>
      <c r="B166" s="392"/>
      <c r="C166" s="303"/>
      <c r="D166" s="318"/>
      <c r="E166" s="280"/>
      <c r="F166" s="279"/>
      <c r="G166" s="279"/>
      <c r="H166" s="279"/>
      <c r="I166" s="279"/>
      <c r="J166" s="279"/>
      <c r="K166" s="279"/>
      <c r="L166" s="279"/>
      <c r="M166" s="279"/>
      <c r="N166" s="279"/>
      <c r="O166" s="279"/>
      <c r="P166" s="279"/>
      <c r="Q166" s="279"/>
      <c r="R166" s="279"/>
      <c r="S166" s="359"/>
      <c r="T166" s="304"/>
      <c r="U166" s="359"/>
    </row>
    <row r="167" spans="1:26">
      <c r="A167" s="280"/>
      <c r="B167" s="392"/>
      <c r="C167" s="303"/>
      <c r="D167" s="318"/>
      <c r="E167" s="280"/>
      <c r="F167" s="279"/>
      <c r="G167" s="279"/>
      <c r="H167" s="279"/>
      <c r="I167" s="279"/>
      <c r="J167" s="279"/>
      <c r="K167" s="279"/>
      <c r="L167" s="279"/>
      <c r="M167" s="279"/>
      <c r="N167" s="279"/>
      <c r="O167" s="279"/>
      <c r="P167" s="279"/>
      <c r="Q167" s="279"/>
      <c r="R167" s="279"/>
      <c r="S167" s="359"/>
      <c r="T167" s="304"/>
      <c r="U167" s="359"/>
    </row>
    <row r="168" spans="1:26" ht="16.5" thickBot="1">
      <c r="A168" s="283" t="s">
        <v>71</v>
      </c>
    </row>
    <row r="169" spans="1:26" ht="32.25" thickBot="1">
      <c r="A169" s="287" t="s">
        <v>10</v>
      </c>
      <c r="B169" s="288" t="s">
        <v>11</v>
      </c>
      <c r="C169" s="288"/>
      <c r="D169" s="288"/>
      <c r="E169" s="289" t="s">
        <v>172</v>
      </c>
      <c r="F169" s="290" t="s">
        <v>12</v>
      </c>
      <c r="G169" s="289"/>
      <c r="H169" s="289"/>
      <c r="I169" s="289"/>
      <c r="J169" s="289"/>
      <c r="K169" s="289"/>
      <c r="L169" s="289"/>
      <c r="M169" s="289"/>
      <c r="N169" s="289"/>
      <c r="O169" s="289"/>
      <c r="P169" s="289"/>
      <c r="Q169" s="289"/>
      <c r="R169" s="289"/>
      <c r="S169" s="335" t="s">
        <v>257</v>
      </c>
      <c r="T169" s="335" t="s">
        <v>409</v>
      </c>
      <c r="U169" s="291" t="s">
        <v>437</v>
      </c>
    </row>
    <row r="170" spans="1:26">
      <c r="A170" s="372">
        <f>+'Appendix A'!A173</f>
        <v>100</v>
      </c>
      <c r="B170" s="399"/>
      <c r="C170" s="347" t="s">
        <v>70</v>
      </c>
      <c r="D170" s="399"/>
      <c r="E170" s="399"/>
      <c r="F170" s="347" t="s">
        <v>763</v>
      </c>
      <c r="G170" s="347"/>
      <c r="H170" s="347"/>
      <c r="I170" s="347"/>
      <c r="J170" s="347"/>
      <c r="K170" s="347"/>
      <c r="L170" s="347"/>
      <c r="M170" s="347"/>
      <c r="N170" s="347"/>
      <c r="O170" s="295"/>
      <c r="P170" s="347"/>
      <c r="Q170" s="400"/>
      <c r="R170" s="270"/>
      <c r="S170" s="549">
        <v>26858440</v>
      </c>
      <c r="T170" s="549">
        <v>13408959.999999993</v>
      </c>
      <c r="U170" s="1103">
        <f>S170-T170</f>
        <v>13449480.000000007</v>
      </c>
    </row>
    <row r="171" spans="1:26">
      <c r="A171" s="302"/>
      <c r="B171" s="280"/>
      <c r="C171" s="303"/>
      <c r="D171" s="280"/>
      <c r="E171" s="280"/>
      <c r="F171" s="303"/>
      <c r="G171" s="303"/>
      <c r="H171" s="303"/>
      <c r="I171" s="303"/>
      <c r="J171" s="303"/>
      <c r="K171" s="303"/>
      <c r="L171" s="303"/>
      <c r="M171" s="303"/>
      <c r="N171" s="303"/>
      <c r="O171" s="266"/>
      <c r="P171" s="303"/>
      <c r="Q171" s="401"/>
      <c r="R171" s="303"/>
      <c r="S171" s="74"/>
      <c r="T171" s="266"/>
      <c r="U171" s="402"/>
    </row>
    <row r="172" spans="1:26" ht="15.75">
      <c r="A172" s="403" t="s">
        <v>489</v>
      </c>
      <c r="B172" s="280"/>
      <c r="C172" s="303"/>
      <c r="D172" s="280"/>
      <c r="E172" s="280"/>
      <c r="F172" s="303"/>
      <c r="G172" s="303"/>
      <c r="H172" s="303"/>
      <c r="I172" s="303"/>
      <c r="J172" s="303"/>
      <c r="K172" s="303"/>
      <c r="L172" s="326"/>
      <c r="M172" s="326"/>
      <c r="N172" s="326"/>
      <c r="O172" s="326"/>
      <c r="P172" s="326"/>
      <c r="Q172" s="326"/>
      <c r="R172" s="326"/>
      <c r="S172" s="74"/>
      <c r="T172" s="74"/>
      <c r="U172" s="402"/>
    </row>
    <row r="173" spans="1:26" ht="15.75" thickBot="1">
      <c r="A173" s="386" t="s">
        <v>490</v>
      </c>
      <c r="B173" s="330"/>
      <c r="C173" s="330"/>
      <c r="D173" s="330"/>
      <c r="E173" s="332"/>
      <c r="F173" s="330"/>
      <c r="G173" s="330"/>
      <c r="H173" s="330"/>
      <c r="I173" s="330"/>
      <c r="J173" s="330"/>
      <c r="K173" s="330"/>
      <c r="L173" s="330"/>
      <c r="M173" s="330"/>
      <c r="N173" s="330"/>
      <c r="O173" s="330"/>
      <c r="P173" s="330"/>
      <c r="Q173" s="330"/>
      <c r="R173" s="330"/>
      <c r="S173" s="330"/>
      <c r="T173" s="330"/>
      <c r="U173" s="334"/>
    </row>
    <row r="175" spans="1:26">
      <c r="U175" s="607" t="s">
        <v>502</v>
      </c>
    </row>
    <row r="176" spans="1:26" ht="16.5" thickBot="1">
      <c r="A176" s="404" t="s">
        <v>111</v>
      </c>
    </row>
    <row r="177" spans="1:21" ht="32.25" thickBot="1">
      <c r="A177" s="368" t="s">
        <v>10</v>
      </c>
      <c r="B177" s="369" t="s">
        <v>11</v>
      </c>
      <c r="C177" s="369"/>
      <c r="D177" s="369"/>
      <c r="E177" s="370" t="s">
        <v>172</v>
      </c>
      <c r="F177" s="371" t="s">
        <v>12</v>
      </c>
      <c r="G177" s="1356"/>
      <c r="H177" s="1356"/>
      <c r="I177" s="1356"/>
      <c r="J177" s="370"/>
      <c r="K177" s="370"/>
      <c r="L177" s="370"/>
      <c r="M177" s="370"/>
      <c r="N177" s="370"/>
      <c r="O177" s="370"/>
      <c r="P177" s="370"/>
      <c r="Q177" s="370"/>
      <c r="R177" s="1353" t="s">
        <v>972</v>
      </c>
      <c r="S177" s="1357" t="s">
        <v>1151</v>
      </c>
      <c r="T177" s="1353" t="s">
        <v>14</v>
      </c>
      <c r="U177" s="1354"/>
    </row>
    <row r="178" spans="1:21" ht="15.75">
      <c r="A178" s="427"/>
      <c r="B178" s="343"/>
      <c r="C178" s="295"/>
      <c r="D178" s="295"/>
      <c r="E178" s="1355"/>
      <c r="F178" s="347"/>
      <c r="G178" s="295"/>
      <c r="H178" s="295"/>
      <c r="I178" s="295"/>
      <c r="J178" s="363"/>
      <c r="K178" s="429"/>
      <c r="L178" s="295"/>
      <c r="M178" s="429"/>
      <c r="N178" s="429"/>
      <c r="O178" s="429"/>
      <c r="P178" s="430"/>
      <c r="Q178" s="430"/>
      <c r="R178" s="345"/>
      <c r="S178" s="345"/>
      <c r="T178" s="295"/>
      <c r="U178" s="297"/>
    </row>
    <row r="179" spans="1:21" s="264" customFormat="1">
      <c r="A179" s="302">
        <f>+'Appendix A'!A184</f>
        <v>104</v>
      </c>
      <c r="B179" s="280"/>
      <c r="C179" s="301" t="s">
        <v>159</v>
      </c>
      <c r="D179" s="270"/>
      <c r="E179" s="320" t="str">
        <f>+'Appendix A'!E184</f>
        <v>(Note P)</v>
      </c>
      <c r="F179" s="305" t="s">
        <v>109</v>
      </c>
      <c r="G179" s="270"/>
      <c r="H179" s="270"/>
      <c r="I179" s="270"/>
      <c r="J179" s="270"/>
      <c r="K179" s="365"/>
      <c r="L179" s="303"/>
      <c r="M179" s="218"/>
      <c r="N179" s="218"/>
      <c r="O179" s="218"/>
      <c r="P179" s="270"/>
      <c r="Q179" s="218"/>
      <c r="R179" s="549">
        <v>13162114745</v>
      </c>
      <c r="S179" s="549">
        <v>14598826431</v>
      </c>
      <c r="T179" s="1372">
        <f t="shared" ref="T179:T186" si="7">+(R179+S179)/2</f>
        <v>13880470588</v>
      </c>
      <c r="U179" s="356"/>
    </row>
    <row r="180" spans="1:21" s="264" customFormat="1" ht="15.75">
      <c r="A180" s="302">
        <f>+'Appendix A'!A185</f>
        <v>105</v>
      </c>
      <c r="B180" s="280"/>
      <c r="C180" s="301" t="s">
        <v>108</v>
      </c>
      <c r="D180" s="270"/>
      <c r="E180" s="320" t="str">
        <f>+'Appendix A'!E185</f>
        <v>(Note P)</v>
      </c>
      <c r="F180" s="305" t="s">
        <v>110</v>
      </c>
      <c r="G180" s="270"/>
      <c r="H180" s="270"/>
      <c r="I180" s="270"/>
      <c r="J180" s="270"/>
      <c r="K180" s="221"/>
      <c r="L180" s="218"/>
      <c r="M180" s="405"/>
      <c r="N180" s="405"/>
      <c r="O180" s="405"/>
      <c r="P180" s="270"/>
      <c r="Q180" s="405"/>
      <c r="R180" s="549">
        <v>2554802</v>
      </c>
      <c r="S180" s="549">
        <v>614527</v>
      </c>
      <c r="T180" s="1372">
        <f t="shared" si="7"/>
        <v>1584664.5</v>
      </c>
      <c r="U180" s="356"/>
    </row>
    <row r="181" spans="1:21" ht="15.75">
      <c r="A181" s="302">
        <f>+'Appendix A'!A187</f>
        <v>107</v>
      </c>
      <c r="B181" s="280"/>
      <c r="C181" s="301" t="s">
        <v>73</v>
      </c>
      <c r="D181" s="270"/>
      <c r="E181" s="320" t="str">
        <f>+'Appendix A'!E187</f>
        <v>(Note P)</v>
      </c>
      <c r="F181" s="305" t="s">
        <v>121</v>
      </c>
      <c r="G181" s="266"/>
      <c r="H181" s="266"/>
      <c r="I181" s="266"/>
      <c r="J181" s="266"/>
      <c r="K181" s="357"/>
      <c r="L181" s="218"/>
      <c r="M181" s="266"/>
      <c r="N181" s="266"/>
      <c r="O181" s="266"/>
      <c r="P181" s="270"/>
      <c r="Q181" s="266"/>
      <c r="R181" s="549">
        <v>-28110</v>
      </c>
      <c r="S181" s="549">
        <v>-178110</v>
      </c>
      <c r="T181" s="1372">
        <f t="shared" si="7"/>
        <v>-103110</v>
      </c>
      <c r="U181" s="306"/>
    </row>
    <row r="182" spans="1:21">
      <c r="A182" s="302">
        <f>+'Appendix A'!A191</f>
        <v>109</v>
      </c>
      <c r="B182" s="280"/>
      <c r="C182" s="301" t="s">
        <v>46</v>
      </c>
      <c r="D182" s="270"/>
      <c r="E182" s="320" t="str">
        <f>+'Appendix A'!E185</f>
        <v>(Note P)</v>
      </c>
      <c r="F182" s="305" t="s">
        <v>642</v>
      </c>
      <c r="G182" s="266"/>
      <c r="H182" s="266"/>
      <c r="I182" s="266"/>
      <c r="J182" s="266"/>
      <c r="K182" s="266"/>
      <c r="L182" s="266"/>
      <c r="M182" s="266"/>
      <c r="N182" s="266"/>
      <c r="O182" s="266"/>
      <c r="P182" s="270"/>
      <c r="Q182" s="266"/>
      <c r="R182" s="549">
        <v>10999380700</v>
      </c>
      <c r="S182" s="549">
        <v>11890000700</v>
      </c>
      <c r="T182" s="1372">
        <f t="shared" si="7"/>
        <v>11444690700</v>
      </c>
      <c r="U182" s="306"/>
    </row>
    <row r="183" spans="1:21">
      <c r="A183" s="302">
        <f>+'Appendix A'!A192</f>
        <v>110</v>
      </c>
      <c r="B183" s="280"/>
      <c r="C183" s="301" t="s">
        <v>112</v>
      </c>
      <c r="D183" s="270"/>
      <c r="E183" s="320" t="str">
        <f>+'Appendix A'!E192</f>
        <v>(Note P)</v>
      </c>
      <c r="F183" s="305" t="s">
        <v>113</v>
      </c>
      <c r="G183" s="266"/>
      <c r="H183" s="266"/>
      <c r="I183" s="266"/>
      <c r="J183" s="266"/>
      <c r="K183" s="266"/>
      <c r="L183" s="266"/>
      <c r="M183" s="266"/>
      <c r="N183" s="266"/>
      <c r="O183" s="266"/>
      <c r="P183" s="270"/>
      <c r="Q183" s="266"/>
      <c r="R183" s="549">
        <v>36066291</v>
      </c>
      <c r="S183" s="549">
        <v>29951055</v>
      </c>
      <c r="T183" s="1372">
        <f t="shared" si="7"/>
        <v>33008673</v>
      </c>
      <c r="U183" s="306"/>
    </row>
    <row r="184" spans="1:21">
      <c r="A184" s="302">
        <f>+'Appendix A'!A193</f>
        <v>111</v>
      </c>
      <c r="B184" s="280"/>
      <c r="C184" s="301" t="s">
        <v>127</v>
      </c>
      <c r="D184" s="270"/>
      <c r="E184" s="320" t="str">
        <f>+'Appendix A'!E193</f>
        <v>(Note P)</v>
      </c>
      <c r="F184" s="305" t="s">
        <v>128</v>
      </c>
      <c r="G184" s="266"/>
      <c r="H184" s="266"/>
      <c r="I184" s="266"/>
      <c r="J184" s="266"/>
      <c r="K184" s="266"/>
      <c r="L184" s="266"/>
      <c r="M184" s="266"/>
      <c r="N184" s="266"/>
      <c r="O184" s="266"/>
      <c r="P184" s="270"/>
      <c r="Q184" s="266"/>
      <c r="R184" s="549">
        <v>0</v>
      </c>
      <c r="S184" s="549">
        <v>0</v>
      </c>
      <c r="T184" s="1372">
        <f t="shared" si="7"/>
        <v>0</v>
      </c>
      <c r="U184" s="306"/>
    </row>
    <row r="185" spans="1:21">
      <c r="A185" s="302">
        <f>+'Appendix A'!A194</f>
        <v>112</v>
      </c>
      <c r="B185" s="280"/>
      <c r="C185" s="301" t="s">
        <v>177</v>
      </c>
      <c r="D185" s="270"/>
      <c r="E185" s="320" t="str">
        <f>+'Appendix A'!E194</f>
        <v>(Note P)</v>
      </c>
      <c r="F185" s="305" t="s">
        <v>230</v>
      </c>
      <c r="G185" s="266"/>
      <c r="H185" s="266"/>
      <c r="I185" s="266"/>
      <c r="J185" s="266"/>
      <c r="K185" s="266"/>
      <c r="L185" s="266"/>
      <c r="M185" s="266"/>
      <c r="N185" s="266"/>
      <c r="O185" s="266"/>
      <c r="P185" s="266"/>
      <c r="Q185" s="266"/>
      <c r="R185" s="549">
        <v>4120957</v>
      </c>
      <c r="S185" s="549">
        <v>3258141</v>
      </c>
      <c r="T185" s="1372">
        <f t="shared" si="7"/>
        <v>3689549</v>
      </c>
      <c r="U185" s="306"/>
    </row>
    <row r="186" spans="1:21" ht="15.75" thickBot="1">
      <c r="A186" s="329">
        <f>+'Appendix A'!A196</f>
        <v>114</v>
      </c>
      <c r="B186" s="338"/>
      <c r="C186" s="406" t="s">
        <v>57</v>
      </c>
      <c r="D186" s="314"/>
      <c r="E186" s="332" t="str">
        <f>+'Appendix A'!E193</f>
        <v>(Note P)</v>
      </c>
      <c r="F186" s="407" t="s">
        <v>114</v>
      </c>
      <c r="G186" s="330"/>
      <c r="H186" s="330"/>
      <c r="I186" s="330"/>
      <c r="J186" s="330"/>
      <c r="K186" s="330"/>
      <c r="L186" s="330"/>
      <c r="M186" s="330"/>
      <c r="N186" s="330"/>
      <c r="O186" s="330"/>
      <c r="P186" s="330"/>
      <c r="Q186" s="330"/>
      <c r="R186" s="925">
        <v>0</v>
      </c>
      <c r="S186" s="925">
        <v>0</v>
      </c>
      <c r="T186" s="1373">
        <f t="shared" si="7"/>
        <v>0</v>
      </c>
      <c r="U186" s="334"/>
    </row>
    <row r="187" spans="1:21">
      <c r="S187" s="264"/>
      <c r="T187" s="264"/>
      <c r="U187" s="264"/>
    </row>
    <row r="188" spans="1:21" ht="15.75">
      <c r="A188" s="299"/>
      <c r="S188" s="264"/>
      <c r="T188" s="264"/>
      <c r="U188" s="264"/>
    </row>
    <row r="189" spans="1:21" ht="16.5" thickBot="1">
      <c r="A189" s="283" t="s">
        <v>408</v>
      </c>
    </row>
    <row r="190" spans="1:21" ht="32.25" thickBot="1">
      <c r="A190" s="287" t="s">
        <v>10</v>
      </c>
      <c r="B190" s="288" t="s">
        <v>11</v>
      </c>
      <c r="C190" s="288"/>
      <c r="D190" s="288"/>
      <c r="E190" s="289" t="s">
        <v>172</v>
      </c>
      <c r="F190" s="290" t="s">
        <v>12</v>
      </c>
      <c r="G190" s="289"/>
      <c r="H190" s="289"/>
      <c r="I190" s="289"/>
      <c r="J190" s="289"/>
      <c r="K190" s="289"/>
      <c r="L190" s="289"/>
      <c r="M190" s="289"/>
      <c r="N190" s="289"/>
      <c r="O190" s="289"/>
      <c r="P190" s="289"/>
      <c r="Q190" s="289"/>
      <c r="R190" s="289"/>
      <c r="S190" s="335" t="s">
        <v>411</v>
      </c>
      <c r="T190" s="335" t="s">
        <v>412</v>
      </c>
      <c r="U190" s="291" t="s">
        <v>413</v>
      </c>
    </row>
    <row r="191" spans="1:21" s="264" customFormat="1" ht="15.75">
      <c r="A191" s="325"/>
      <c r="B191" s="269"/>
      <c r="C191" s="269"/>
      <c r="D191" s="269"/>
      <c r="E191" s="326"/>
      <c r="F191" s="327"/>
      <c r="G191" s="326"/>
      <c r="H191" s="326"/>
      <c r="I191" s="326"/>
      <c r="J191" s="326"/>
      <c r="K191" s="326"/>
      <c r="L191" s="326"/>
      <c r="M191" s="326"/>
      <c r="N191" s="326"/>
      <c r="O191" s="326"/>
      <c r="P191" s="326"/>
      <c r="Q191" s="326"/>
      <c r="R191" s="326"/>
      <c r="S191" s="267"/>
      <c r="T191" s="267"/>
      <c r="U191" s="366"/>
    </row>
    <row r="192" spans="1:21" ht="15.75">
      <c r="A192" s="391" t="s">
        <v>52</v>
      </c>
      <c r="B192" s="408" t="s">
        <v>133</v>
      </c>
      <c r="C192" s="285"/>
      <c r="D192" s="285"/>
      <c r="E192" s="359"/>
      <c r="F192" s="409"/>
      <c r="G192" s="266"/>
      <c r="H192" s="266"/>
      <c r="I192" s="266"/>
      <c r="J192" s="266"/>
      <c r="K192" s="266"/>
      <c r="L192" s="266"/>
      <c r="M192" s="266"/>
      <c r="N192" s="266"/>
      <c r="O192" s="266"/>
      <c r="P192" s="266"/>
      <c r="Q192" s="266"/>
      <c r="R192" s="266"/>
      <c r="S192" s="266"/>
      <c r="T192" s="266"/>
      <c r="U192" s="306"/>
    </row>
    <row r="193" spans="1:21" ht="15.75">
      <c r="A193" s="391"/>
      <c r="B193" s="408"/>
      <c r="C193" s="285"/>
      <c r="D193" s="285"/>
      <c r="E193" s="359"/>
      <c r="F193" s="409"/>
      <c r="G193" s="409"/>
      <c r="H193" s="409"/>
      <c r="I193" s="409"/>
      <c r="J193" s="409"/>
      <c r="K193" s="409"/>
      <c r="L193" s="409"/>
      <c r="M193" s="409"/>
      <c r="N193" s="409"/>
      <c r="O193" s="409"/>
      <c r="P193" s="409"/>
      <c r="Q193" s="409"/>
      <c r="R193" s="409"/>
      <c r="S193" s="286" t="s">
        <v>270</v>
      </c>
      <c r="T193" s="286"/>
      <c r="U193" s="384"/>
    </row>
    <row r="194" spans="1:21">
      <c r="A194" s="391">
        <f>+'Appendix A'!A219</f>
        <v>129</v>
      </c>
      <c r="B194" s="284"/>
      <c r="C194" s="319" t="str">
        <f>+'Appendix A'!C219</f>
        <v>SIT=State Income Tax Rate or Composite</v>
      </c>
      <c r="D194" s="410"/>
      <c r="E194" s="284" t="str">
        <f>+'Appendix A'!E218</f>
        <v>(Note I)</v>
      </c>
      <c r="F194" s="319"/>
      <c r="G194" s="319"/>
      <c r="H194" s="319"/>
      <c r="I194" s="319"/>
      <c r="J194" s="319"/>
      <c r="K194" s="319"/>
      <c r="L194" s="319"/>
      <c r="M194" s="319"/>
      <c r="N194" s="319"/>
      <c r="O194" s="319"/>
      <c r="P194" s="319"/>
      <c r="Q194" s="319"/>
      <c r="R194" s="319"/>
      <c r="S194" s="1351">
        <v>0.09</v>
      </c>
      <c r="T194" s="411"/>
      <c r="U194" s="412"/>
    </row>
    <row r="195" spans="1:21" ht="15.75" thickBot="1">
      <c r="A195" s="386"/>
      <c r="B195" s="330"/>
      <c r="C195" s="330"/>
      <c r="D195" s="330"/>
      <c r="E195" s="332"/>
      <c r="F195" s="330"/>
      <c r="G195" s="330"/>
      <c r="H195" s="330"/>
      <c r="I195" s="330"/>
      <c r="J195" s="330"/>
      <c r="K195" s="330"/>
      <c r="L195" s="330"/>
      <c r="M195" s="330"/>
      <c r="N195" s="330"/>
      <c r="O195" s="330"/>
      <c r="P195" s="330"/>
      <c r="Q195" s="330"/>
      <c r="R195" s="330"/>
      <c r="S195" s="330"/>
      <c r="T195" s="330"/>
      <c r="U195" s="334"/>
    </row>
    <row r="198" spans="1:21" s="264" customFormat="1" ht="16.5" thickBot="1">
      <c r="A198" s="283" t="s">
        <v>161</v>
      </c>
      <c r="E198" s="413"/>
    </row>
    <row r="199" spans="1:21" s="264" customFormat="1" ht="32.25" thickBot="1">
      <c r="A199" s="287" t="s">
        <v>10</v>
      </c>
      <c r="B199" s="288" t="s">
        <v>11</v>
      </c>
      <c r="C199" s="288"/>
      <c r="D199" s="288"/>
      <c r="E199" s="289" t="s">
        <v>172</v>
      </c>
      <c r="F199" s="290" t="s">
        <v>12</v>
      </c>
      <c r="G199" s="323"/>
      <c r="H199" s="289"/>
      <c r="I199" s="289"/>
      <c r="J199" s="289"/>
      <c r="K199" s="289"/>
      <c r="L199" s="289"/>
      <c r="M199" s="289"/>
      <c r="N199" s="289"/>
      <c r="O199" s="289"/>
      <c r="P199" s="289"/>
      <c r="Q199" s="289"/>
      <c r="R199" s="289"/>
      <c r="S199" s="340" t="s">
        <v>257</v>
      </c>
      <c r="T199" s="1461"/>
      <c r="U199" s="1462"/>
    </row>
    <row r="200" spans="1:21" s="264" customFormat="1" ht="15.75">
      <c r="A200" s="302"/>
      <c r="B200" s="309"/>
      <c r="C200" s="280"/>
      <c r="D200" s="280"/>
      <c r="E200" s="280"/>
      <c r="F200" s="280"/>
      <c r="G200" s="270"/>
      <c r="H200" s="280"/>
      <c r="I200" s="280"/>
      <c r="J200" s="280"/>
      <c r="K200" s="280"/>
      <c r="L200" s="280"/>
      <c r="M200" s="280"/>
      <c r="N200" s="280"/>
      <c r="O200" s="280"/>
      <c r="P200" s="280"/>
      <c r="Q200" s="280"/>
      <c r="R200" s="280"/>
      <c r="S200" s="944"/>
      <c r="T200" s="270"/>
      <c r="U200" s="328"/>
    </row>
    <row r="201" spans="1:21" s="264" customFormat="1" ht="15.75">
      <c r="A201" s="302">
        <f>+'Appendix A'!A225</f>
        <v>133</v>
      </c>
      <c r="B201" s="280"/>
      <c r="C201" s="303" t="str">
        <f>+'Appendix A'!C225</f>
        <v>Amortized Investment Tax Credit</v>
      </c>
      <c r="D201" s="280"/>
      <c r="E201" s="280" t="str">
        <f>+'Appendix A'!E225</f>
        <v>(Note O)</v>
      </c>
      <c r="F201" s="414" t="s">
        <v>793</v>
      </c>
      <c r="G201" s="270"/>
      <c r="H201" s="303"/>
      <c r="I201" s="303"/>
      <c r="J201" s="303"/>
      <c r="K201" s="303"/>
      <c r="L201" s="303"/>
      <c r="M201" s="303"/>
      <c r="N201" s="303"/>
      <c r="O201" s="303"/>
      <c r="P201" s="303"/>
      <c r="Q201" s="303"/>
      <c r="R201" s="303"/>
      <c r="S201" s="549">
        <v>-480705</v>
      </c>
      <c r="T201" s="1459"/>
      <c r="U201" s="1460"/>
    </row>
    <row r="202" spans="1:21" s="264" customFormat="1" ht="15.75" thickBot="1">
      <c r="A202" s="329"/>
      <c r="B202" s="338"/>
      <c r="C202" s="338"/>
      <c r="D202" s="338"/>
      <c r="E202" s="338"/>
      <c r="F202" s="338"/>
      <c r="G202" s="338"/>
      <c r="H202" s="338"/>
      <c r="I202" s="338"/>
      <c r="J202" s="338"/>
      <c r="K202" s="338"/>
      <c r="L202" s="338"/>
      <c r="M202" s="338"/>
      <c r="N202" s="338"/>
      <c r="O202" s="338"/>
      <c r="P202" s="338"/>
      <c r="Q202" s="338"/>
      <c r="R202" s="338"/>
      <c r="S202" s="338"/>
      <c r="T202" s="314"/>
      <c r="U202" s="317"/>
    </row>
    <row r="203" spans="1:21" s="264" customFormat="1">
      <c r="A203" s="280"/>
      <c r="B203" s="280"/>
      <c r="C203" s="280"/>
      <c r="D203" s="280"/>
      <c r="E203" s="280"/>
      <c r="F203" s="280"/>
      <c r="G203" s="280"/>
      <c r="H203" s="280"/>
      <c r="I203" s="280"/>
      <c r="J203" s="280"/>
      <c r="K203" s="280"/>
      <c r="L203" s="280"/>
      <c r="M203" s="280"/>
      <c r="N203" s="280"/>
      <c r="O203" s="280"/>
      <c r="P203" s="280"/>
      <c r="Q203" s="280"/>
      <c r="R203" s="280"/>
      <c r="S203" s="280"/>
      <c r="T203" s="270"/>
      <c r="U203" s="270"/>
    </row>
    <row r="204" spans="1:21" s="264" customFormat="1">
      <c r="A204" s="280"/>
      <c r="B204" s="280"/>
      <c r="C204" s="280"/>
      <c r="D204" s="280"/>
      <c r="E204" s="280"/>
      <c r="F204" s="280"/>
      <c r="G204" s="280"/>
      <c r="H204" s="280"/>
      <c r="I204" s="280"/>
      <c r="J204" s="280"/>
      <c r="K204" s="280"/>
      <c r="L204" s="280"/>
      <c r="M204" s="280"/>
      <c r="N204" s="280"/>
      <c r="O204" s="280"/>
      <c r="P204" s="280"/>
      <c r="Q204" s="280"/>
      <c r="R204" s="280"/>
      <c r="S204" s="280"/>
      <c r="T204" s="270"/>
      <c r="U204" s="270"/>
    </row>
    <row r="205" spans="1:21" s="264" customFormat="1" ht="16.5" thickBot="1">
      <c r="A205" s="283" t="s">
        <v>664</v>
      </c>
      <c r="E205" s="413"/>
    </row>
    <row r="206" spans="1:21" s="264" customFormat="1" ht="32.25" thickBot="1">
      <c r="A206" s="287" t="s">
        <v>10</v>
      </c>
      <c r="B206" s="288" t="s">
        <v>11</v>
      </c>
      <c r="C206" s="288"/>
      <c r="D206" s="288"/>
      <c r="E206" s="289" t="s">
        <v>172</v>
      </c>
      <c r="F206" s="290" t="s">
        <v>12</v>
      </c>
      <c r="G206" s="323"/>
      <c r="H206" s="289"/>
      <c r="I206" s="289"/>
      <c r="J206" s="289"/>
      <c r="K206" s="289"/>
      <c r="L206" s="289"/>
      <c r="M206" s="289"/>
      <c r="N206" s="289"/>
      <c r="O206" s="289"/>
      <c r="P206" s="289"/>
      <c r="Q206" s="289" t="s">
        <v>257</v>
      </c>
      <c r="R206" s="289" t="s">
        <v>83</v>
      </c>
      <c r="S206" s="1095" t="s">
        <v>409</v>
      </c>
      <c r="T206" s="1461"/>
      <c r="U206" s="1462"/>
    </row>
    <row r="207" spans="1:21" s="264" customFormat="1" ht="15.75">
      <c r="A207" s="302"/>
      <c r="B207" s="309"/>
      <c r="C207" s="280"/>
      <c r="D207" s="280"/>
      <c r="E207" s="280"/>
      <c r="F207" s="280"/>
      <c r="G207" s="270"/>
      <c r="H207" s="280"/>
      <c r="I207" s="280"/>
      <c r="J207" s="280"/>
      <c r="K207" s="280"/>
      <c r="L207" s="280"/>
      <c r="M207" s="280"/>
      <c r="N207" s="280"/>
      <c r="O207" s="280"/>
      <c r="P207" s="280"/>
      <c r="Q207" s="280"/>
      <c r="R207" s="280"/>
      <c r="S207" s="944"/>
      <c r="T207" s="270"/>
      <c r="U207" s="328"/>
    </row>
    <row r="208" spans="1:21" s="264" customFormat="1" ht="15.75">
      <c r="B208" s="280"/>
      <c r="C208" s="303" t="s">
        <v>664</v>
      </c>
      <c r="D208" s="280"/>
      <c r="E208" s="280"/>
      <c r="G208" s="270"/>
      <c r="H208" s="303"/>
      <c r="I208" s="303"/>
      <c r="J208" s="303"/>
      <c r="K208" s="303"/>
      <c r="L208" s="303"/>
      <c r="M208" s="303"/>
      <c r="N208" s="303"/>
      <c r="O208" s="303"/>
      <c r="P208" s="303"/>
      <c r="Q208" s="303"/>
      <c r="R208" s="303"/>
      <c r="S208" s="1122"/>
      <c r="T208" s="1459"/>
      <c r="U208" s="1460"/>
    </row>
    <row r="209" spans="1:21" s="264" customFormat="1" ht="15.75">
      <c r="A209" s="302"/>
      <c r="B209" s="280"/>
      <c r="C209" s="303" t="s">
        <v>666</v>
      </c>
      <c r="D209" s="280"/>
      <c r="E209" s="280" t="str">
        <f>+'Appendix A'!E231</f>
        <v>(Note O)</v>
      </c>
      <c r="F209" s="414" t="s">
        <v>794</v>
      </c>
      <c r="G209" s="270"/>
      <c r="H209" s="303"/>
      <c r="I209" s="303"/>
      <c r="J209" s="303"/>
      <c r="K209" s="303"/>
      <c r="L209" s="303"/>
      <c r="M209" s="303"/>
      <c r="N209" s="303"/>
      <c r="O209" s="303"/>
      <c r="P209" s="303"/>
      <c r="Q209" s="549">
        <v>0</v>
      </c>
      <c r="R209" s="579">
        <f>'Appendix A'!H16</f>
        <v>0.21999999989523811</v>
      </c>
      <c r="S209" s="1140">
        <f>Q209*R209</f>
        <v>0</v>
      </c>
      <c r="T209" s="1093"/>
      <c r="U209" s="1094"/>
    </row>
    <row r="210" spans="1:21" s="264" customFormat="1" ht="15.75">
      <c r="A210" s="302"/>
      <c r="B210" s="280"/>
      <c r="C210" s="303" t="s">
        <v>667</v>
      </c>
      <c r="D210" s="280"/>
      <c r="E210" s="280" t="str">
        <f>+'Appendix A'!E231</f>
        <v>(Note O)</v>
      </c>
      <c r="F210" s="414" t="s">
        <v>794</v>
      </c>
      <c r="G210" s="270"/>
      <c r="H210" s="303"/>
      <c r="I210" s="303"/>
      <c r="J210" s="303"/>
      <c r="K210" s="303"/>
      <c r="L210" s="303"/>
      <c r="M210" s="303"/>
      <c r="N210" s="303"/>
      <c r="O210" s="303"/>
      <c r="P210" s="303"/>
      <c r="Q210" s="549">
        <v>0</v>
      </c>
      <c r="R210" s="579">
        <f>'Appendix A'!H35</f>
        <v>0.62684462186108603</v>
      </c>
      <c r="S210" s="1140">
        <f>Q210*R210</f>
        <v>0</v>
      </c>
      <c r="T210" s="1093"/>
      <c r="U210" s="1094"/>
    </row>
    <row r="211" spans="1:21" s="264" customFormat="1" ht="15.75">
      <c r="A211" s="302"/>
      <c r="B211" s="280"/>
      <c r="C211" s="303" t="s">
        <v>668</v>
      </c>
      <c r="D211" s="280"/>
      <c r="E211" s="280" t="str">
        <f>+'Appendix A'!E231</f>
        <v>(Note O)</v>
      </c>
      <c r="F211" s="414" t="s">
        <v>794</v>
      </c>
      <c r="G211" s="270"/>
      <c r="H211" s="303"/>
      <c r="I211" s="303"/>
      <c r="J211" s="303"/>
      <c r="K211" s="303"/>
      <c r="L211" s="303"/>
      <c r="M211" s="303"/>
      <c r="N211" s="303"/>
      <c r="O211" s="303"/>
      <c r="P211" s="303"/>
      <c r="Q211" s="549">
        <v>0</v>
      </c>
      <c r="R211" s="579">
        <v>1</v>
      </c>
      <c r="S211" s="1323">
        <f>Q211*R211</f>
        <v>0</v>
      </c>
      <c r="T211" s="1093"/>
      <c r="U211" s="1094"/>
    </row>
    <row r="212" spans="1:21" s="264" customFormat="1" ht="15.75">
      <c r="A212" s="302">
        <f>'Appendix A'!A231</f>
        <v>137</v>
      </c>
      <c r="B212" s="280"/>
      <c r="C212" s="301" t="s">
        <v>157</v>
      </c>
      <c r="D212" s="280"/>
      <c r="E212" s="280"/>
      <c r="F212" s="414"/>
      <c r="G212" s="270"/>
      <c r="H212" s="303"/>
      <c r="I212" s="303"/>
      <c r="J212" s="303"/>
      <c r="K212" s="303"/>
      <c r="L212" s="303"/>
      <c r="M212" s="303"/>
      <c r="N212" s="303"/>
      <c r="O212" s="303"/>
      <c r="P212" s="303"/>
      <c r="Q212" s="1140"/>
      <c r="R212" s="579"/>
      <c r="S212" s="1140">
        <f>SUM(S209:S211)</f>
        <v>0</v>
      </c>
      <c r="T212" s="1283"/>
      <c r="U212" s="1284"/>
    </row>
    <row r="213" spans="1:21" s="264" customFormat="1" ht="15.75" thickBot="1">
      <c r="A213" s="329"/>
      <c r="B213" s="338"/>
      <c r="C213" s="338"/>
      <c r="D213" s="338"/>
      <c r="E213" s="338"/>
      <c r="F213" s="338"/>
      <c r="G213" s="338"/>
      <c r="H213" s="338"/>
      <c r="I213" s="338"/>
      <c r="J213" s="338"/>
      <c r="K213" s="338"/>
      <c r="L213" s="338"/>
      <c r="M213" s="338"/>
      <c r="N213" s="338"/>
      <c r="O213" s="338"/>
      <c r="P213" s="338"/>
      <c r="Q213" s="338"/>
      <c r="R213" s="338"/>
      <c r="S213" s="338"/>
      <c r="T213" s="314"/>
      <c r="U213" s="317"/>
    </row>
    <row r="214" spans="1:21" ht="15.75">
      <c r="A214" s="280"/>
      <c r="B214" s="280"/>
      <c r="C214" s="277"/>
      <c r="D214" s="280"/>
      <c r="E214" s="280"/>
      <c r="F214" s="280"/>
      <c r="G214" s="280"/>
      <c r="H214" s="280"/>
      <c r="I214" s="280"/>
      <c r="J214" s="280"/>
      <c r="K214" s="280"/>
      <c r="L214" s="280"/>
      <c r="M214" s="280"/>
      <c r="N214" s="280"/>
      <c r="O214" s="280"/>
      <c r="P214" s="280"/>
      <c r="Q214" s="280"/>
      <c r="R214" s="280"/>
      <c r="S214" s="266"/>
      <c r="T214" s="266"/>
      <c r="U214" s="266"/>
    </row>
    <row r="215" spans="1:21" ht="16.5" thickBot="1">
      <c r="A215" s="374" t="s">
        <v>207</v>
      </c>
    </row>
    <row r="216" spans="1:21" ht="32.25" thickBot="1">
      <c r="A216" s="368" t="s">
        <v>10</v>
      </c>
      <c r="B216" s="369" t="s">
        <v>11</v>
      </c>
      <c r="C216" s="369"/>
      <c r="D216" s="369"/>
      <c r="E216" s="370" t="s">
        <v>172</v>
      </c>
      <c r="F216" s="371" t="s">
        <v>12</v>
      </c>
      <c r="G216" s="370" t="s">
        <v>13</v>
      </c>
      <c r="H216" s="370" t="s">
        <v>383</v>
      </c>
      <c r="I216" s="370" t="s">
        <v>443</v>
      </c>
      <c r="J216" s="370" t="s">
        <v>444</v>
      </c>
      <c r="K216" s="370" t="s">
        <v>445</v>
      </c>
      <c r="L216" s="370" t="s">
        <v>442</v>
      </c>
      <c r="M216" s="370" t="s">
        <v>446</v>
      </c>
      <c r="N216" s="370" t="s">
        <v>447</v>
      </c>
      <c r="O216" s="370" t="s">
        <v>448</v>
      </c>
      <c r="P216" s="370" t="s">
        <v>449</v>
      </c>
      <c r="Q216" s="370" t="s">
        <v>450</v>
      </c>
      <c r="R216" s="370" t="s">
        <v>451</v>
      </c>
      <c r="S216" s="415" t="s">
        <v>384</v>
      </c>
      <c r="T216" s="415" t="s">
        <v>14</v>
      </c>
      <c r="U216" s="416"/>
    </row>
    <row r="217" spans="1:21" s="264" customFormat="1" ht="15.75">
      <c r="A217" s="377"/>
      <c r="B217" s="378"/>
      <c r="C217" s="378"/>
      <c r="D217" s="378"/>
      <c r="E217" s="379"/>
      <c r="F217" s="380"/>
      <c r="G217" s="379"/>
      <c r="H217" s="379"/>
      <c r="I217" s="379"/>
      <c r="J217" s="379"/>
      <c r="K217" s="379"/>
      <c r="L217" s="379"/>
      <c r="M217" s="379"/>
      <c r="N217" s="379"/>
      <c r="O217" s="379"/>
      <c r="P217" s="379"/>
      <c r="Q217" s="379"/>
      <c r="R217" s="379"/>
      <c r="S217" s="381"/>
      <c r="T217" s="381"/>
      <c r="U217" s="417"/>
    </row>
    <row r="218" spans="1:21" s="266" customFormat="1">
      <c r="A218" s="298">
        <f>+'Appendix A'!A268</f>
        <v>160</v>
      </c>
      <c r="C218" s="266" t="str">
        <f>+'Appendix A'!C268</f>
        <v>Excluded Transmission Facilities</v>
      </c>
      <c r="E218" s="320" t="str">
        <f>+'Appendix A'!E268</f>
        <v>(Note B &amp; M)</v>
      </c>
      <c r="G218" s="549">
        <v>0</v>
      </c>
      <c r="H218" s="549">
        <v>0</v>
      </c>
      <c r="I218" s="549">
        <v>0</v>
      </c>
      <c r="J218" s="549">
        <v>0</v>
      </c>
      <c r="K218" s="549">
        <v>0</v>
      </c>
      <c r="L218" s="549">
        <v>0</v>
      </c>
      <c r="M218" s="549">
        <v>0</v>
      </c>
      <c r="N218" s="549">
        <v>0</v>
      </c>
      <c r="O218" s="549">
        <v>0</v>
      </c>
      <c r="P218" s="549">
        <v>0</v>
      </c>
      <c r="Q218" s="549">
        <v>0</v>
      </c>
      <c r="R218" s="549">
        <v>0</v>
      </c>
      <c r="S218" s="549">
        <v>0</v>
      </c>
      <c r="T218" s="1140">
        <f>AVERAGE(G218:S218)</f>
        <v>0</v>
      </c>
      <c r="U218" s="306"/>
    </row>
    <row r="219" spans="1:21" s="266" customFormat="1" ht="15.75" thickBot="1">
      <c r="A219" s="386"/>
      <c r="B219" s="330"/>
      <c r="C219" s="330"/>
      <c r="D219" s="330"/>
      <c r="E219" s="332"/>
      <c r="F219" s="330"/>
      <c r="G219" s="330"/>
      <c r="H219" s="330"/>
      <c r="I219" s="330"/>
      <c r="J219" s="330"/>
      <c r="K219" s="330"/>
      <c r="L219" s="330"/>
      <c r="M219" s="330"/>
      <c r="N219" s="330"/>
      <c r="O219" s="330"/>
      <c r="P219" s="330"/>
      <c r="Q219" s="330"/>
      <c r="R219" s="330"/>
      <c r="S219" s="330"/>
      <c r="T219" s="330"/>
      <c r="U219" s="334"/>
    </row>
    <row r="220" spans="1:21" s="266" customFormat="1">
      <c r="E220" s="320"/>
    </row>
    <row r="221" spans="1:21" s="266" customFormat="1">
      <c r="E221" s="320"/>
    </row>
    <row r="222" spans="1:21" ht="16.5" thickBot="1">
      <c r="A222" s="283" t="s">
        <v>469</v>
      </c>
    </row>
    <row r="223" spans="1:21" ht="32.25" thickBot="1">
      <c r="A223" s="287" t="s">
        <v>10</v>
      </c>
      <c r="B223" s="288" t="s">
        <v>11</v>
      </c>
      <c r="C223" s="288"/>
      <c r="D223" s="288"/>
      <c r="E223" s="289" t="s">
        <v>172</v>
      </c>
      <c r="F223" s="290" t="s">
        <v>12</v>
      </c>
      <c r="G223" s="289"/>
      <c r="H223" s="289"/>
      <c r="I223" s="289"/>
      <c r="J223" s="289"/>
      <c r="K223" s="289"/>
      <c r="L223" s="289"/>
      <c r="M223" s="289"/>
      <c r="N223" s="289"/>
      <c r="O223" s="289"/>
      <c r="P223" s="289"/>
      <c r="Q223" s="289"/>
      <c r="R223" s="289"/>
      <c r="S223" s="335" t="s">
        <v>257</v>
      </c>
      <c r="T223" s="1461"/>
      <c r="U223" s="1462"/>
    </row>
    <row r="224" spans="1:21" ht="15.75">
      <c r="A224" s="372"/>
      <c r="B224" s="343"/>
      <c r="C224" s="399"/>
      <c r="D224" s="399"/>
      <c r="E224" s="399"/>
      <c r="F224" s="399"/>
      <c r="G224" s="399"/>
      <c r="H224" s="399"/>
      <c r="I224" s="399"/>
      <c r="J224" s="399"/>
      <c r="K224" s="399"/>
      <c r="L224" s="399"/>
      <c r="M224" s="399"/>
      <c r="N224" s="399"/>
      <c r="O224" s="399"/>
      <c r="P224" s="399"/>
      <c r="Q224" s="399"/>
      <c r="R224" s="399"/>
      <c r="S224" s="295"/>
      <c r="T224" s="295"/>
      <c r="U224" s="297"/>
    </row>
    <row r="225" spans="1:21" ht="15.75">
      <c r="A225" s="302">
        <f>+'Appendix A'!A276</f>
        <v>166</v>
      </c>
      <c r="B225" s="280"/>
      <c r="C225" s="303" t="str">
        <f>+'Appendix A'!C276</f>
        <v>Interest on Network Credits</v>
      </c>
      <c r="D225" s="280"/>
      <c r="E225" s="280" t="str">
        <f>+'Appendix A'!E276</f>
        <v>(Note N &amp; O)</v>
      </c>
      <c r="F225" s="303"/>
      <c r="G225" s="303"/>
      <c r="H225" s="303"/>
      <c r="I225" s="303"/>
      <c r="J225" s="303"/>
      <c r="K225" s="303"/>
      <c r="L225" s="303"/>
      <c r="M225" s="303"/>
      <c r="N225" s="303"/>
      <c r="O225" s="303"/>
      <c r="P225" s="303"/>
      <c r="Q225" s="303"/>
      <c r="R225" s="303"/>
      <c r="S225" s="549">
        <v>0</v>
      </c>
      <c r="T225" s="1459"/>
      <c r="U225" s="1460"/>
    </row>
    <row r="226" spans="1:21" ht="15.75" thickBot="1">
      <c r="A226" s="329"/>
      <c r="B226" s="338"/>
      <c r="C226" s="338"/>
      <c r="D226" s="338"/>
      <c r="E226" s="338"/>
      <c r="F226" s="338"/>
      <c r="G226" s="338"/>
      <c r="H226" s="338"/>
      <c r="I226" s="338"/>
      <c r="J226" s="338"/>
      <c r="K226" s="338"/>
      <c r="L226" s="338"/>
      <c r="M226" s="338"/>
      <c r="N226" s="338"/>
      <c r="O226" s="338"/>
      <c r="P226" s="338"/>
      <c r="Q226" s="338"/>
      <c r="R226" s="338"/>
      <c r="S226" s="330"/>
      <c r="T226" s="330"/>
      <c r="U226" s="334"/>
    </row>
    <row r="227" spans="1:21">
      <c r="A227" s="280"/>
      <c r="B227" s="280"/>
      <c r="C227" s="280"/>
      <c r="D227" s="280"/>
      <c r="E227" s="280"/>
      <c r="F227" s="280"/>
      <c r="G227" s="280"/>
      <c r="H227" s="280"/>
      <c r="I227" s="280"/>
      <c r="J227" s="280"/>
      <c r="K227" s="280"/>
      <c r="L227" s="280"/>
      <c r="M227" s="280"/>
      <c r="N227" s="280"/>
      <c r="O227" s="280"/>
      <c r="P227" s="280"/>
      <c r="Q227" s="280"/>
      <c r="R227" s="280"/>
      <c r="S227" s="266"/>
      <c r="T227" s="266"/>
      <c r="U227" s="266"/>
    </row>
    <row r="228" spans="1:21">
      <c r="A228" s="280"/>
      <c r="B228" s="280"/>
      <c r="C228" s="280"/>
      <c r="D228" s="280"/>
      <c r="E228" s="280"/>
      <c r="F228" s="280"/>
      <c r="G228" s="280"/>
      <c r="H228" s="280"/>
      <c r="I228" s="280"/>
      <c r="J228" s="280"/>
      <c r="K228" s="280"/>
      <c r="L228" s="280"/>
      <c r="M228" s="280"/>
      <c r="N228" s="280"/>
      <c r="O228" s="280"/>
      <c r="P228" s="280"/>
      <c r="Q228" s="280"/>
      <c r="R228" s="280"/>
      <c r="S228" s="266"/>
      <c r="T228" s="266"/>
      <c r="U228" s="266"/>
    </row>
    <row r="229" spans="1:21" ht="16.5" thickBot="1">
      <c r="A229" s="283" t="s">
        <v>129</v>
      </c>
    </row>
    <row r="230" spans="1:21" ht="32.25" thickBot="1">
      <c r="A230" s="368" t="s">
        <v>10</v>
      </c>
      <c r="B230" s="369" t="s">
        <v>11</v>
      </c>
      <c r="C230" s="369"/>
      <c r="D230" s="369"/>
      <c r="E230" s="370" t="s">
        <v>172</v>
      </c>
      <c r="F230" s="371" t="s">
        <v>12</v>
      </c>
      <c r="G230" s="370"/>
      <c r="H230" s="370"/>
      <c r="I230" s="370"/>
      <c r="J230" s="370"/>
      <c r="K230" s="370"/>
      <c r="L230" s="370"/>
      <c r="M230" s="370"/>
      <c r="N230" s="370"/>
      <c r="O230" s="370"/>
      <c r="P230" s="370"/>
      <c r="Q230" s="370"/>
      <c r="R230" s="370"/>
      <c r="S230" s="415" t="s">
        <v>257</v>
      </c>
      <c r="T230" s="1457"/>
      <c r="U230" s="1458"/>
    </row>
    <row r="231" spans="1:21" s="264" customFormat="1" ht="15.75">
      <c r="A231" s="377"/>
      <c r="B231" s="378"/>
      <c r="C231" s="378"/>
      <c r="D231" s="378"/>
      <c r="E231" s="379"/>
      <c r="F231" s="380"/>
      <c r="G231" s="379"/>
      <c r="H231" s="379"/>
      <c r="I231" s="379"/>
      <c r="J231" s="379"/>
      <c r="K231" s="379"/>
      <c r="L231" s="379"/>
      <c r="M231" s="379"/>
      <c r="N231" s="379"/>
      <c r="O231" s="379"/>
      <c r="P231" s="379"/>
      <c r="Q231" s="379"/>
      <c r="R231" s="379"/>
      <c r="S231" s="381"/>
      <c r="T231" s="381"/>
      <c r="U231" s="382"/>
    </row>
    <row r="232" spans="1:21" ht="15.75">
      <c r="A232" s="302"/>
      <c r="B232" s="374" t="s">
        <v>265</v>
      </c>
      <c r="C232" s="270"/>
      <c r="D232" s="270"/>
      <c r="E232" s="320"/>
      <c r="F232" s="285"/>
      <c r="G232" s="285"/>
      <c r="H232" s="285"/>
      <c r="I232" s="285"/>
      <c r="J232" s="285"/>
      <c r="K232" s="285"/>
      <c r="L232" s="285"/>
      <c r="M232" s="285"/>
      <c r="N232" s="285"/>
      <c r="O232" s="285"/>
      <c r="P232" s="285"/>
      <c r="Q232" s="285"/>
      <c r="R232" s="285"/>
      <c r="S232" s="266"/>
      <c r="T232" s="266"/>
      <c r="U232" s="306"/>
    </row>
    <row r="233" spans="1:21" ht="15.75">
      <c r="A233" s="302">
        <f>+'Appendix A'!A298</f>
        <v>182</v>
      </c>
      <c r="B233" s="284"/>
      <c r="C233" s="303" t="str">
        <f>+'Appendix A'!C298</f>
        <v xml:space="preserve">Facility Credits under Section 30.9 of the PJM OATT </v>
      </c>
      <c r="D233" s="318"/>
      <c r="E233" s="280"/>
      <c r="F233" s="280"/>
      <c r="G233" s="280"/>
      <c r="H233" s="280"/>
      <c r="I233" s="280"/>
      <c r="J233" s="280"/>
      <c r="K233" s="280"/>
      <c r="L233" s="280"/>
      <c r="M233" s="280"/>
      <c r="N233" s="280"/>
      <c r="O233" s="280"/>
      <c r="P233" s="280"/>
      <c r="Q233" s="280"/>
      <c r="R233" s="280"/>
      <c r="S233" s="549">
        <v>0</v>
      </c>
      <c r="T233" s="1459"/>
      <c r="U233" s="1460"/>
    </row>
    <row r="234" spans="1:21" ht="15.75" thickBot="1">
      <c r="A234" s="329"/>
      <c r="B234" s="338"/>
      <c r="C234" s="338"/>
      <c r="D234" s="338"/>
      <c r="E234" s="338"/>
      <c r="F234" s="338"/>
      <c r="G234" s="338"/>
      <c r="H234" s="338"/>
      <c r="I234" s="338"/>
      <c r="J234" s="338"/>
      <c r="K234" s="338"/>
      <c r="L234" s="338"/>
      <c r="M234" s="338"/>
      <c r="N234" s="338"/>
      <c r="O234" s="338"/>
      <c r="P234" s="338"/>
      <c r="Q234" s="338"/>
      <c r="R234" s="338"/>
      <c r="S234" s="330"/>
      <c r="T234" s="330"/>
      <c r="U234" s="334"/>
    </row>
    <row r="237" spans="1:21" ht="16.5" thickBot="1">
      <c r="A237" s="283" t="s">
        <v>467</v>
      </c>
    </row>
    <row r="238" spans="1:21" ht="32.25" thickBot="1">
      <c r="A238" s="368" t="s">
        <v>10</v>
      </c>
      <c r="B238" s="369" t="s">
        <v>11</v>
      </c>
      <c r="C238" s="369"/>
      <c r="D238" s="369"/>
      <c r="E238" s="370" t="s">
        <v>172</v>
      </c>
      <c r="F238" s="371" t="s">
        <v>12</v>
      </c>
      <c r="G238" s="370"/>
      <c r="H238" s="370"/>
      <c r="I238" s="370"/>
      <c r="J238" s="370"/>
      <c r="K238" s="370"/>
      <c r="L238" s="370"/>
      <c r="M238" s="370"/>
      <c r="N238" s="370"/>
      <c r="O238" s="370"/>
      <c r="P238" s="370"/>
      <c r="Q238" s="370"/>
      <c r="R238" s="370"/>
      <c r="S238" s="415" t="s">
        <v>136</v>
      </c>
      <c r="T238" s="1461"/>
      <c r="U238" s="1462"/>
    </row>
    <row r="239" spans="1:21" s="264" customFormat="1" ht="15.75">
      <c r="A239" s="377"/>
      <c r="B239" s="378"/>
      <c r="C239" s="378"/>
      <c r="D239" s="378"/>
      <c r="E239" s="379"/>
      <c r="F239" s="380"/>
      <c r="G239" s="379"/>
      <c r="H239" s="379"/>
      <c r="I239" s="379"/>
      <c r="J239" s="379"/>
      <c r="K239" s="379"/>
      <c r="L239" s="379"/>
      <c r="M239" s="379"/>
      <c r="N239" s="379"/>
      <c r="O239" s="379"/>
      <c r="P239" s="379"/>
      <c r="Q239" s="379"/>
      <c r="R239" s="379"/>
      <c r="S239" s="381"/>
      <c r="T239" s="381"/>
      <c r="U239" s="382"/>
    </row>
    <row r="240" spans="1:21" ht="15.75">
      <c r="A240" s="302"/>
      <c r="B240" s="374" t="s">
        <v>398</v>
      </c>
      <c r="C240" s="270"/>
      <c r="D240" s="270"/>
      <c r="E240" s="320"/>
      <c r="F240" s="285"/>
      <c r="G240" s="285"/>
      <c r="H240" s="285"/>
      <c r="I240" s="285"/>
      <c r="J240" s="285"/>
      <c r="K240" s="285"/>
      <c r="L240" s="285"/>
      <c r="M240" s="285"/>
      <c r="N240" s="285"/>
      <c r="O240" s="285"/>
      <c r="P240" s="285"/>
      <c r="Q240" s="285"/>
      <c r="R240" s="285"/>
      <c r="S240" s="266"/>
      <c r="T240" s="266"/>
      <c r="U240" s="306"/>
    </row>
    <row r="241" spans="1:23" ht="15.75">
      <c r="A241" s="302">
        <f>+'Appendix A'!A302</f>
        <v>184</v>
      </c>
      <c r="B241" s="284"/>
      <c r="C241" s="303" t="str">
        <f>+'Appendix A'!C302</f>
        <v>1 CP Peak</v>
      </c>
      <c r="D241" s="303"/>
      <c r="E241" s="280" t="str">
        <f>+'Appendix A'!E302</f>
        <v>(Note L)</v>
      </c>
      <c r="F241" s="303" t="s">
        <v>124</v>
      </c>
      <c r="G241" s="303"/>
      <c r="H241" s="303"/>
      <c r="I241" s="303"/>
      <c r="J241" s="303"/>
      <c r="K241" s="303"/>
      <c r="L241" s="303"/>
      <c r="M241" s="303"/>
      <c r="N241" s="303"/>
      <c r="O241" s="303"/>
      <c r="P241" s="303"/>
      <c r="Q241" s="303"/>
      <c r="R241" s="303"/>
      <c r="S241" s="1352">
        <v>10147.02</v>
      </c>
      <c r="T241" s="1459"/>
      <c r="U241" s="1460"/>
      <c r="W241" s="264"/>
    </row>
    <row r="242" spans="1:23" ht="15.75" thickBot="1">
      <c r="A242" s="386"/>
      <c r="B242" s="330"/>
      <c r="C242" s="330"/>
      <c r="D242" s="330"/>
      <c r="E242" s="332"/>
      <c r="F242" s="330"/>
      <c r="G242" s="330"/>
      <c r="H242" s="330"/>
      <c r="I242" s="330"/>
      <c r="J242" s="330"/>
      <c r="K242" s="330"/>
      <c r="L242" s="330"/>
      <c r="M242" s="330"/>
      <c r="N242" s="330"/>
      <c r="O242" s="330"/>
      <c r="P242" s="330"/>
      <c r="Q242" s="330"/>
      <c r="R242" s="330"/>
      <c r="S242" s="330"/>
      <c r="T242" s="330"/>
      <c r="U242" s="334"/>
    </row>
    <row r="243" spans="1:23">
      <c r="A243" s="266"/>
      <c r="B243" s="266"/>
      <c r="C243" s="266"/>
      <c r="D243" s="418"/>
      <c r="E243" s="320"/>
      <c r="F243" s="266"/>
      <c r="G243" s="266"/>
      <c r="H243" s="266"/>
      <c r="I243" s="266"/>
      <c r="J243" s="266"/>
      <c r="K243" s="266"/>
      <c r="L243" s="266"/>
      <c r="M243" s="266"/>
      <c r="N243" s="266"/>
      <c r="O243" s="266"/>
      <c r="P243" s="266"/>
      <c r="Q243" s="266"/>
      <c r="R243" s="266"/>
      <c r="S243" s="266"/>
      <c r="T243" s="266"/>
      <c r="U243" s="266"/>
    </row>
    <row r="244" spans="1:23" ht="15.75">
      <c r="A244" s="283"/>
    </row>
    <row r="245" spans="1:23" s="264" customFormat="1" ht="16.5" thickBot="1">
      <c r="A245" s="239" t="s">
        <v>340</v>
      </c>
      <c r="B245" s="237"/>
      <c r="C245" s="237"/>
      <c r="D245" s="237"/>
      <c r="E245" s="237"/>
      <c r="F245" s="237"/>
      <c r="G245" s="237"/>
      <c r="H245" s="237"/>
      <c r="I245" s="237"/>
      <c r="J245" s="237"/>
      <c r="K245" s="255"/>
      <c r="L245" s="255"/>
      <c r="M245" s="255"/>
      <c r="N245" s="255"/>
      <c r="O245" s="255"/>
      <c r="P245" s="255"/>
      <c r="Q245" s="255"/>
      <c r="R245" s="255"/>
      <c r="S245" s="225"/>
      <c r="T245" s="225"/>
      <c r="U245" s="225"/>
    </row>
    <row r="246" spans="1:23" ht="32.25" thickBot="1">
      <c r="A246" s="287" t="s">
        <v>10</v>
      </c>
      <c r="B246" s="288" t="s">
        <v>11</v>
      </c>
      <c r="C246" s="288"/>
      <c r="D246" s="288"/>
      <c r="E246" s="289" t="s">
        <v>172</v>
      </c>
      <c r="F246" s="290" t="s">
        <v>12</v>
      </c>
      <c r="G246" s="289"/>
      <c r="H246" s="289" t="s">
        <v>345</v>
      </c>
      <c r="I246" s="289" t="s">
        <v>346</v>
      </c>
      <c r="J246" s="289" t="s">
        <v>813</v>
      </c>
      <c r="K246" s="289"/>
      <c r="L246" s="289"/>
      <c r="M246" s="289"/>
      <c r="N246" s="289"/>
      <c r="O246" s="289"/>
      <c r="P246" s="289"/>
      <c r="Q246" s="289"/>
      <c r="R246" s="289"/>
      <c r="S246" s="335"/>
      <c r="T246" s="1461"/>
      <c r="U246" s="1462"/>
    </row>
    <row r="247" spans="1:23">
      <c r="A247" s="233"/>
      <c r="B247" s="231"/>
      <c r="C247" s="231"/>
      <c r="D247" s="231"/>
      <c r="E247" s="232"/>
      <c r="F247" s="238"/>
      <c r="G247" s="231"/>
      <c r="H247" s="232"/>
      <c r="I247" s="232"/>
      <c r="J247" s="232"/>
      <c r="K247" s="228"/>
      <c r="L247" s="228"/>
      <c r="M247" s="228"/>
      <c r="N247" s="228"/>
      <c r="O247" s="228"/>
      <c r="P247" s="228"/>
      <c r="Q247" s="228"/>
      <c r="R247" s="228"/>
      <c r="S247" s="224"/>
      <c r="T247" s="229"/>
      <c r="U247" s="230"/>
    </row>
    <row r="248" spans="1:23" ht="15.75">
      <c r="A248" s="233"/>
      <c r="B248" s="240" t="s">
        <v>347</v>
      </c>
      <c r="C248" s="237" t="s">
        <v>658</v>
      </c>
      <c r="D248" s="231"/>
      <c r="E248" s="232"/>
      <c r="F248" s="237" t="s">
        <v>348</v>
      </c>
      <c r="G248" s="231"/>
      <c r="H248" s="549"/>
      <c r="I248" s="549"/>
      <c r="J248" s="549"/>
      <c r="K248" s="241"/>
      <c r="L248" s="241"/>
      <c r="M248" s="241"/>
      <c r="N248" s="241"/>
      <c r="O248" s="241"/>
      <c r="P248" s="241"/>
      <c r="Q248" s="241"/>
      <c r="R248" s="241"/>
      <c r="S248" s="242"/>
      <c r="T248" s="243"/>
      <c r="U248" s="245"/>
    </row>
    <row r="249" spans="1:23" ht="15.75">
      <c r="A249" s="246"/>
      <c r="B249" s="240" t="s">
        <v>349</v>
      </c>
      <c r="C249" s="237" t="s">
        <v>659</v>
      </c>
      <c r="D249" s="232"/>
      <c r="E249" s="237"/>
      <c r="F249" s="237" t="str">
        <f>+F248</f>
        <v>Per FERC Order</v>
      </c>
      <c r="G249" s="231"/>
      <c r="H249" s="549"/>
      <c r="I249" s="549"/>
      <c r="J249" s="549"/>
      <c r="K249" s="241"/>
      <c r="L249" s="241"/>
      <c r="M249" s="241"/>
      <c r="N249" s="241"/>
      <c r="O249" s="241"/>
      <c r="P249" s="241"/>
      <c r="Q249" s="241"/>
      <c r="R249" s="241"/>
      <c r="S249" s="242"/>
      <c r="T249" s="243"/>
      <c r="U249" s="245"/>
    </row>
    <row r="250" spans="1:23" ht="15.75">
      <c r="A250" s="246"/>
      <c r="B250" s="240" t="s">
        <v>350</v>
      </c>
      <c r="C250" s="237" t="s">
        <v>795</v>
      </c>
      <c r="D250" s="232"/>
      <c r="E250" s="237"/>
      <c r="F250" s="237" t="s">
        <v>351</v>
      </c>
      <c r="G250" s="231"/>
      <c r="H250" s="1277">
        <f>IF(ISERROR(H248/H249),0,H248/H249)</f>
        <v>0</v>
      </c>
      <c r="I250" s="1275">
        <f>IF(ISERROR(I248/I249),0,I248/I249)</f>
        <v>0</v>
      </c>
      <c r="J250" s="1275">
        <f>IF(ISERROR(J248/J249),0,J248/J249)</f>
        <v>0</v>
      </c>
      <c r="K250" s="241"/>
      <c r="L250" s="241"/>
      <c r="M250" s="241"/>
      <c r="N250" s="241"/>
      <c r="O250" s="241"/>
      <c r="P250" s="241"/>
      <c r="Q250" s="241"/>
      <c r="R250" s="241"/>
      <c r="S250" s="242"/>
      <c r="T250" s="243"/>
      <c r="U250" s="245"/>
    </row>
    <row r="251" spans="1:23" ht="15.75">
      <c r="A251" s="246"/>
      <c r="B251" s="240"/>
      <c r="C251" s="237"/>
      <c r="D251" s="232"/>
      <c r="E251" s="237"/>
      <c r="F251" s="237"/>
      <c r="G251" s="231"/>
      <c r="H251" s="240"/>
      <c r="I251" s="240"/>
      <c r="J251" s="240"/>
      <c r="K251" s="241"/>
      <c r="L251" s="241"/>
      <c r="M251" s="241"/>
      <c r="N251" s="241"/>
      <c r="O251" s="241"/>
      <c r="P251" s="241"/>
      <c r="Q251" s="241"/>
      <c r="R251" s="241"/>
      <c r="S251" s="242"/>
      <c r="T251" s="243"/>
      <c r="U251" s="245"/>
    </row>
    <row r="252" spans="1:23" ht="15.75">
      <c r="A252" s="246"/>
      <c r="B252" s="240" t="s">
        <v>352</v>
      </c>
      <c r="C252" s="237" t="s">
        <v>660</v>
      </c>
      <c r="D252" s="232"/>
      <c r="E252" s="237"/>
      <c r="F252" s="237"/>
      <c r="G252" s="234"/>
      <c r="H252" s="549"/>
      <c r="I252" s="549"/>
      <c r="J252" s="549"/>
      <c r="K252" s="241"/>
      <c r="L252" s="241"/>
      <c r="M252" s="241"/>
      <c r="N252" s="241"/>
      <c r="O252" s="241"/>
      <c r="P252" s="241"/>
      <c r="Q252" s="241"/>
      <c r="R252" s="241"/>
      <c r="S252" s="242"/>
      <c r="T252" s="243"/>
      <c r="U252" s="245"/>
    </row>
    <row r="253" spans="1:23" ht="15.75">
      <c r="A253" s="302">
        <f>+'Appendix A'!A157</f>
        <v>89</v>
      </c>
      <c r="B253" s="240" t="s">
        <v>353</v>
      </c>
      <c r="C253" s="237" t="s">
        <v>796</v>
      </c>
      <c r="D253" s="232"/>
      <c r="E253" s="280" t="str">
        <f>+'Appendix A'!E157</f>
        <v>(Note R)</v>
      </c>
      <c r="F253" s="237" t="s">
        <v>768</v>
      </c>
      <c r="G253" s="231"/>
      <c r="H253" s="1275">
        <f>H250*H252</f>
        <v>0</v>
      </c>
      <c r="I253" s="1275">
        <f>I250*I252</f>
        <v>0</v>
      </c>
      <c r="J253" s="1275">
        <f>J250*J252</f>
        <v>0</v>
      </c>
      <c r="K253" s="241"/>
      <c r="L253" s="241"/>
      <c r="M253" s="241"/>
      <c r="N253" s="241"/>
      <c r="O253" s="241"/>
      <c r="P253" s="241"/>
      <c r="Q253" s="241"/>
      <c r="R253" s="241"/>
      <c r="S253" s="242"/>
      <c r="T253" s="243"/>
      <c r="U253" s="245"/>
    </row>
    <row r="254" spans="1:23" ht="15.75">
      <c r="A254" s="246"/>
      <c r="B254" s="240"/>
      <c r="C254" s="237"/>
      <c r="D254" s="232"/>
      <c r="E254" s="237"/>
      <c r="F254" s="237"/>
      <c r="G254" s="231"/>
      <c r="H254" s="240"/>
      <c r="I254" s="240"/>
      <c r="J254" s="240"/>
      <c r="K254" s="241"/>
      <c r="L254" s="241"/>
      <c r="M254" s="241"/>
      <c r="N254" s="241"/>
      <c r="O254" s="241"/>
      <c r="P254" s="241"/>
      <c r="Q254" s="241"/>
      <c r="R254" s="241"/>
      <c r="S254" s="242"/>
      <c r="T254" s="243"/>
      <c r="U254" s="245"/>
    </row>
    <row r="255" spans="1:23" ht="17.25">
      <c r="A255" s="246"/>
      <c r="B255" s="240" t="s">
        <v>661</v>
      </c>
      <c r="C255" s="237" t="s">
        <v>662</v>
      </c>
      <c r="D255" s="232"/>
      <c r="E255" s="237"/>
      <c r="F255" s="237"/>
      <c r="G255" s="235"/>
      <c r="H255" s="549"/>
      <c r="I255" s="549"/>
      <c r="J255" s="549"/>
      <c r="K255" s="244"/>
      <c r="L255" s="244"/>
      <c r="M255" s="244"/>
      <c r="N255" s="244"/>
      <c r="O255" s="244"/>
      <c r="P255" s="244"/>
      <c r="Q255" s="244"/>
      <c r="R255" s="244"/>
      <c r="S255" s="237"/>
      <c r="T255" s="225"/>
      <c r="U255" s="247"/>
    </row>
    <row r="256" spans="1:23" ht="17.25">
      <c r="A256" s="246"/>
      <c r="B256" s="240" t="s">
        <v>354</v>
      </c>
      <c r="C256" s="237" t="s">
        <v>771</v>
      </c>
      <c r="D256" s="232"/>
      <c r="E256" s="237"/>
      <c r="F256" s="237" t="s">
        <v>769</v>
      </c>
      <c r="G256" s="235"/>
      <c r="H256" s="1276">
        <f>H255-H253</f>
        <v>0</v>
      </c>
      <c r="I256" s="1276">
        <f>I255-I253</f>
        <v>0</v>
      </c>
      <c r="J256" s="1276">
        <f>J255-J253</f>
        <v>0</v>
      </c>
      <c r="K256" s="244"/>
      <c r="L256" s="244"/>
      <c r="M256" s="244"/>
      <c r="N256" s="244"/>
      <c r="O256" s="244"/>
      <c r="P256" s="244"/>
      <c r="Q256" s="244"/>
      <c r="R256" s="244"/>
      <c r="S256" s="237"/>
      <c r="T256" s="225"/>
      <c r="U256" s="247"/>
    </row>
    <row r="257" spans="1:21" ht="17.25">
      <c r="A257" s="1121">
        <f>'Appendix A'!A97</f>
        <v>54</v>
      </c>
      <c r="B257" s="240" t="s">
        <v>355</v>
      </c>
      <c r="C257" s="237" t="s">
        <v>663</v>
      </c>
      <c r="D257" s="232"/>
      <c r="E257" s="280" t="str">
        <f>+'Appendix A'!E97</f>
        <v>(Note R)</v>
      </c>
      <c r="F257" s="237" t="s">
        <v>770</v>
      </c>
      <c r="G257" s="235"/>
      <c r="H257" s="1275">
        <f>(H255+H256)/2</f>
        <v>0</v>
      </c>
      <c r="I257" s="1275">
        <f>(I255+I256)/2</f>
        <v>0</v>
      </c>
      <c r="J257" s="1275">
        <f>(J255+J256)/2</f>
        <v>0</v>
      </c>
      <c r="K257" s="244"/>
      <c r="L257" s="244"/>
      <c r="M257" s="244"/>
      <c r="N257" s="244"/>
      <c r="O257" s="244"/>
      <c r="P257" s="244"/>
      <c r="Q257" s="244"/>
      <c r="R257" s="244"/>
      <c r="S257" s="237"/>
      <c r="T257" s="225"/>
      <c r="U257" s="247"/>
    </row>
    <row r="258" spans="1:21" s="914" customFormat="1" ht="17.25">
      <c r="A258" s="246"/>
      <c r="B258" s="240"/>
      <c r="C258" s="237"/>
      <c r="D258" s="232"/>
      <c r="E258" s="237"/>
      <c r="F258" s="237"/>
      <c r="G258" s="235"/>
      <c r="H258" s="1120"/>
      <c r="I258" s="1120"/>
      <c r="J258" s="1120"/>
      <c r="K258" s="244"/>
      <c r="L258" s="244"/>
      <c r="M258" s="244"/>
      <c r="N258" s="244"/>
      <c r="O258" s="244"/>
      <c r="P258" s="244"/>
      <c r="Q258" s="244"/>
      <c r="R258" s="244"/>
      <c r="S258" s="237"/>
      <c r="T258" s="225"/>
      <c r="U258" s="247"/>
    </row>
    <row r="259" spans="1:21" ht="15.75" thickBot="1">
      <c r="A259" s="248"/>
      <c r="B259" s="249"/>
      <c r="C259" s="249"/>
      <c r="D259" s="250"/>
      <c r="E259" s="249"/>
      <c r="F259" s="249"/>
      <c r="G259" s="236"/>
      <c r="H259" s="250"/>
      <c r="I259" s="236" t="s">
        <v>357</v>
      </c>
      <c r="J259" s="251" t="s">
        <v>357</v>
      </c>
      <c r="K259" s="252"/>
      <c r="L259" s="252"/>
      <c r="M259" s="253"/>
      <c r="N259" s="253"/>
      <c r="O259" s="253"/>
      <c r="P259" s="253"/>
      <c r="Q259" s="253"/>
      <c r="R259" s="253"/>
      <c r="S259" s="236"/>
      <c r="T259" s="236"/>
      <c r="U259" s="254"/>
    </row>
    <row r="260" spans="1:21">
      <c r="K260" s="270"/>
      <c r="L260" s="270"/>
      <c r="M260" s="270"/>
      <c r="N260" s="270"/>
      <c r="O260" s="270"/>
      <c r="P260" s="270"/>
      <c r="Q260" s="270"/>
      <c r="R260" s="270"/>
      <c r="S260" s="270"/>
      <c r="T260" s="270"/>
      <c r="U260" s="270"/>
    </row>
    <row r="261" spans="1:21">
      <c r="K261" s="270"/>
      <c r="L261" s="270"/>
      <c r="M261" s="270"/>
      <c r="N261" s="270"/>
      <c r="O261" s="270"/>
      <c r="P261" s="270"/>
      <c r="Q261" s="270"/>
      <c r="R261" s="270"/>
      <c r="S261" s="270"/>
      <c r="T261" s="270"/>
      <c r="U261" s="270"/>
    </row>
    <row r="262" spans="1:21" ht="16.5" thickBot="1">
      <c r="A262" s="404" t="s">
        <v>625</v>
      </c>
      <c r="B262" s="914"/>
      <c r="C262" s="914"/>
      <c r="D262" s="914"/>
      <c r="F262" s="914"/>
      <c r="G262" s="914"/>
      <c r="H262" s="914"/>
      <c r="I262" s="914"/>
      <c r="J262" s="914"/>
      <c r="K262" s="914"/>
      <c r="L262" s="914"/>
      <c r="M262" s="914"/>
      <c r="N262" s="914"/>
      <c r="O262" s="914"/>
      <c r="P262" s="914"/>
      <c r="Q262" s="914"/>
      <c r="R262" s="914"/>
      <c r="S262" s="914"/>
      <c r="T262" s="914"/>
      <c r="U262" s="914"/>
    </row>
    <row r="263" spans="1:21" ht="155.25" customHeight="1" thickBot="1">
      <c r="A263" s="287" t="s">
        <v>10</v>
      </c>
      <c r="B263" s="288" t="s">
        <v>798</v>
      </c>
      <c r="C263" s="288"/>
      <c r="D263" s="288"/>
      <c r="E263" s="289" t="s">
        <v>817</v>
      </c>
      <c r="F263" s="289" t="s">
        <v>818</v>
      </c>
      <c r="G263" s="289" t="s">
        <v>26</v>
      </c>
      <c r="H263" s="1294" t="s">
        <v>800</v>
      </c>
      <c r="I263" s="1308" t="s">
        <v>806</v>
      </c>
      <c r="J263" s="1308" t="s">
        <v>801</v>
      </c>
      <c r="K263" s="1308" t="s">
        <v>802</v>
      </c>
      <c r="L263" s="1308" t="s">
        <v>803</v>
      </c>
      <c r="M263" s="289"/>
      <c r="N263" s="289"/>
      <c r="O263" s="289"/>
      <c r="P263" s="1294"/>
      <c r="Q263" s="1294"/>
      <c r="R263" s="1294"/>
      <c r="S263" s="289"/>
      <c r="T263" s="1294"/>
      <c r="U263" s="1295"/>
    </row>
    <row r="264" spans="1:21" ht="15.75">
      <c r="A264" s="427"/>
      <c r="B264" s="343"/>
      <c r="C264" s="1466" t="s">
        <v>804</v>
      </c>
      <c r="D264" s="1466"/>
      <c r="E264" s="296" t="s">
        <v>805</v>
      </c>
      <c r="F264" s="265" t="s">
        <v>819</v>
      </c>
      <c r="G264" s="265" t="s">
        <v>820</v>
      </c>
      <c r="H264" s="399" t="s">
        <v>821</v>
      </c>
      <c r="I264" s="296" t="s">
        <v>822</v>
      </c>
      <c r="J264" s="296" t="s">
        <v>823</v>
      </c>
      <c r="K264" s="296" t="s">
        <v>824</v>
      </c>
      <c r="L264" s="1296" t="s">
        <v>825</v>
      </c>
      <c r="M264" s="429"/>
      <c r="N264" s="429"/>
      <c r="O264" s="429"/>
      <c r="P264" s="345"/>
      <c r="Q264" s="345"/>
      <c r="R264" s="345"/>
      <c r="S264" s="345"/>
      <c r="T264" s="295"/>
      <c r="U264" s="297"/>
    </row>
    <row r="265" spans="1:21">
      <c r="A265" s="302"/>
      <c r="B265" s="280"/>
      <c r="C265" s="1453" t="s">
        <v>963</v>
      </c>
      <c r="D265" s="1453"/>
      <c r="E265" s="1297">
        <v>-9229573</v>
      </c>
      <c r="F265" s="1297">
        <v>-9229573</v>
      </c>
      <c r="G265" s="1312">
        <f>IF(F265=0,0,AVERAGE(E265:F265))</f>
        <v>-9229573</v>
      </c>
      <c r="H265" s="1306">
        <v>1</v>
      </c>
      <c r="I265" s="1306">
        <v>1</v>
      </c>
      <c r="J265" s="1303">
        <v>1</v>
      </c>
      <c r="K265" s="1304">
        <f>'Appendix A'!H44</f>
        <v>0.31984151578495051</v>
      </c>
      <c r="L265" s="1299">
        <f t="shared" ref="L265:L273" si="8">G265*H265*I265*J265*K265</f>
        <v>-2952000.6183678531</v>
      </c>
      <c r="M265" s="218"/>
      <c r="N265" s="218"/>
      <c r="O265" s="218"/>
      <c r="P265" s="1100"/>
      <c r="Q265" s="1100"/>
      <c r="R265" s="1100"/>
      <c r="S265" s="579"/>
      <c r="T265" s="1100"/>
      <c r="U265" s="356"/>
    </row>
    <row r="266" spans="1:21" ht="15.75">
      <c r="A266" s="302"/>
      <c r="B266" s="280"/>
      <c r="C266" s="1453" t="s">
        <v>967</v>
      </c>
      <c r="D266" s="1453"/>
      <c r="E266" s="1297">
        <v>-80448</v>
      </c>
      <c r="F266" s="1297">
        <v>-80448</v>
      </c>
      <c r="G266" s="1312">
        <f t="shared" ref="G266:G273" si="9">IF(F266=0,0,AVERAGE(E266:F266))</f>
        <v>-80448</v>
      </c>
      <c r="H266" s="1306">
        <v>1</v>
      </c>
      <c r="I266" s="1306">
        <v>1</v>
      </c>
      <c r="J266" s="1303">
        <v>1</v>
      </c>
      <c r="K266" s="1304">
        <f>'Appendix A'!H44</f>
        <v>0.31984151578495051</v>
      </c>
      <c r="L266" s="1299">
        <f t="shared" si="8"/>
        <v>-25730.6102618677</v>
      </c>
      <c r="M266" s="405"/>
      <c r="N266" s="405"/>
      <c r="O266" s="405"/>
      <c r="P266" s="1100"/>
      <c r="Q266" s="1100"/>
      <c r="R266" s="1100"/>
      <c r="S266" s="579"/>
      <c r="T266" s="1100"/>
      <c r="U266" s="356"/>
    </row>
    <row r="267" spans="1:21">
      <c r="A267" s="302"/>
      <c r="B267" s="280"/>
      <c r="C267" s="1453" t="s">
        <v>968</v>
      </c>
      <c r="D267" s="1453"/>
      <c r="E267" s="1297">
        <v>-2724055</v>
      </c>
      <c r="F267" s="1297">
        <v>-2724055</v>
      </c>
      <c r="G267" s="1312">
        <f t="shared" si="9"/>
        <v>-2724055</v>
      </c>
      <c r="H267" s="1306">
        <v>1</v>
      </c>
      <c r="I267" s="1306">
        <v>1</v>
      </c>
      <c r="J267" s="1303">
        <v>1</v>
      </c>
      <c r="K267" s="1304">
        <v>1</v>
      </c>
      <c r="L267" s="1299">
        <f t="shared" si="8"/>
        <v>-2724055</v>
      </c>
      <c r="M267" s="266"/>
      <c r="N267" s="266"/>
      <c r="O267" s="266"/>
      <c r="P267" s="1100"/>
      <c r="Q267" s="1100"/>
      <c r="R267" s="1100"/>
      <c r="S267" s="579"/>
      <c r="T267" s="1100"/>
      <c r="U267" s="306"/>
    </row>
    <row r="268" spans="1:21">
      <c r="A268" s="302"/>
      <c r="B268" s="280"/>
      <c r="C268" s="1453" t="s">
        <v>964</v>
      </c>
      <c r="D268" s="1453"/>
      <c r="E268" s="1297">
        <v>-755709</v>
      </c>
      <c r="F268" s="1297">
        <v>-755709</v>
      </c>
      <c r="G268" s="1312">
        <f t="shared" si="9"/>
        <v>-755709</v>
      </c>
      <c r="H268" s="1306">
        <v>0</v>
      </c>
      <c r="I268" s="1306">
        <v>1</v>
      </c>
      <c r="J268" s="1303">
        <v>1</v>
      </c>
      <c r="K268" s="1304">
        <f>'Appendix A'!H44</f>
        <v>0.31984151578495051</v>
      </c>
      <c r="L268" s="1299">
        <f t="shared" si="8"/>
        <v>0</v>
      </c>
      <c r="M268" s="266"/>
      <c r="N268" s="266"/>
      <c r="O268" s="266"/>
      <c r="P268" s="1100"/>
      <c r="Q268" s="1100"/>
      <c r="R268" s="1100"/>
      <c r="S268" s="579"/>
      <c r="T268" s="1100"/>
      <c r="U268" s="306"/>
    </row>
    <row r="269" spans="1:21">
      <c r="A269" s="302"/>
      <c r="B269" s="280"/>
      <c r="C269" s="1453" t="s">
        <v>969</v>
      </c>
      <c r="D269" s="1453"/>
      <c r="E269" s="1297">
        <v>-295458</v>
      </c>
      <c r="F269" s="1297">
        <v>-295458</v>
      </c>
      <c r="G269" s="1312">
        <f t="shared" si="9"/>
        <v>-295458</v>
      </c>
      <c r="H269" s="1306">
        <v>1</v>
      </c>
      <c r="I269" s="1306">
        <v>1</v>
      </c>
      <c r="J269" s="1303">
        <v>1</v>
      </c>
      <c r="K269" s="1304">
        <f>'Appendix A'!H44</f>
        <v>0.31984151578495051</v>
      </c>
      <c r="L269" s="1299">
        <f t="shared" si="8"/>
        <v>-94499.734570789908</v>
      </c>
      <c r="M269" s="266"/>
      <c r="N269" s="266"/>
      <c r="O269" s="266"/>
      <c r="P269" s="1100"/>
      <c r="Q269" s="1100"/>
      <c r="R269" s="1100"/>
      <c r="S269" s="579"/>
      <c r="T269" s="1100"/>
      <c r="U269" s="306"/>
    </row>
    <row r="270" spans="1:21">
      <c r="A270" s="302"/>
      <c r="B270" s="280"/>
      <c r="C270" s="1453" t="s">
        <v>970</v>
      </c>
      <c r="D270" s="1453"/>
      <c r="E270" s="1297">
        <v>-6135150</v>
      </c>
      <c r="F270" s="1297">
        <v>-6135150</v>
      </c>
      <c r="G270" s="1312">
        <f t="shared" si="9"/>
        <v>-6135150</v>
      </c>
      <c r="H270" s="1306">
        <v>1</v>
      </c>
      <c r="I270" s="1306">
        <v>1</v>
      </c>
      <c r="J270" s="1303">
        <v>1</v>
      </c>
      <c r="K270" s="1304">
        <v>1</v>
      </c>
      <c r="L270" s="1299">
        <f t="shared" si="8"/>
        <v>-6135150</v>
      </c>
      <c r="M270" s="266"/>
      <c r="N270" s="266"/>
      <c r="O270" s="266"/>
      <c r="P270" s="1100"/>
      <c r="Q270" s="1100"/>
      <c r="R270" s="1100"/>
      <c r="S270" s="579"/>
      <c r="T270" s="1100"/>
      <c r="U270" s="306"/>
    </row>
    <row r="271" spans="1:21" s="914" customFormat="1">
      <c r="A271" s="302"/>
      <c r="B271" s="280"/>
      <c r="C271" s="1453" t="s">
        <v>965</v>
      </c>
      <c r="D271" s="1453"/>
      <c r="E271" s="1297">
        <v>-928236</v>
      </c>
      <c r="F271" s="1297">
        <v>-928236</v>
      </c>
      <c r="G271" s="1312">
        <f t="shared" si="9"/>
        <v>-928236</v>
      </c>
      <c r="H271" s="1306">
        <v>1</v>
      </c>
      <c r="I271" s="1306">
        <v>1</v>
      </c>
      <c r="J271" s="1303">
        <v>1</v>
      </c>
      <c r="K271" s="1304">
        <v>1</v>
      </c>
      <c r="L271" s="1299">
        <f t="shared" si="8"/>
        <v>-928236</v>
      </c>
      <c r="M271" s="266"/>
      <c r="N271" s="266"/>
      <c r="O271" s="266"/>
      <c r="P271" s="1100"/>
      <c r="Q271" s="1100"/>
      <c r="R271" s="1100"/>
      <c r="S271" s="579"/>
      <c r="T271" s="1100"/>
      <c r="U271" s="306"/>
    </row>
    <row r="272" spans="1:21" s="914" customFormat="1">
      <c r="A272" s="302"/>
      <c r="B272" s="280"/>
      <c r="C272" s="1331" t="s">
        <v>966</v>
      </c>
      <c r="D272" s="1331"/>
      <c r="E272" s="1297">
        <v>-1118000</v>
      </c>
      <c r="F272" s="1297">
        <v>-1118000</v>
      </c>
      <c r="G272" s="1312">
        <f t="shared" si="9"/>
        <v>-1118000</v>
      </c>
      <c r="H272" s="1306">
        <v>1</v>
      </c>
      <c r="I272" s="1306">
        <v>1</v>
      </c>
      <c r="J272" s="1303">
        <v>1</v>
      </c>
      <c r="K272" s="1304">
        <v>1</v>
      </c>
      <c r="L272" s="1299">
        <f t="shared" si="8"/>
        <v>-1118000</v>
      </c>
      <c r="M272" s="266"/>
      <c r="N272" s="266"/>
      <c r="O272" s="266"/>
      <c r="P272" s="1140"/>
      <c r="Q272" s="1140"/>
      <c r="R272" s="1100"/>
      <c r="S272" s="579"/>
      <c r="T272" s="1100"/>
      <c r="U272" s="306"/>
    </row>
    <row r="273" spans="1:21" s="914" customFormat="1">
      <c r="A273" s="302"/>
      <c r="B273" s="280"/>
      <c r="C273" s="1468" t="s">
        <v>799</v>
      </c>
      <c r="D273" s="1468"/>
      <c r="E273" s="1298"/>
      <c r="F273" s="1298"/>
      <c r="G273" s="1313">
        <f t="shared" si="9"/>
        <v>0</v>
      </c>
      <c r="H273" s="1307"/>
      <c r="I273" s="1307"/>
      <c r="J273" s="1302"/>
      <c r="K273" s="1305"/>
      <c r="L273" s="1300">
        <f t="shared" si="8"/>
        <v>0</v>
      </c>
      <c r="M273" s="266"/>
      <c r="N273" s="266"/>
      <c r="O273" s="266"/>
      <c r="P273" s="1140"/>
      <c r="Q273" s="1140"/>
      <c r="R273" s="1100"/>
      <c r="S273" s="579"/>
      <c r="T273" s="1100"/>
      <c r="U273" s="306"/>
    </row>
    <row r="274" spans="1:21">
      <c r="A274" s="302">
        <f>'Appendix A'!A112</f>
        <v>62</v>
      </c>
      <c r="B274" s="280"/>
      <c r="C274" s="301" t="s">
        <v>157</v>
      </c>
      <c r="D274" s="270"/>
      <c r="E274" s="1309">
        <f>SUM(E265:E273)</f>
        <v>-21266629</v>
      </c>
      <c r="F274" s="1312">
        <f>SUM(F265:F273)</f>
        <v>-21266629</v>
      </c>
      <c r="G274" s="1312">
        <f>SUM(G265:G273)</f>
        <v>-21266629</v>
      </c>
      <c r="H274" s="303"/>
      <c r="I274" s="266"/>
      <c r="J274" s="266"/>
      <c r="K274" s="266"/>
      <c r="L274" s="1301">
        <f>SUM(L265:L273)</f>
        <v>-13977671.963200511</v>
      </c>
      <c r="M274" s="266"/>
      <c r="N274" s="266"/>
      <c r="O274" s="266"/>
      <c r="P274" s="1122"/>
      <c r="Q274" s="1122"/>
      <c r="R274" s="1122"/>
      <c r="S274" s="1122"/>
      <c r="T274" s="1100"/>
      <c r="U274" s="306"/>
    </row>
    <row r="275" spans="1:21" s="914" customFormat="1">
      <c r="A275" s="302"/>
      <c r="B275" s="280"/>
      <c r="C275" s="301"/>
      <c r="D275" s="270"/>
      <c r="E275" s="320"/>
      <c r="F275" s="303"/>
      <c r="G275" s="266"/>
      <c r="H275" s="266"/>
      <c r="I275" s="266"/>
      <c r="J275" s="1301"/>
      <c r="K275" s="266"/>
      <c r="L275" s="266"/>
      <c r="M275" s="266"/>
      <c r="N275" s="266"/>
      <c r="O275" s="266"/>
      <c r="P275" s="1122"/>
      <c r="Q275" s="1122"/>
      <c r="R275" s="1122"/>
      <c r="S275" s="1122"/>
      <c r="T275" s="1100"/>
      <c r="U275" s="306"/>
    </row>
    <row r="276" spans="1:21" s="914" customFormat="1">
      <c r="A276" s="302"/>
      <c r="B276" s="280" t="s">
        <v>600</v>
      </c>
      <c r="C276" s="301"/>
      <c r="D276" s="270"/>
      <c r="E276" s="320"/>
      <c r="F276" s="303"/>
      <c r="G276" s="266"/>
      <c r="H276" s="266"/>
      <c r="I276" s="266"/>
      <c r="J276" s="1301"/>
      <c r="K276" s="266"/>
      <c r="L276" s="266"/>
      <c r="M276" s="266"/>
      <c r="N276" s="266"/>
      <c r="O276" s="266"/>
      <c r="P276" s="1122"/>
      <c r="Q276" s="1122"/>
      <c r="R276" s="1122"/>
      <c r="S276" s="1122"/>
      <c r="T276" s="1100"/>
      <c r="U276" s="306"/>
    </row>
    <row r="277" spans="1:21" s="914" customFormat="1" ht="75" customHeight="1">
      <c r="A277" s="302"/>
      <c r="B277" s="280"/>
      <c r="C277" s="1467" t="s">
        <v>826</v>
      </c>
      <c r="D277" s="1467"/>
      <c r="E277" s="1467"/>
      <c r="F277" s="1467"/>
      <c r="G277" s="1467"/>
      <c r="H277" s="1467"/>
      <c r="I277" s="1467"/>
      <c r="J277" s="1467"/>
      <c r="K277" s="1467"/>
      <c r="L277" s="1467"/>
      <c r="M277" s="266"/>
      <c r="N277" s="266"/>
      <c r="O277" s="266"/>
      <c r="P277" s="1122"/>
      <c r="Q277" s="1122"/>
      <c r="R277" s="1122"/>
      <c r="S277" s="1122"/>
      <c r="T277" s="1100"/>
      <c r="U277" s="306"/>
    </row>
    <row r="278" spans="1:21" s="914" customFormat="1">
      <c r="A278" s="302"/>
      <c r="B278" s="280"/>
      <c r="C278" s="1310" t="s">
        <v>827</v>
      </c>
      <c r="D278" s="270"/>
      <c r="E278" s="320"/>
      <c r="F278" s="303"/>
      <c r="G278" s="266"/>
      <c r="H278" s="266"/>
      <c r="I278" s="266"/>
      <c r="J278" s="1301"/>
      <c r="K278" s="266"/>
      <c r="L278" s="266"/>
      <c r="M278" s="266"/>
      <c r="N278" s="266"/>
      <c r="O278" s="266"/>
      <c r="P278" s="1122"/>
      <c r="Q278" s="1122"/>
      <c r="R278" s="1122"/>
      <c r="S278" s="1122"/>
      <c r="T278" s="1100"/>
      <c r="U278" s="306"/>
    </row>
    <row r="279" spans="1:21" ht="15.75" thickBot="1">
      <c r="A279" s="329"/>
      <c r="B279" s="338"/>
      <c r="C279" s="406"/>
      <c r="D279" s="314"/>
      <c r="E279" s="332"/>
      <c r="F279" s="407"/>
      <c r="G279" s="330"/>
      <c r="H279" s="330"/>
      <c r="I279" s="330"/>
      <c r="J279" s="330"/>
      <c r="K279" s="330"/>
      <c r="L279" s="330"/>
      <c r="M279" s="330"/>
      <c r="N279" s="330"/>
      <c r="O279" s="330"/>
      <c r="P279" s="1153"/>
      <c r="Q279" s="1153"/>
      <c r="R279" s="1153"/>
      <c r="S279" s="1153"/>
      <c r="T279" s="1154"/>
      <c r="U279" s="334"/>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31">
    <mergeCell ref="C268:D268"/>
    <mergeCell ref="C277:L277"/>
    <mergeCell ref="C270:D270"/>
    <mergeCell ref="C271:D271"/>
    <mergeCell ref="C273:D273"/>
    <mergeCell ref="T199:U199"/>
    <mergeCell ref="C264:D264"/>
    <mergeCell ref="C265:D265"/>
    <mergeCell ref="C266:D266"/>
    <mergeCell ref="C267:D267"/>
    <mergeCell ref="T241:U241"/>
    <mergeCell ref="T201:U201"/>
    <mergeCell ref="T223:U223"/>
    <mergeCell ref="T206:U206"/>
    <mergeCell ref="T208:U208"/>
    <mergeCell ref="T76:U76"/>
    <mergeCell ref="C269:D269"/>
    <mergeCell ref="T112:U112"/>
    <mergeCell ref="A1:U1"/>
    <mergeCell ref="T230:U230"/>
    <mergeCell ref="T233:U233"/>
    <mergeCell ref="T238:U238"/>
    <mergeCell ref="T246:U246"/>
    <mergeCell ref="T225:U225"/>
    <mergeCell ref="A2:U2"/>
    <mergeCell ref="A3:U3"/>
    <mergeCell ref="H6:S6"/>
    <mergeCell ref="H69:S69"/>
    <mergeCell ref="T84:U84"/>
    <mergeCell ref="T108:U108"/>
    <mergeCell ref="T110:U110"/>
  </mergeCells>
  <printOptions horizontalCentered="1"/>
  <pageMargins left="0.45" right="0.21" top="5.5555555555555601E-3" bottom="1.46" header="0.45" footer="0.3"/>
  <pageSetup scale="27" fitToHeight="4" orientation="landscape" r:id="rId2"/>
  <rowBreaks count="2" manualBreakCount="2">
    <brk id="105" max="16383" man="1"/>
    <brk id="173" max="16383" man="1"/>
  </rowBreaks>
  <ignoredErrors>
    <ignoredError sqref="E181 E18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04"/>
  <sheetViews>
    <sheetView showGridLines="0" zoomScaleNormal="100" workbookViewId="0"/>
  </sheetViews>
  <sheetFormatPr defaultColWidth="9.140625" defaultRowHeight="12.75"/>
  <cols>
    <col min="1" max="1" width="1.85546875" style="1178" customWidth="1"/>
    <col min="2" max="2" width="25.140625" style="1178" customWidth="1"/>
    <col min="3" max="3" width="1.85546875" style="1178" customWidth="1"/>
    <col min="4" max="4" width="27.85546875" style="1178" customWidth="1"/>
    <col min="5" max="5" width="3.85546875" style="1178" customWidth="1"/>
    <col min="6" max="6" width="22.140625" style="1178" customWidth="1"/>
    <col min="7" max="7" width="1.85546875" style="1178" customWidth="1"/>
    <col min="8" max="8" width="17.140625" style="1178" customWidth="1"/>
    <col min="9" max="9" width="1.85546875" style="1178" customWidth="1"/>
    <col min="10" max="10" width="15.5703125" style="1178" customWidth="1"/>
    <col min="11" max="11" width="1.85546875" style="1178" customWidth="1"/>
    <col min="12" max="12" width="15.85546875" style="1178" customWidth="1"/>
    <col min="13" max="13" width="1.85546875" style="1178" customWidth="1"/>
    <col min="14" max="14" width="13.5703125" style="1178" customWidth="1"/>
    <col min="15" max="15" width="1.85546875" style="1178" customWidth="1"/>
    <col min="16" max="16" width="14.140625" style="1178" customWidth="1"/>
    <col min="17" max="17" width="1.85546875" style="1178" customWidth="1"/>
    <col min="18" max="18" width="20" style="1178" customWidth="1"/>
    <col min="19" max="19" width="7.85546875" style="1178" bestFit="1" customWidth="1"/>
    <col min="20" max="20" width="3" style="1178" hidden="1" customWidth="1"/>
    <col min="21" max="16384" width="9.140625" style="1178"/>
  </cols>
  <sheetData>
    <row r="1" spans="2:20" ht="15.75">
      <c r="B1" s="1472" t="s">
        <v>260</v>
      </c>
      <c r="C1" s="1472"/>
      <c r="D1" s="1472"/>
      <c r="E1" s="1472"/>
      <c r="F1" s="1472"/>
      <c r="G1" s="1472"/>
      <c r="H1" s="1472"/>
      <c r="I1" s="1472"/>
      <c r="J1" s="1472"/>
      <c r="K1" s="1472"/>
      <c r="L1" s="1472"/>
      <c r="M1" s="1472"/>
      <c r="N1" s="1472"/>
      <c r="O1" s="1472"/>
      <c r="P1" s="1472"/>
      <c r="Q1" s="1472"/>
      <c r="R1" s="1472"/>
    </row>
    <row r="2" spans="2:20" ht="15.75">
      <c r="B2" s="1473" t="s">
        <v>261</v>
      </c>
      <c r="C2" s="1473"/>
      <c r="D2" s="1473"/>
      <c r="E2" s="1473"/>
      <c r="F2" s="1473"/>
      <c r="G2" s="1473"/>
      <c r="H2" s="1473"/>
      <c r="I2" s="1473"/>
      <c r="J2" s="1473"/>
      <c r="K2" s="1473"/>
      <c r="L2" s="1473"/>
      <c r="M2" s="1473"/>
      <c r="N2" s="1473"/>
      <c r="O2" s="1473"/>
      <c r="P2" s="1473"/>
      <c r="Q2" s="1473"/>
      <c r="R2" s="1473"/>
    </row>
    <row r="3" spans="2:20" ht="15.75">
      <c r="B3" s="1473" t="s">
        <v>1182</v>
      </c>
      <c r="C3" s="1473"/>
      <c r="D3" s="1473"/>
      <c r="E3" s="1473"/>
      <c r="F3" s="1473"/>
      <c r="G3" s="1473"/>
      <c r="H3" s="1473"/>
      <c r="I3" s="1473"/>
      <c r="J3" s="1473"/>
      <c r="K3" s="1473"/>
      <c r="L3" s="1473"/>
      <c r="M3" s="1473"/>
      <c r="N3" s="1473"/>
      <c r="O3" s="1473"/>
      <c r="P3" s="1473"/>
      <c r="Q3" s="1473"/>
      <c r="R3" s="1473"/>
    </row>
    <row r="4" spans="2:20" ht="15.75">
      <c r="B4" s="1179"/>
      <c r="C4" s="1180"/>
      <c r="D4" s="1180"/>
      <c r="E4" s="1180"/>
      <c r="F4" s="1180"/>
      <c r="G4" s="1180"/>
      <c r="H4" s="1180"/>
      <c r="I4" s="1180"/>
      <c r="J4" s="1180"/>
      <c r="K4" s="1180"/>
      <c r="L4" s="1180"/>
      <c r="M4" s="1180"/>
      <c r="N4" s="1180"/>
      <c r="O4" s="1180"/>
      <c r="P4" s="1180"/>
      <c r="Q4" s="1180"/>
      <c r="R4" s="1180"/>
    </row>
    <row r="5" spans="2:20" ht="16.5" thickBot="1">
      <c r="B5" s="1181"/>
      <c r="C5" s="1182"/>
      <c r="D5" s="1182"/>
      <c r="E5" s="1182"/>
      <c r="F5" s="1182"/>
      <c r="G5" s="1182"/>
      <c r="H5" s="1182"/>
      <c r="I5" s="1182"/>
      <c r="J5" s="1182"/>
      <c r="K5" s="1182"/>
      <c r="L5" s="1182"/>
      <c r="M5" s="1182"/>
      <c r="N5" s="1182"/>
      <c r="O5" s="1182"/>
      <c r="P5" s="1182"/>
      <c r="Q5" s="1182"/>
      <c r="R5" s="1182"/>
    </row>
    <row r="6" spans="2:20" ht="60.75" customHeight="1">
      <c r="B6" s="1183" t="str">
        <f>"True-up Revenue Requirement For Year "&amp;J6&amp;" "</f>
        <v xml:space="preserve">True-up Revenue Requirement For Year 2021 </v>
      </c>
      <c r="C6" s="1184"/>
      <c r="D6" s="1183" t="str">
        <f>"Projection Revenue Requirement For Year "&amp;J6&amp;" "</f>
        <v xml:space="preserve">Projection Revenue Requirement For Year 2021 </v>
      </c>
      <c r="E6" s="1185"/>
      <c r="F6" s="1186" t="s">
        <v>773</v>
      </c>
      <c r="G6" s="1187"/>
      <c r="H6" s="1188" t="s">
        <v>734</v>
      </c>
      <c r="I6" s="1184"/>
      <c r="J6" s="1189">
        <v>2021</v>
      </c>
      <c r="K6" s="1184"/>
      <c r="P6" s="1187"/>
      <c r="Q6" s="1187"/>
      <c r="R6" s="1187"/>
    </row>
    <row r="7" spans="2:20" ht="15.75">
      <c r="B7" s="1190" t="s">
        <v>52</v>
      </c>
      <c r="C7" s="1184"/>
      <c r="D7" s="1190"/>
      <c r="E7" s="1185"/>
      <c r="F7" s="1191"/>
      <c r="G7" s="1187"/>
      <c r="H7" s="1192" t="s">
        <v>701</v>
      </c>
      <c r="I7" s="1193"/>
      <c r="J7" s="1194">
        <f>J6+1</f>
        <v>2022</v>
      </c>
      <c r="P7" s="1187"/>
      <c r="Q7" s="1187"/>
      <c r="R7" s="1187"/>
    </row>
    <row r="8" spans="2:20" ht="16.5" thickBot="1">
      <c r="B8" s="1195">
        <f>(1608856662*0.580821917808219)+(1507717873*0.419178082191781)</f>
        <v>1566461498.3917809</v>
      </c>
      <c r="C8" s="1196" t="s">
        <v>702</v>
      </c>
      <c r="D8" s="1195">
        <f>(1620466235*0.580821917808219)+(1493491206*0.419178082191781)+461325</f>
        <v>1567702410.8575342</v>
      </c>
      <c r="E8" s="1197" t="s">
        <v>703</v>
      </c>
      <c r="F8" s="1198">
        <f>IF(B8=0,0,B8-D8)</f>
        <v>-1240912.4657533169</v>
      </c>
      <c r="G8" s="1199"/>
      <c r="H8" s="1200" t="s">
        <v>704</v>
      </c>
      <c r="I8" s="1201"/>
      <c r="J8" s="1202">
        <f>J7+1</f>
        <v>2023</v>
      </c>
      <c r="P8" s="1187"/>
      <c r="Q8" s="1187"/>
      <c r="R8" s="1187"/>
    </row>
    <row r="9" spans="2:20" ht="15.75">
      <c r="B9" s="1429"/>
      <c r="C9" s="1203"/>
      <c r="D9" s="1429"/>
      <c r="E9" s="1201"/>
      <c r="F9" s="1201"/>
      <c r="G9" s="1201"/>
      <c r="H9" s="1187"/>
      <c r="I9" s="1187"/>
      <c r="P9" s="1187"/>
      <c r="Q9" s="1187"/>
      <c r="R9" s="1187"/>
    </row>
    <row r="10" spans="2:20" ht="16.5" thickBot="1">
      <c r="B10" s="1204"/>
      <c r="C10" s="1205"/>
      <c r="D10" s="1204"/>
      <c r="E10" s="1204"/>
      <c r="F10" s="1204"/>
      <c r="G10" s="1204"/>
      <c r="H10" s="1204"/>
      <c r="I10" s="1204"/>
      <c r="J10" s="1204"/>
      <c r="K10" s="1204"/>
      <c r="L10" s="1204"/>
      <c r="M10" s="1204"/>
      <c r="N10" s="1206"/>
      <c r="O10" s="1206"/>
      <c r="P10" s="1206"/>
      <c r="Q10" s="1206"/>
      <c r="R10" s="1206"/>
    </row>
    <row r="11" spans="2:20" ht="15.75">
      <c r="B11" s="1207"/>
      <c r="C11" s="1203"/>
      <c r="D11" s="1201"/>
      <c r="E11" s="1201"/>
      <c r="F11" s="1201"/>
      <c r="G11" s="1201"/>
      <c r="H11" s="1201"/>
      <c r="I11" s="1201"/>
      <c r="J11" s="1201"/>
      <c r="K11" s="1201"/>
      <c r="L11" s="1201"/>
      <c r="M11" s="1201"/>
      <c r="N11" s="1187"/>
      <c r="O11" s="1187"/>
      <c r="P11" s="1187"/>
      <c r="Q11" s="1187"/>
      <c r="R11" s="1187"/>
    </row>
    <row r="12" spans="2:20" ht="63">
      <c r="B12" s="1208" t="s">
        <v>440</v>
      </c>
      <c r="C12" s="1203"/>
      <c r="D12" s="1209" t="s">
        <v>705</v>
      </c>
      <c r="E12" s="1209"/>
      <c r="F12" s="1209" t="s">
        <v>706</v>
      </c>
      <c r="G12" s="1209"/>
      <c r="H12" s="1209" t="s">
        <v>707</v>
      </c>
      <c r="I12" s="1201"/>
      <c r="J12" s="1210" t="s">
        <v>708</v>
      </c>
      <c r="K12" s="1201"/>
      <c r="L12" s="1209" t="s">
        <v>709</v>
      </c>
      <c r="M12" s="1211"/>
      <c r="N12" s="1210" t="s">
        <v>710</v>
      </c>
      <c r="O12" s="1210"/>
      <c r="P12" s="1209" t="s">
        <v>711</v>
      </c>
      <c r="Q12" s="1212"/>
      <c r="R12" s="1209" t="s">
        <v>712</v>
      </c>
    </row>
    <row r="13" spans="2:20" ht="15.75">
      <c r="B13" s="1213"/>
      <c r="C13" s="1203"/>
      <c r="D13" s="1187"/>
      <c r="E13" s="1187"/>
      <c r="F13" s="1187"/>
      <c r="G13" s="1187"/>
      <c r="H13" s="1187"/>
      <c r="I13" s="1214"/>
      <c r="J13" s="1214"/>
      <c r="K13" s="1214"/>
      <c r="N13" s="1187"/>
      <c r="O13" s="1187"/>
      <c r="P13" s="1187"/>
      <c r="Q13" s="1187"/>
      <c r="R13" s="1187"/>
    </row>
    <row r="14" spans="2:20" ht="15.75">
      <c r="B14" s="1215" t="s">
        <v>713</v>
      </c>
      <c r="C14" s="1203"/>
      <c r="D14" s="1203"/>
      <c r="E14" s="1203"/>
      <c r="F14" s="1203"/>
      <c r="G14" s="1203"/>
      <c r="H14" s="1203"/>
      <c r="I14" s="1203"/>
      <c r="J14" s="1203"/>
      <c r="K14" s="1203"/>
      <c r="L14" s="1187"/>
      <c r="M14" s="1187"/>
      <c r="N14" s="1211"/>
      <c r="O14" s="1211"/>
      <c r="P14" s="1203"/>
      <c r="Q14" s="1203"/>
      <c r="R14" s="1203"/>
    </row>
    <row r="15" spans="2:20" ht="15.75">
      <c r="B15" s="1216" t="s">
        <v>714</v>
      </c>
      <c r="C15" s="1203"/>
      <c r="D15" s="1203"/>
      <c r="E15" s="1203"/>
      <c r="F15" s="1203"/>
      <c r="G15" s="1203"/>
      <c r="H15" s="1203"/>
      <c r="I15" s="1203"/>
      <c r="J15" s="1203"/>
      <c r="K15" s="1203"/>
      <c r="L15" s="1187"/>
      <c r="M15" s="1187"/>
      <c r="N15" s="1211"/>
      <c r="O15" s="1211"/>
      <c r="P15" s="1203"/>
      <c r="Q15" s="1203"/>
      <c r="R15" s="1203"/>
    </row>
    <row r="16" spans="2:20" ht="15.75">
      <c r="B16" s="1217">
        <f t="shared" ref="B16:B27" si="0">DATE($J$6,T16,1)</f>
        <v>44197</v>
      </c>
      <c r="C16" s="1184"/>
      <c r="D16" s="1218">
        <f>F8/12</f>
        <v>-103409.37214610974</v>
      </c>
      <c r="E16" s="1219"/>
      <c r="F16" s="1218">
        <v>0</v>
      </c>
      <c r="G16" s="1218"/>
      <c r="H16" s="1218">
        <v>0</v>
      </c>
      <c r="I16" s="1218"/>
      <c r="J16" s="1218">
        <f>F16+H16</f>
        <v>0</v>
      </c>
      <c r="K16" s="1219"/>
      <c r="L16" s="1220">
        <f t="shared" ref="L16:L27" si="1">F76</f>
        <v>2.8E-3</v>
      </c>
      <c r="M16" s="1221"/>
      <c r="N16" s="1218">
        <f t="shared" ref="N16:N27" si="2">J16*L16</f>
        <v>0</v>
      </c>
      <c r="O16" s="1218"/>
      <c r="P16" s="1218"/>
      <c r="Q16" s="1218"/>
      <c r="R16" s="1218">
        <f>D16+N16</f>
        <v>-103409.37214610974</v>
      </c>
      <c r="T16" s="1178">
        <v>1</v>
      </c>
    </row>
    <row r="17" spans="2:20" ht="15.75">
      <c r="B17" s="1217">
        <f t="shared" si="0"/>
        <v>44228</v>
      </c>
      <c r="C17" s="1184"/>
      <c r="D17" s="1218">
        <f>+D16</f>
        <v>-103409.37214610974</v>
      </c>
      <c r="E17" s="1219"/>
      <c r="F17" s="1218">
        <f>D16</f>
        <v>-103409.37214610974</v>
      </c>
      <c r="G17" s="1218"/>
      <c r="H17" s="1218">
        <v>0</v>
      </c>
      <c r="I17" s="1218"/>
      <c r="J17" s="1218">
        <f t="shared" ref="J17:J26" si="3">F17+H17</f>
        <v>-103409.37214610974</v>
      </c>
      <c r="K17" s="1219"/>
      <c r="L17" s="1220">
        <f t="shared" si="1"/>
        <v>2.5000000000000001E-3</v>
      </c>
      <c r="M17" s="1221"/>
      <c r="N17" s="1218">
        <f t="shared" si="2"/>
        <v>-258.52343036527435</v>
      </c>
      <c r="O17" s="1218"/>
      <c r="P17" s="1218"/>
      <c r="Q17" s="1218"/>
      <c r="R17" s="1218">
        <f>SUM($D$16:D17)+SUM($N$16:N17)</f>
        <v>-207077.26772258477</v>
      </c>
      <c r="T17" s="1178">
        <v>2</v>
      </c>
    </row>
    <row r="18" spans="2:20" ht="15.75">
      <c r="B18" s="1217">
        <f t="shared" si="0"/>
        <v>44256</v>
      </c>
      <c r="C18" s="1184"/>
      <c r="D18" s="1218">
        <f>+D17</f>
        <v>-103409.37214610974</v>
      </c>
      <c r="E18" s="1219"/>
      <c r="F18" s="1218">
        <f>D17+F17</f>
        <v>-206818.74429221949</v>
      </c>
      <c r="G18" s="1218"/>
      <c r="H18" s="1218">
        <v>0</v>
      </c>
      <c r="I18" s="1218"/>
      <c r="J18" s="1218">
        <f t="shared" si="3"/>
        <v>-206818.74429221949</v>
      </c>
      <c r="K18" s="1219"/>
      <c r="L18" s="1220">
        <f t="shared" si="1"/>
        <v>2.8E-3</v>
      </c>
      <c r="M18" s="1221"/>
      <c r="N18" s="1218">
        <f t="shared" si="2"/>
        <v>-579.09248401821458</v>
      </c>
      <c r="O18" s="1218"/>
      <c r="P18" s="1218"/>
      <c r="Q18" s="1218"/>
      <c r="R18" s="1218">
        <f>SUM($D$16:D18)+SUM($N$16:N18)</f>
        <v>-311065.73235271272</v>
      </c>
      <c r="T18" s="1178">
        <v>3</v>
      </c>
    </row>
    <row r="19" spans="2:20" ht="15.75">
      <c r="B19" s="1217">
        <f t="shared" si="0"/>
        <v>44287</v>
      </c>
      <c r="C19" s="1184"/>
      <c r="D19" s="1218">
        <f>+D18</f>
        <v>-103409.37214610974</v>
      </c>
      <c r="E19" s="1219"/>
      <c r="F19" s="1218">
        <f t="shared" ref="F19:F25" si="4">D18+F18</f>
        <v>-310228.11643832922</v>
      </c>
      <c r="G19" s="1218"/>
      <c r="H19" s="1218">
        <f>SUM($N$16:$N$18)</f>
        <v>-837.61591438348887</v>
      </c>
      <c r="I19" s="1218"/>
      <c r="J19" s="1218">
        <f t="shared" si="3"/>
        <v>-311065.73235271272</v>
      </c>
      <c r="K19" s="1219"/>
      <c r="L19" s="1220">
        <f t="shared" si="1"/>
        <v>2.7000000000000001E-3</v>
      </c>
      <c r="M19" s="1221"/>
      <c r="N19" s="1218">
        <f t="shared" si="2"/>
        <v>-839.87747735232438</v>
      </c>
      <c r="O19" s="1218"/>
      <c r="P19" s="1218"/>
      <c r="Q19" s="1218"/>
      <c r="R19" s="1218">
        <f>SUM($D$16:D19)+SUM($N$16:N19)</f>
        <v>-415314.98197617481</v>
      </c>
      <c r="T19" s="1178">
        <v>4</v>
      </c>
    </row>
    <row r="20" spans="2:20" ht="15.75">
      <c r="B20" s="1217">
        <f t="shared" si="0"/>
        <v>44317</v>
      </c>
      <c r="C20" s="1184"/>
      <c r="D20" s="1218">
        <f t="shared" ref="D20:D25" si="5">+D19</f>
        <v>-103409.37214610974</v>
      </c>
      <c r="E20" s="1219"/>
      <c r="F20" s="1218">
        <f t="shared" si="4"/>
        <v>-413637.48858443898</v>
      </c>
      <c r="G20" s="1218"/>
      <c r="H20" s="1218">
        <f>SUM($N$16:$N$18)</f>
        <v>-837.61591438348887</v>
      </c>
      <c r="I20" s="1218"/>
      <c r="J20" s="1218">
        <f t="shared" si="3"/>
        <v>-414475.10449882247</v>
      </c>
      <c r="K20" s="1219"/>
      <c r="L20" s="1220">
        <f t="shared" si="1"/>
        <v>2.8E-3</v>
      </c>
      <c r="M20" s="1221"/>
      <c r="N20" s="1218">
        <f t="shared" si="2"/>
        <v>-1160.530292596703</v>
      </c>
      <c r="O20" s="1218"/>
      <c r="P20" s="1218"/>
      <c r="Q20" s="1218"/>
      <c r="R20" s="1218">
        <f>SUM($D$16:D20)+SUM($N$16:N20)</f>
        <v>-519884.88441488123</v>
      </c>
      <c r="T20" s="1178">
        <v>5</v>
      </c>
    </row>
    <row r="21" spans="2:20" ht="15.75">
      <c r="B21" s="1217">
        <f t="shared" si="0"/>
        <v>44348</v>
      </c>
      <c r="C21" s="1184"/>
      <c r="D21" s="1218">
        <f t="shared" si="5"/>
        <v>-103409.37214610974</v>
      </c>
      <c r="E21" s="1219"/>
      <c r="F21" s="1218">
        <f t="shared" si="4"/>
        <v>-517046.86073054874</v>
      </c>
      <c r="G21" s="1218"/>
      <c r="H21" s="1218">
        <f>SUM($N$16:$N$18)</f>
        <v>-837.61591438348887</v>
      </c>
      <c r="I21" s="1218"/>
      <c r="J21" s="1218">
        <f t="shared" si="3"/>
        <v>-517884.47664493223</v>
      </c>
      <c r="K21" s="1219"/>
      <c r="L21" s="1220">
        <f t="shared" si="1"/>
        <v>2.7000000000000001E-3</v>
      </c>
      <c r="M21" s="1221"/>
      <c r="N21" s="1218">
        <f t="shared" si="2"/>
        <v>-1398.288086941317</v>
      </c>
      <c r="O21" s="1218"/>
      <c r="P21" s="1218"/>
      <c r="Q21" s="1218"/>
      <c r="R21" s="1218">
        <f>SUM($D$16:D21)+SUM($N$16:N21)</f>
        <v>-624692.54464793229</v>
      </c>
      <c r="T21" s="1178">
        <v>6</v>
      </c>
    </row>
    <row r="22" spans="2:20" ht="15.75">
      <c r="B22" s="1217">
        <f t="shared" si="0"/>
        <v>44378</v>
      </c>
      <c r="C22" s="1184"/>
      <c r="D22" s="1218">
        <f t="shared" si="5"/>
        <v>-103409.37214610974</v>
      </c>
      <c r="E22" s="1219"/>
      <c r="F22" s="1218">
        <f t="shared" si="4"/>
        <v>-620456.23287665844</v>
      </c>
      <c r="G22" s="1218"/>
      <c r="H22" s="1218">
        <f>$H$21+SUM($N$19:$N$21)</f>
        <v>-4236.3117712738331</v>
      </c>
      <c r="I22" s="1218"/>
      <c r="J22" s="1218">
        <f t="shared" si="3"/>
        <v>-624692.54464793229</v>
      </c>
      <c r="K22" s="1219"/>
      <c r="L22" s="1220">
        <f t="shared" si="1"/>
        <v>2.8E-3</v>
      </c>
      <c r="M22" s="1221"/>
      <c r="N22" s="1218">
        <f t="shared" si="2"/>
        <v>-1749.1391250142103</v>
      </c>
      <c r="O22" s="1218"/>
      <c r="P22" s="1218"/>
      <c r="Q22" s="1218"/>
      <c r="R22" s="1218">
        <f>SUM($D$16:D22)+SUM($N$16:N22)</f>
        <v>-729851.05591905618</v>
      </c>
      <c r="T22" s="1178">
        <v>7</v>
      </c>
    </row>
    <row r="23" spans="2:20" ht="15.75">
      <c r="B23" s="1217">
        <f t="shared" si="0"/>
        <v>44409</v>
      </c>
      <c r="C23" s="1184"/>
      <c r="D23" s="1218">
        <f t="shared" si="5"/>
        <v>-103409.37214610974</v>
      </c>
      <c r="E23" s="1219"/>
      <c r="F23" s="1218">
        <f t="shared" si="4"/>
        <v>-723865.60502276814</v>
      </c>
      <c r="G23" s="1218"/>
      <c r="H23" s="1218">
        <f>$H$21+SUM($N$19:$N$21)</f>
        <v>-4236.3117712738331</v>
      </c>
      <c r="I23" s="1218"/>
      <c r="J23" s="1218">
        <f t="shared" si="3"/>
        <v>-728101.91679404199</v>
      </c>
      <c r="K23" s="1219"/>
      <c r="L23" s="1220">
        <f t="shared" si="1"/>
        <v>2.8E-3</v>
      </c>
      <c r="M23" s="1221"/>
      <c r="N23" s="1218">
        <f t="shared" si="2"/>
        <v>-2038.6853670233174</v>
      </c>
      <c r="O23" s="1218"/>
      <c r="P23" s="1218"/>
      <c r="Q23" s="1218"/>
      <c r="R23" s="1218">
        <f>SUM($D$16:D23)+SUM($N$16:N23)</f>
        <v>-835299.11343218922</v>
      </c>
      <c r="T23" s="1178">
        <v>8</v>
      </c>
    </row>
    <row r="24" spans="2:20" ht="15.75">
      <c r="B24" s="1217">
        <f t="shared" si="0"/>
        <v>44440</v>
      </c>
      <c r="C24" s="1184"/>
      <c r="D24" s="1218">
        <f t="shared" si="5"/>
        <v>-103409.37214610974</v>
      </c>
      <c r="E24" s="1219"/>
      <c r="F24" s="1218">
        <f t="shared" si="4"/>
        <v>-827274.97716887784</v>
      </c>
      <c r="G24" s="1218"/>
      <c r="H24" s="1218">
        <f>$H$21+SUM($N$19:$N$21)</f>
        <v>-4236.3117712738331</v>
      </c>
      <c r="I24" s="1218"/>
      <c r="J24" s="1218">
        <f t="shared" si="3"/>
        <v>-831511.28894015169</v>
      </c>
      <c r="K24" s="1219"/>
      <c r="L24" s="1220">
        <f t="shared" si="1"/>
        <v>2.7000000000000001E-3</v>
      </c>
      <c r="M24" s="1221"/>
      <c r="N24" s="1218">
        <f t="shared" si="2"/>
        <v>-2245.0804801384097</v>
      </c>
      <c r="O24" s="1218"/>
      <c r="P24" s="1218"/>
      <c r="Q24" s="1218"/>
      <c r="R24" s="1218">
        <f>SUM($D$16:D24)+SUM($N$16:N24)</f>
        <v>-940953.56605843734</v>
      </c>
      <c r="T24" s="1178">
        <v>9</v>
      </c>
    </row>
    <row r="25" spans="2:20" ht="15.75">
      <c r="B25" s="1217">
        <f t="shared" si="0"/>
        <v>44470</v>
      </c>
      <c r="C25" s="1184"/>
      <c r="D25" s="1218">
        <f t="shared" si="5"/>
        <v>-103409.37214610974</v>
      </c>
      <c r="E25" s="1219"/>
      <c r="F25" s="1218">
        <f t="shared" si="4"/>
        <v>-930684.34931498754</v>
      </c>
      <c r="G25" s="1218"/>
      <c r="H25" s="1218">
        <f>$H$24+SUM($N$22:$N$24)</f>
        <v>-10269.216743449771</v>
      </c>
      <c r="I25" s="1218"/>
      <c r="J25" s="1218">
        <f t="shared" si="3"/>
        <v>-940953.56605843734</v>
      </c>
      <c r="K25" s="1219"/>
      <c r="L25" s="1220">
        <f t="shared" si="1"/>
        <v>2.8E-3</v>
      </c>
      <c r="M25" s="1221"/>
      <c r="N25" s="1218">
        <f t="shared" si="2"/>
        <v>-2634.6699849636243</v>
      </c>
      <c r="O25" s="1218"/>
      <c r="P25" s="1218"/>
      <c r="Q25" s="1218"/>
      <c r="R25" s="1218">
        <f>SUM($D$16:D25)+SUM($N$16:N25)</f>
        <v>-1046997.6081895106</v>
      </c>
      <c r="T25" s="1178">
        <v>10</v>
      </c>
    </row>
    <row r="26" spans="2:20" ht="15.75">
      <c r="B26" s="1217">
        <f t="shared" si="0"/>
        <v>44501</v>
      </c>
      <c r="C26" s="1184"/>
      <c r="D26" s="1218">
        <f>+D25</f>
        <v>-103409.37214610974</v>
      </c>
      <c r="E26" s="1219"/>
      <c r="F26" s="1218">
        <f>D25+F25</f>
        <v>-1034093.7214610972</v>
      </c>
      <c r="G26" s="1218"/>
      <c r="H26" s="1218">
        <f>$H$24+SUM($N$22:$N$24)</f>
        <v>-10269.216743449771</v>
      </c>
      <c r="I26" s="1218"/>
      <c r="J26" s="1218">
        <f t="shared" si="3"/>
        <v>-1044362.938204547</v>
      </c>
      <c r="K26" s="1219"/>
      <c r="L26" s="1220">
        <f t="shared" si="1"/>
        <v>2.7000000000000001E-3</v>
      </c>
      <c r="M26" s="1221"/>
      <c r="N26" s="1218">
        <f t="shared" si="2"/>
        <v>-2819.779933152277</v>
      </c>
      <c r="O26" s="1218"/>
      <c r="P26" s="1218"/>
      <c r="Q26" s="1218"/>
      <c r="R26" s="1218">
        <f>SUM($D$16:D26)+SUM($N$16:N26)</f>
        <v>-1153226.7602687727</v>
      </c>
      <c r="T26" s="1178">
        <v>11</v>
      </c>
    </row>
    <row r="27" spans="2:20" ht="15.75">
      <c r="B27" s="1217">
        <f t="shared" si="0"/>
        <v>44531</v>
      </c>
      <c r="C27" s="1184"/>
      <c r="D27" s="1218">
        <f>+D26</f>
        <v>-103409.37214610974</v>
      </c>
      <c r="E27" s="1219"/>
      <c r="F27" s="1218">
        <f>D26+F26</f>
        <v>-1137503.0936072071</v>
      </c>
      <c r="G27" s="1218"/>
      <c r="H27" s="1218">
        <f>$H$24+SUM($N$22:$N$24)</f>
        <v>-10269.216743449771</v>
      </c>
      <c r="I27" s="1218"/>
      <c r="J27" s="1218">
        <f>F27+H27</f>
        <v>-1147772.3103506567</v>
      </c>
      <c r="K27" s="1219"/>
      <c r="L27" s="1220">
        <f t="shared" si="1"/>
        <v>2.8E-3</v>
      </c>
      <c r="M27" s="1221"/>
      <c r="N27" s="1218">
        <f t="shared" si="2"/>
        <v>-3213.762468981839</v>
      </c>
      <c r="O27" s="1222"/>
      <c r="P27" s="1218"/>
      <c r="Q27" s="1218"/>
      <c r="R27" s="1218">
        <f>SUM($D$16:D27)+SUM($N$16:N27)</f>
        <v>-1259849.8948838643</v>
      </c>
      <c r="T27" s="1178">
        <v>12</v>
      </c>
    </row>
    <row r="28" spans="2:20" ht="15.75">
      <c r="B28" s="1184"/>
      <c r="C28" s="1184"/>
      <c r="D28" s="1218"/>
      <c r="E28" s="1219"/>
      <c r="F28" s="1218"/>
      <c r="G28" s="1218"/>
      <c r="H28" s="1218"/>
      <c r="I28" s="1218"/>
      <c r="J28" s="1218"/>
      <c r="K28" s="1219"/>
      <c r="L28" s="1203"/>
      <c r="M28" s="1184"/>
      <c r="N28" s="1222"/>
      <c r="O28" s="1222"/>
      <c r="P28" s="1218"/>
      <c r="Q28" s="1218"/>
      <c r="R28" s="1223"/>
    </row>
    <row r="29" spans="2:20" ht="15.75">
      <c r="B29" s="1216" t="s">
        <v>715</v>
      </c>
      <c r="C29" s="1184"/>
      <c r="D29" s="1218"/>
      <c r="E29" s="1219"/>
      <c r="F29" s="1218"/>
      <c r="G29" s="1218"/>
      <c r="H29" s="1218"/>
      <c r="I29" s="1218"/>
      <c r="J29" s="1218"/>
      <c r="K29" s="1219"/>
      <c r="L29" s="1203"/>
      <c r="M29" s="1184"/>
      <c r="N29" s="1218"/>
      <c r="O29" s="1218"/>
      <c r="P29" s="1218" t="s">
        <v>52</v>
      </c>
      <c r="Q29" s="1218"/>
      <c r="R29" s="1224"/>
    </row>
    <row r="30" spans="2:20" ht="15.75">
      <c r="B30" s="1217">
        <f t="shared" ref="B30:B41" si="6">DATE($J$7,T30,1)</f>
        <v>44562</v>
      </c>
      <c r="C30" s="1184"/>
      <c r="D30" s="1218">
        <v>0</v>
      </c>
      <c r="E30" s="1219"/>
      <c r="F30" s="1218">
        <f>D27+F27</f>
        <v>-1240912.4657533169</v>
      </c>
      <c r="G30" s="1218"/>
      <c r="H30" s="1218">
        <f>$H$27+SUM($N$25:$N$27)</f>
        <v>-18937.429130547513</v>
      </c>
      <c r="I30" s="1218"/>
      <c r="J30" s="1218">
        <f>F30+H30</f>
        <v>-1259849.8948838643</v>
      </c>
      <c r="K30" s="1219"/>
      <c r="L30" s="1220">
        <f t="shared" ref="L30:L41" si="7">F88</f>
        <v>2.7999999999999995E-3</v>
      </c>
      <c r="M30" s="1221"/>
      <c r="N30" s="1218">
        <f t="shared" ref="N30:N41" si="8">J30*L30</f>
        <v>-3527.5797056748197</v>
      </c>
      <c r="O30" s="1218"/>
      <c r="P30" s="1218"/>
      <c r="Q30" s="1218"/>
      <c r="R30" s="1218">
        <f>SUM($D$16:D30)+SUM($N$16:N30)</f>
        <v>-1263377.4745895392</v>
      </c>
      <c r="T30" s="1178">
        <v>1</v>
      </c>
    </row>
    <row r="31" spans="2:20" ht="15.75">
      <c r="B31" s="1217">
        <f t="shared" si="6"/>
        <v>44593</v>
      </c>
      <c r="C31" s="1184"/>
      <c r="D31" s="1218">
        <v>0</v>
      </c>
      <c r="E31" s="1219"/>
      <c r="F31" s="1218">
        <f>D30+F30</f>
        <v>-1240912.4657533169</v>
      </c>
      <c r="G31" s="1218"/>
      <c r="H31" s="1218">
        <f>$H$27+SUM($N$25:$N$27)</f>
        <v>-18937.429130547513</v>
      </c>
      <c r="I31" s="1218"/>
      <c r="J31" s="1218">
        <f>F31+H31</f>
        <v>-1259849.8948838643</v>
      </c>
      <c r="K31" s="1219"/>
      <c r="L31" s="1220">
        <f t="shared" si="7"/>
        <v>2.5000000000000001E-3</v>
      </c>
      <c r="M31" s="1221"/>
      <c r="N31" s="1218">
        <f t="shared" si="8"/>
        <v>-3149.6247372096609</v>
      </c>
      <c r="O31" s="1218"/>
      <c r="P31" s="1218"/>
      <c r="Q31" s="1218"/>
      <c r="R31" s="1218">
        <f>SUM($D$16:D31)+SUM($N$16:N31)</f>
        <v>-1266527.0993267489</v>
      </c>
      <c r="T31" s="1178">
        <v>2</v>
      </c>
    </row>
    <row r="32" spans="2:20" ht="15.75">
      <c r="B32" s="1217">
        <f t="shared" si="6"/>
        <v>44621</v>
      </c>
      <c r="C32" s="1184"/>
      <c r="D32" s="1218">
        <v>0</v>
      </c>
      <c r="E32" s="1219"/>
      <c r="F32" s="1218">
        <f t="shared" ref="F32:F40" si="9">D31+F31</f>
        <v>-1240912.4657533169</v>
      </c>
      <c r="G32" s="1218"/>
      <c r="H32" s="1218">
        <f>$H$27+SUM($N$25:$N$27)</f>
        <v>-18937.429130547513</v>
      </c>
      <c r="I32" s="1218"/>
      <c r="J32" s="1218">
        <f t="shared" ref="J32:J38" si="10">F32+H32</f>
        <v>-1259849.8948838643</v>
      </c>
      <c r="K32" s="1219"/>
      <c r="L32" s="1220">
        <f t="shared" si="7"/>
        <v>2.7999999999999995E-3</v>
      </c>
      <c r="M32" s="1221"/>
      <c r="N32" s="1218">
        <f t="shared" si="8"/>
        <v>-3527.5797056748197</v>
      </c>
      <c r="O32" s="1218"/>
      <c r="P32" s="1218"/>
      <c r="Q32" s="1218"/>
      <c r="R32" s="1218">
        <f>SUM($D$16:D32)+SUM($N$16:N32)</f>
        <v>-1270054.6790324238</v>
      </c>
      <c r="T32" s="1178">
        <v>3</v>
      </c>
    </row>
    <row r="33" spans="2:20" ht="15.75">
      <c r="B33" s="1217">
        <f t="shared" si="6"/>
        <v>44652</v>
      </c>
      <c r="C33" s="1184"/>
      <c r="D33" s="1218">
        <v>0</v>
      </c>
      <c r="E33" s="1219"/>
      <c r="F33" s="1218">
        <f t="shared" si="9"/>
        <v>-1240912.4657533169</v>
      </c>
      <c r="G33" s="1218"/>
      <c r="H33" s="1218">
        <f>$H$32+SUM($N$30:$N$32)</f>
        <v>-29142.213279106814</v>
      </c>
      <c r="I33" s="1218"/>
      <c r="J33" s="1218">
        <f>F33+H33</f>
        <v>-1270054.6790324238</v>
      </c>
      <c r="K33" s="1219"/>
      <c r="L33" s="1220">
        <f t="shared" si="7"/>
        <v>2.7000000000000001E-3</v>
      </c>
      <c r="M33" s="1221"/>
      <c r="N33" s="1218">
        <f t="shared" si="8"/>
        <v>-3429.1476333875444</v>
      </c>
      <c r="O33" s="1218"/>
      <c r="P33" s="1218"/>
      <c r="Q33" s="1218"/>
      <c r="R33" s="1218">
        <f>SUM($D$16:D33)+SUM($N$16:N33)</f>
        <v>-1273483.8266658112</v>
      </c>
      <c r="T33" s="1178">
        <v>4</v>
      </c>
    </row>
    <row r="34" spans="2:20" ht="15.75">
      <c r="B34" s="1217">
        <f t="shared" si="6"/>
        <v>44682</v>
      </c>
      <c r="C34" s="1184"/>
      <c r="D34" s="1218">
        <v>0</v>
      </c>
      <c r="E34" s="1219"/>
      <c r="F34" s="1218">
        <f t="shared" si="9"/>
        <v>-1240912.4657533169</v>
      </c>
      <c r="G34" s="1218"/>
      <c r="H34" s="1218">
        <f>$H$32+SUM($N$30:$N$32)</f>
        <v>-29142.213279106814</v>
      </c>
      <c r="I34" s="1218"/>
      <c r="J34" s="1218">
        <f t="shared" si="10"/>
        <v>-1270054.6790324238</v>
      </c>
      <c r="K34" s="1219"/>
      <c r="L34" s="1220">
        <f t="shared" si="7"/>
        <v>2.7999999999999995E-3</v>
      </c>
      <c r="M34" s="1221"/>
      <c r="N34" s="1218">
        <f t="shared" si="8"/>
        <v>-3556.1531012907858</v>
      </c>
      <c r="O34" s="1218"/>
      <c r="P34" s="1218"/>
      <c r="Q34" s="1218"/>
      <c r="R34" s="1218">
        <f>SUM($D$16:D34)+SUM($N$16:N34)</f>
        <v>-1277039.979767102</v>
      </c>
      <c r="T34" s="1178">
        <v>5</v>
      </c>
    </row>
    <row r="35" spans="2:20" ht="15.75">
      <c r="B35" s="1217">
        <f t="shared" si="6"/>
        <v>44713</v>
      </c>
      <c r="C35" s="1184"/>
      <c r="D35" s="1218">
        <v>0</v>
      </c>
      <c r="E35" s="1219"/>
      <c r="F35" s="1218">
        <f t="shared" si="9"/>
        <v>-1240912.4657533169</v>
      </c>
      <c r="G35" s="1218"/>
      <c r="H35" s="1218">
        <f>$H$32+SUM($N$30:$N$32)</f>
        <v>-29142.213279106814</v>
      </c>
      <c r="I35" s="1218"/>
      <c r="J35" s="1218">
        <f t="shared" si="10"/>
        <v>-1270054.6790324238</v>
      </c>
      <c r="K35" s="1219"/>
      <c r="L35" s="1220">
        <f t="shared" si="7"/>
        <v>2.7000000000000001E-3</v>
      </c>
      <c r="M35" s="1221"/>
      <c r="N35" s="1218">
        <f t="shared" si="8"/>
        <v>-3429.1476333875444</v>
      </c>
      <c r="O35" s="1218"/>
      <c r="P35" s="1218"/>
      <c r="Q35" s="1218"/>
      <c r="R35" s="1218">
        <f>SUM($D$16:D35)+SUM($N$16:N35)</f>
        <v>-1280469.1274004895</v>
      </c>
      <c r="T35" s="1178">
        <v>6</v>
      </c>
    </row>
    <row r="36" spans="2:20" ht="15.75">
      <c r="B36" s="1217">
        <f t="shared" si="6"/>
        <v>44743</v>
      </c>
      <c r="C36" s="1184"/>
      <c r="D36" s="1218">
        <v>0</v>
      </c>
      <c r="E36" s="1219"/>
      <c r="F36" s="1218">
        <f t="shared" si="9"/>
        <v>-1240912.4657533169</v>
      </c>
      <c r="G36" s="1218"/>
      <c r="H36" s="1218">
        <f>$H$35+SUM($N$33:$N$35)</f>
        <v>-39556.661647172688</v>
      </c>
      <c r="I36" s="1218"/>
      <c r="J36" s="1218">
        <f>F36+H36</f>
        <v>-1280469.1274004895</v>
      </c>
      <c r="K36" s="1219"/>
      <c r="L36" s="1220">
        <f t="shared" si="7"/>
        <v>3.0999999999999999E-3</v>
      </c>
      <c r="M36" s="1221"/>
      <c r="N36" s="1218">
        <f t="shared" si="8"/>
        <v>-3969.4542949415172</v>
      </c>
      <c r="O36" s="1218"/>
      <c r="P36" s="1218"/>
      <c r="Q36" s="1218"/>
      <c r="R36" s="1218">
        <f>SUM($D$16:D36)+SUM($N$16:N36)</f>
        <v>-1284438.5816954311</v>
      </c>
      <c r="T36" s="1178">
        <v>7</v>
      </c>
    </row>
    <row r="37" spans="2:20" ht="15.75">
      <c r="B37" s="1217">
        <f t="shared" si="6"/>
        <v>44774</v>
      </c>
      <c r="C37" s="1184"/>
      <c r="D37" s="1218">
        <v>0</v>
      </c>
      <c r="E37" s="1219"/>
      <c r="F37" s="1218">
        <f t="shared" si="9"/>
        <v>-1240912.4657533169</v>
      </c>
      <c r="G37" s="1218"/>
      <c r="H37" s="1218">
        <f>$H$35+SUM($N$33:$N$35)</f>
        <v>-39556.661647172688</v>
      </c>
      <c r="I37" s="1218"/>
      <c r="J37" s="1218">
        <f t="shared" si="10"/>
        <v>-1280469.1274004895</v>
      </c>
      <c r="K37" s="1219"/>
      <c r="L37" s="1220">
        <f t="shared" si="7"/>
        <v>3.0999999999999999E-3</v>
      </c>
      <c r="M37" s="1221"/>
      <c r="N37" s="1218">
        <f t="shared" si="8"/>
        <v>-3969.4542949415172</v>
      </c>
      <c r="O37" s="1218"/>
      <c r="P37" s="1218"/>
      <c r="Q37" s="1218"/>
      <c r="R37" s="1218">
        <f>SUM($D$16:D37)+SUM($N$16:N37)</f>
        <v>-1288408.0359903725</v>
      </c>
      <c r="T37" s="1178">
        <v>8</v>
      </c>
    </row>
    <row r="38" spans="2:20" ht="15.75">
      <c r="B38" s="1217">
        <f t="shared" si="6"/>
        <v>44805</v>
      </c>
      <c r="C38" s="1184"/>
      <c r="D38" s="1218">
        <v>0</v>
      </c>
      <c r="E38" s="1219"/>
      <c r="F38" s="1218">
        <f t="shared" si="9"/>
        <v>-1240912.4657533169</v>
      </c>
      <c r="G38" s="1218"/>
      <c r="H38" s="1218">
        <f>$H$35+SUM($N$33:$N$35)</f>
        <v>-39556.661647172688</v>
      </c>
      <c r="I38" s="1218"/>
      <c r="J38" s="1218">
        <f t="shared" si="10"/>
        <v>-1280469.1274004895</v>
      </c>
      <c r="K38" s="1219"/>
      <c r="L38" s="1220">
        <f t="shared" si="7"/>
        <v>3.0000000000000001E-3</v>
      </c>
      <c r="M38" s="1221"/>
      <c r="N38" s="1218">
        <f t="shared" si="8"/>
        <v>-3841.4073822014689</v>
      </c>
      <c r="O38" s="1218"/>
      <c r="P38" s="1218"/>
      <c r="Q38" s="1218"/>
      <c r="R38" s="1218">
        <f>SUM($D$16:D38)+SUM($N$16:N38)</f>
        <v>-1292249.4433725742</v>
      </c>
      <c r="T38" s="1178">
        <v>9</v>
      </c>
    </row>
    <row r="39" spans="2:20" ht="15.75">
      <c r="B39" s="1217">
        <f t="shared" si="6"/>
        <v>44835</v>
      </c>
      <c r="C39" s="1184"/>
      <c r="D39" s="1218">
        <v>0</v>
      </c>
      <c r="E39" s="1219"/>
      <c r="F39" s="1218">
        <f t="shared" si="9"/>
        <v>-1240912.4657533169</v>
      </c>
      <c r="G39" s="1218"/>
      <c r="H39" s="1218">
        <f>$H$38+SUM($N$36:$N$38)</f>
        <v>-51336.977619257188</v>
      </c>
      <c r="I39" s="1218"/>
      <c r="J39" s="1218">
        <f>F39+H39</f>
        <v>-1292249.4433725742</v>
      </c>
      <c r="K39" s="1219"/>
      <c r="L39" s="1220">
        <f t="shared" si="7"/>
        <v>4.1999999999999997E-3</v>
      </c>
      <c r="M39" s="1221"/>
      <c r="N39" s="1218">
        <f t="shared" si="8"/>
        <v>-5427.4476621648109</v>
      </c>
      <c r="O39" s="1218"/>
      <c r="P39" s="1218"/>
      <c r="Q39" s="1218"/>
      <c r="R39" s="1218">
        <f>SUM($D$16:D39)+SUM($N$16:N39)</f>
        <v>-1297676.8910347389</v>
      </c>
      <c r="T39" s="1178">
        <v>10</v>
      </c>
    </row>
    <row r="40" spans="2:20" ht="15.75">
      <c r="B40" s="1217">
        <f t="shared" si="6"/>
        <v>44866</v>
      </c>
      <c r="C40" s="1184"/>
      <c r="D40" s="1218">
        <v>0</v>
      </c>
      <c r="E40" s="1219"/>
      <c r="F40" s="1218">
        <f t="shared" si="9"/>
        <v>-1240912.4657533169</v>
      </c>
      <c r="G40" s="1218"/>
      <c r="H40" s="1218">
        <f>$H$38+SUM($N$36:$N$38)</f>
        <v>-51336.977619257188</v>
      </c>
      <c r="I40" s="1218"/>
      <c r="J40" s="1218">
        <f>F40+H40</f>
        <v>-1292249.4433725742</v>
      </c>
      <c r="K40" s="1219"/>
      <c r="L40" s="1220">
        <f t="shared" si="7"/>
        <v>4.0000000000000001E-3</v>
      </c>
      <c r="M40" s="1221"/>
      <c r="N40" s="1218">
        <f t="shared" si="8"/>
        <v>-5168.9977734902968</v>
      </c>
      <c r="O40" s="1218"/>
      <c r="P40" s="1218"/>
      <c r="Q40" s="1218"/>
      <c r="R40" s="1218">
        <f>SUM($D$16:D40)+SUM($N$16:N40)</f>
        <v>-1302845.8888082292</v>
      </c>
      <c r="T40" s="1178">
        <v>11</v>
      </c>
    </row>
    <row r="41" spans="2:20" ht="15.75">
      <c r="B41" s="1217">
        <f t="shared" si="6"/>
        <v>44896</v>
      </c>
      <c r="C41" s="1184"/>
      <c r="D41" s="1218">
        <v>0</v>
      </c>
      <c r="E41" s="1219"/>
      <c r="F41" s="1218">
        <f>D40+F40</f>
        <v>-1240912.4657533169</v>
      </c>
      <c r="G41" s="1218"/>
      <c r="H41" s="1218">
        <f>$H$38+SUM($N$36:$N$38)</f>
        <v>-51336.977619257188</v>
      </c>
      <c r="I41" s="1218"/>
      <c r="J41" s="1218">
        <f>F41+H41</f>
        <v>-1292249.4433725742</v>
      </c>
      <c r="K41" s="1219"/>
      <c r="L41" s="1220">
        <f t="shared" si="7"/>
        <v>4.1999999999999997E-3</v>
      </c>
      <c r="M41" s="1221"/>
      <c r="N41" s="1218">
        <f t="shared" si="8"/>
        <v>-5427.4476621648109</v>
      </c>
      <c r="O41" s="1222"/>
      <c r="P41" s="1218"/>
      <c r="Q41" s="1218"/>
      <c r="R41" s="1218">
        <f>SUM($D$16:D41)+SUM($N$16:N41)</f>
        <v>-1308273.3364703939</v>
      </c>
      <c r="T41" s="1178">
        <v>12</v>
      </c>
    </row>
    <row r="42" spans="2:20" ht="15.75">
      <c r="B42" s="1184"/>
      <c r="C42" s="1184"/>
      <c r="D42" s="1218"/>
      <c r="E42" s="1201"/>
      <c r="F42" s="1218"/>
      <c r="G42" s="1218"/>
      <c r="H42" s="1218"/>
      <c r="I42" s="1218"/>
      <c r="J42" s="1218"/>
      <c r="K42" s="1201"/>
      <c r="L42" s="1203"/>
      <c r="M42" s="1184"/>
      <c r="N42" s="1225"/>
      <c r="O42" s="1225"/>
      <c r="P42" s="1218"/>
      <c r="Q42" s="1218"/>
      <c r="R42" s="1218"/>
      <c r="T42" s="1226"/>
    </row>
    <row r="43" spans="2:20" ht="15.75">
      <c r="B43" s="1227" t="s">
        <v>716</v>
      </c>
      <c r="C43" s="1184"/>
      <c r="D43" s="1218"/>
      <c r="E43" s="1219"/>
      <c r="F43" s="1218"/>
      <c r="G43" s="1218"/>
      <c r="H43" s="1218"/>
      <c r="I43" s="1218"/>
      <c r="J43" s="1218"/>
      <c r="K43" s="1219"/>
      <c r="L43" s="1203"/>
      <c r="M43" s="1184"/>
      <c r="N43" s="1228"/>
      <c r="O43" s="1228"/>
      <c r="P43" s="1218"/>
      <c r="Q43" s="1218"/>
      <c r="R43" s="1218"/>
    </row>
    <row r="44" spans="2:20" ht="15.75">
      <c r="B44" s="1229" t="s">
        <v>717</v>
      </c>
      <c r="C44" s="1184"/>
      <c r="D44" s="1218"/>
      <c r="E44" s="1219"/>
      <c r="F44" s="1218"/>
      <c r="G44" s="1218"/>
      <c r="H44" s="1218"/>
      <c r="I44" s="1218"/>
      <c r="J44" s="1218"/>
      <c r="K44" s="1219"/>
      <c r="L44" s="1203"/>
      <c r="M44" s="1184"/>
      <c r="N44" s="1228"/>
      <c r="O44" s="1228"/>
      <c r="P44" s="1218"/>
      <c r="Q44" s="1218"/>
      <c r="R44" s="1218"/>
    </row>
    <row r="45" spans="2:20" ht="15.75">
      <c r="B45" s="1217">
        <f t="shared" ref="B45:B56" si="11">DATE($J$8,T45,1)</f>
        <v>44927</v>
      </c>
      <c r="C45" s="1184"/>
      <c r="D45" s="1218">
        <v>0</v>
      </c>
      <c r="E45" s="1230"/>
      <c r="F45" s="1218">
        <f>D41+F41</f>
        <v>-1240912.4657533169</v>
      </c>
      <c r="G45" s="1223"/>
      <c r="H45" s="1218">
        <f>$H$41+SUM($N$39:$N$41)</f>
        <v>-67360.870717077109</v>
      </c>
      <c r="I45" s="1218"/>
      <c r="J45" s="1218">
        <f>F45+H45</f>
        <v>-1308273.3364703939</v>
      </c>
      <c r="K45" s="1201"/>
      <c r="L45" s="1220">
        <f t="shared" ref="L45:L56" si="12">$F$102</f>
        <v>3.1583333333333329E-3</v>
      </c>
      <c r="M45" s="1184"/>
      <c r="N45" s="1218">
        <f t="shared" ref="N45:N56" si="13">J45*L45</f>
        <v>-4131.9632876856604</v>
      </c>
      <c r="O45" s="1218"/>
      <c r="P45" s="1218">
        <f>PMT(L45,12,$R$41)</f>
        <v>111273.86357846766</v>
      </c>
      <c r="Q45" s="1218"/>
      <c r="R45" s="1218">
        <f>SUM($D$16:D45)+SUM($N$16:N45)+SUM($P$45:P45)</f>
        <v>-1201131.4361796121</v>
      </c>
      <c r="T45" s="1178">
        <v>1</v>
      </c>
    </row>
    <row r="46" spans="2:20" ht="15.75">
      <c r="B46" s="1217">
        <f t="shared" si="11"/>
        <v>44958</v>
      </c>
      <c r="C46" s="1184"/>
      <c r="D46" s="1218">
        <v>0</v>
      </c>
      <c r="E46" s="1201"/>
      <c r="F46" s="1218">
        <f>D45+F45</f>
        <v>-1240912.4657533169</v>
      </c>
      <c r="G46" s="1218"/>
      <c r="H46" s="1218">
        <f>$H$41+SUM($N$39:$N$41)</f>
        <v>-67360.870717077109</v>
      </c>
      <c r="I46" s="1218"/>
      <c r="J46" s="1218">
        <f>R45</f>
        <v>-1201131.4361796121</v>
      </c>
      <c r="K46" s="1201"/>
      <c r="L46" s="1220">
        <f t="shared" si="12"/>
        <v>3.1583333333333329E-3</v>
      </c>
      <c r="M46" s="1184"/>
      <c r="N46" s="1218">
        <f t="shared" si="13"/>
        <v>-3793.5734526006077</v>
      </c>
      <c r="O46" s="1218"/>
      <c r="P46" s="1218">
        <f t="shared" ref="P46:P56" si="14">PMT(L46,12,$R$41)</f>
        <v>111273.86357846766</v>
      </c>
      <c r="Q46" s="1218"/>
      <c r="R46" s="1218">
        <f>SUM($D$16:D46)+SUM($N$16:N46)+SUM($P$45:P46)</f>
        <v>-1093651.1460537449</v>
      </c>
      <c r="T46" s="1178">
        <v>2</v>
      </c>
    </row>
    <row r="47" spans="2:20" ht="15.75">
      <c r="B47" s="1217">
        <f t="shared" si="11"/>
        <v>44986</v>
      </c>
      <c r="C47" s="1184"/>
      <c r="D47" s="1218">
        <v>0</v>
      </c>
      <c r="E47" s="1201"/>
      <c r="F47" s="1218">
        <f t="shared" ref="F47:F55" si="15">D46+F46</f>
        <v>-1240912.4657533169</v>
      </c>
      <c r="G47" s="1218"/>
      <c r="H47" s="1218">
        <f>$H$41+SUM($N$39:$N$41)</f>
        <v>-67360.870717077109</v>
      </c>
      <c r="I47" s="1218"/>
      <c r="J47" s="1218">
        <f t="shared" ref="J47:J56" si="16">R46</f>
        <v>-1093651.1460537449</v>
      </c>
      <c r="K47" s="1201"/>
      <c r="L47" s="1220">
        <f t="shared" si="12"/>
        <v>3.1583333333333329E-3</v>
      </c>
      <c r="M47" s="1184"/>
      <c r="N47" s="1218">
        <f t="shared" si="13"/>
        <v>-3454.1148696197438</v>
      </c>
      <c r="O47" s="1218"/>
      <c r="P47" s="1218">
        <f t="shared" si="14"/>
        <v>111273.86357846766</v>
      </c>
      <c r="Q47" s="1218"/>
      <c r="R47" s="1218">
        <f>SUM($D$16:D47)+SUM($N$16:N47)+SUM($P$45:P47)</f>
        <v>-985831.39734489692</v>
      </c>
      <c r="T47" s="1178">
        <v>3</v>
      </c>
    </row>
    <row r="48" spans="2:20" ht="15.75">
      <c r="B48" s="1217">
        <f t="shared" si="11"/>
        <v>45017</v>
      </c>
      <c r="C48" s="1184"/>
      <c r="D48" s="1218">
        <v>0</v>
      </c>
      <c r="E48" s="1201"/>
      <c r="F48" s="1218">
        <f t="shared" si="15"/>
        <v>-1240912.4657533169</v>
      </c>
      <c r="G48" s="1218"/>
      <c r="H48" s="1218">
        <f>$H$47+SUM($N$45:$N$47)</f>
        <v>-78740.522326983119</v>
      </c>
      <c r="I48" s="1218"/>
      <c r="J48" s="1218">
        <f t="shared" si="16"/>
        <v>-985831.39734489692</v>
      </c>
      <c r="K48" s="1201"/>
      <c r="L48" s="1220">
        <f t="shared" si="12"/>
        <v>3.1583333333333329E-3</v>
      </c>
      <c r="M48" s="1184"/>
      <c r="N48" s="1218">
        <f t="shared" si="13"/>
        <v>-3113.5841632809656</v>
      </c>
      <c r="O48" s="1218"/>
      <c r="P48" s="1218">
        <f t="shared" si="14"/>
        <v>111273.86357846766</v>
      </c>
      <c r="Q48" s="1218"/>
      <c r="R48" s="1218">
        <f>SUM($D$16:D48)+SUM($N$16:N48)+SUM($P$45:P48)</f>
        <v>-877671.11792971042</v>
      </c>
      <c r="T48" s="1178">
        <v>4</v>
      </c>
    </row>
    <row r="49" spans="2:20" ht="15.75">
      <c r="B49" s="1217">
        <f t="shared" si="11"/>
        <v>45047</v>
      </c>
      <c r="C49" s="1184"/>
      <c r="D49" s="1218">
        <v>0</v>
      </c>
      <c r="E49" s="1201"/>
      <c r="F49" s="1218">
        <f t="shared" si="15"/>
        <v>-1240912.4657533169</v>
      </c>
      <c r="G49" s="1218"/>
      <c r="H49" s="1218">
        <f>$H$47+SUM($N$45:$N$47)</f>
        <v>-78740.522326983119</v>
      </c>
      <c r="I49" s="1218"/>
      <c r="J49" s="1218">
        <f t="shared" si="16"/>
        <v>-877671.11792971042</v>
      </c>
      <c r="K49" s="1201"/>
      <c r="L49" s="1220">
        <f t="shared" si="12"/>
        <v>3.1583333333333329E-3</v>
      </c>
      <c r="M49" s="1184"/>
      <c r="N49" s="1218">
        <f t="shared" si="13"/>
        <v>-2771.9779474613351</v>
      </c>
      <c r="O49" s="1218"/>
      <c r="P49" s="1218">
        <f t="shared" si="14"/>
        <v>111273.86357846766</v>
      </c>
      <c r="Q49" s="1218"/>
      <c r="R49" s="1218">
        <f>SUM($D$16:D49)+SUM($N$16:N49)+SUM($P$45:P49)</f>
        <v>-769169.23229870398</v>
      </c>
      <c r="T49" s="1178">
        <v>5</v>
      </c>
    </row>
    <row r="50" spans="2:20" ht="15.75">
      <c r="B50" s="1217">
        <f t="shared" si="11"/>
        <v>45078</v>
      </c>
      <c r="C50" s="1187"/>
      <c r="D50" s="1218">
        <v>0</v>
      </c>
      <c r="E50" s="1201"/>
      <c r="F50" s="1218">
        <f t="shared" si="15"/>
        <v>-1240912.4657533169</v>
      </c>
      <c r="G50" s="1218"/>
      <c r="H50" s="1218">
        <f>$H$47+SUM($N$45:$N$47)</f>
        <v>-78740.522326983119</v>
      </c>
      <c r="I50" s="1218"/>
      <c r="J50" s="1218">
        <f t="shared" si="16"/>
        <v>-769169.23229870398</v>
      </c>
      <c r="K50" s="1201"/>
      <c r="L50" s="1220">
        <f t="shared" si="12"/>
        <v>3.1583333333333329E-3</v>
      </c>
      <c r="M50" s="1184"/>
      <c r="N50" s="1218">
        <f t="shared" si="13"/>
        <v>-2429.2928253434065</v>
      </c>
      <c r="O50" s="1218"/>
      <c r="P50" s="1218">
        <f t="shared" si="14"/>
        <v>111273.86357846766</v>
      </c>
      <c r="Q50" s="1218"/>
      <c r="R50" s="1218">
        <f>SUM($D$16:D50)+SUM($N$16:N50)+SUM($P$45:P50)</f>
        <v>-660324.6615455799</v>
      </c>
      <c r="T50" s="1178">
        <v>6</v>
      </c>
    </row>
    <row r="51" spans="2:20" ht="15.75">
      <c r="B51" s="1217">
        <f t="shared" si="11"/>
        <v>45108</v>
      </c>
      <c r="C51" s="1184"/>
      <c r="D51" s="1218">
        <v>0</v>
      </c>
      <c r="E51" s="1201"/>
      <c r="F51" s="1218">
        <f t="shared" si="15"/>
        <v>-1240912.4657533169</v>
      </c>
      <c r="G51" s="1218"/>
      <c r="H51" s="1218">
        <f>$H$50+SUM($N$48:$N$50)</f>
        <v>-87055.377263068833</v>
      </c>
      <c r="I51" s="1218"/>
      <c r="J51" s="1218">
        <f t="shared" si="16"/>
        <v>-660324.6615455799</v>
      </c>
      <c r="K51" s="1201"/>
      <c r="L51" s="1220">
        <f t="shared" si="12"/>
        <v>3.1583333333333329E-3</v>
      </c>
      <c r="M51" s="1184"/>
      <c r="N51" s="1218">
        <f t="shared" si="13"/>
        <v>-2085.5253893814561</v>
      </c>
      <c r="O51" s="1218"/>
      <c r="P51" s="1218">
        <f t="shared" si="14"/>
        <v>111273.86357846766</v>
      </c>
      <c r="Q51" s="1218"/>
      <c r="R51" s="1218">
        <f>SUM($D$16:D51)+SUM($N$16:N51)+SUM($P$45:P51)</f>
        <v>-551136.32335649373</v>
      </c>
      <c r="T51" s="1178">
        <v>7</v>
      </c>
    </row>
    <row r="52" spans="2:20" ht="15.75">
      <c r="B52" s="1217">
        <f t="shared" si="11"/>
        <v>45139</v>
      </c>
      <c r="C52" s="1184"/>
      <c r="D52" s="1218">
        <v>0</v>
      </c>
      <c r="E52" s="1201"/>
      <c r="F52" s="1218">
        <f t="shared" si="15"/>
        <v>-1240912.4657533169</v>
      </c>
      <c r="G52" s="1218"/>
      <c r="H52" s="1218">
        <f>$H$50+SUM($N$48:$N$50)</f>
        <v>-87055.377263068833</v>
      </c>
      <c r="I52" s="1218"/>
      <c r="J52" s="1218">
        <f t="shared" si="16"/>
        <v>-551136.32335649373</v>
      </c>
      <c r="K52" s="1201"/>
      <c r="L52" s="1220">
        <f t="shared" si="12"/>
        <v>3.1583333333333329E-3</v>
      </c>
      <c r="M52" s="1184"/>
      <c r="N52" s="1218">
        <f t="shared" si="13"/>
        <v>-1740.6722212675925</v>
      </c>
      <c r="O52" s="1218"/>
      <c r="P52" s="1218">
        <f t="shared" si="14"/>
        <v>111273.86357846766</v>
      </c>
      <c r="Q52" s="1218"/>
      <c r="R52" s="1218">
        <f>SUM($D$16:D52)+SUM($N$16:N52)+SUM($P$45:P52)</f>
        <v>-441603.13199929369</v>
      </c>
      <c r="T52" s="1178">
        <v>8</v>
      </c>
    </row>
    <row r="53" spans="2:20" ht="15.75">
      <c r="B53" s="1217">
        <f t="shared" si="11"/>
        <v>45170</v>
      </c>
      <c r="C53" s="1184"/>
      <c r="D53" s="1218">
        <v>0</v>
      </c>
      <c r="E53" s="1201"/>
      <c r="F53" s="1218">
        <f t="shared" si="15"/>
        <v>-1240912.4657533169</v>
      </c>
      <c r="G53" s="1218"/>
      <c r="H53" s="1218">
        <f>$H$50+SUM($N$48:$N$50)</f>
        <v>-87055.377263068833</v>
      </c>
      <c r="I53" s="1218"/>
      <c r="J53" s="1218">
        <f t="shared" si="16"/>
        <v>-441603.13199929369</v>
      </c>
      <c r="K53" s="1201"/>
      <c r="L53" s="1220">
        <f t="shared" si="12"/>
        <v>3.1583333333333329E-3</v>
      </c>
      <c r="M53" s="1184"/>
      <c r="N53" s="1218">
        <f t="shared" si="13"/>
        <v>-1394.729891897769</v>
      </c>
      <c r="O53" s="1218"/>
      <c r="P53" s="1218">
        <f t="shared" si="14"/>
        <v>111273.86357846766</v>
      </c>
      <c r="Q53" s="1218"/>
      <c r="R53" s="1218">
        <f>SUM($D$16:D53)+SUM($N$16:N53)+SUM($P$45:P53)</f>
        <v>-331723.99831272371</v>
      </c>
      <c r="T53" s="1178">
        <v>9</v>
      </c>
    </row>
    <row r="54" spans="2:20" ht="15.75">
      <c r="B54" s="1217">
        <f t="shared" si="11"/>
        <v>45200</v>
      </c>
      <c r="C54" s="1184"/>
      <c r="D54" s="1218">
        <v>0</v>
      </c>
      <c r="E54" s="1201"/>
      <c r="F54" s="1218">
        <f t="shared" si="15"/>
        <v>-1240912.4657533169</v>
      </c>
      <c r="G54" s="1218"/>
      <c r="H54" s="1218">
        <f>$H$53+SUM($N$51:$N$53)</f>
        <v>-92276.304765615656</v>
      </c>
      <c r="I54" s="1218"/>
      <c r="J54" s="1218">
        <f t="shared" si="16"/>
        <v>-331723.99831272371</v>
      </c>
      <c r="K54" s="1201"/>
      <c r="L54" s="1220">
        <f t="shared" si="12"/>
        <v>3.1583333333333329E-3</v>
      </c>
      <c r="M54" s="1184"/>
      <c r="N54" s="1218">
        <f t="shared" si="13"/>
        <v>-1047.6949613376855</v>
      </c>
      <c r="O54" s="1218"/>
      <c r="P54" s="1218">
        <f t="shared" si="14"/>
        <v>111273.86357846766</v>
      </c>
      <c r="Q54" s="1218"/>
      <c r="R54" s="1218">
        <f>SUM($D$16:D54)+SUM($N$16:N54)+SUM($P$45:P54)</f>
        <v>-221497.8296955938</v>
      </c>
      <c r="T54" s="1178">
        <v>10</v>
      </c>
    </row>
    <row r="55" spans="2:20" ht="15.75">
      <c r="B55" s="1217">
        <f t="shared" si="11"/>
        <v>45231</v>
      </c>
      <c r="C55" s="1184"/>
      <c r="D55" s="1218">
        <v>0</v>
      </c>
      <c r="E55" s="1201"/>
      <c r="F55" s="1218">
        <f t="shared" si="15"/>
        <v>-1240912.4657533169</v>
      </c>
      <c r="G55" s="1218"/>
      <c r="H55" s="1218">
        <f>$H$53+SUM($N$51:$N$53)</f>
        <v>-92276.304765615656</v>
      </c>
      <c r="I55" s="1218"/>
      <c r="J55" s="1218">
        <f t="shared" si="16"/>
        <v>-221497.8296955938</v>
      </c>
      <c r="K55" s="1201"/>
      <c r="L55" s="1220">
        <f t="shared" si="12"/>
        <v>3.1583333333333329E-3</v>
      </c>
      <c r="M55" s="1184"/>
      <c r="N55" s="1218">
        <f t="shared" si="13"/>
        <v>-699.56397878858365</v>
      </c>
      <c r="O55" s="1218"/>
      <c r="P55" s="1218">
        <f t="shared" si="14"/>
        <v>111273.86357846766</v>
      </c>
      <c r="Q55" s="1218"/>
      <c r="R55" s="1218">
        <f>SUM($D$16:D55)+SUM($N$16:N55)+SUM($P$45:P55)</f>
        <v>-110923.53009591461</v>
      </c>
      <c r="S55" s="1231"/>
      <c r="T55" s="1178">
        <v>11</v>
      </c>
    </row>
    <row r="56" spans="2:20" ht="16.5" thickBot="1">
      <c r="B56" s="1232">
        <f t="shared" si="11"/>
        <v>45261</v>
      </c>
      <c r="C56" s="1233"/>
      <c r="D56" s="1234">
        <v>0</v>
      </c>
      <c r="E56" s="1204"/>
      <c r="F56" s="1234">
        <f>D55+F55</f>
        <v>-1240912.4657533169</v>
      </c>
      <c r="G56" s="1234"/>
      <c r="H56" s="1234">
        <f>$H$53+SUM($N$51:$N$53)</f>
        <v>-92276.304765615656</v>
      </c>
      <c r="I56" s="1234"/>
      <c r="J56" s="1234">
        <f t="shared" si="16"/>
        <v>-110923.53009591461</v>
      </c>
      <c r="K56" s="1204"/>
      <c r="L56" s="1235">
        <f t="shared" si="12"/>
        <v>3.1583333333333329E-3</v>
      </c>
      <c r="M56" s="1233"/>
      <c r="N56" s="1234">
        <f t="shared" si="13"/>
        <v>-350.33348255293026</v>
      </c>
      <c r="O56" s="1234"/>
      <c r="P56" s="1234">
        <f t="shared" si="14"/>
        <v>111273.86357846766</v>
      </c>
      <c r="Q56" s="1234"/>
      <c r="R56" s="1234">
        <f>SUM($D$16:D56)+SUM($N$16:N56)+SUM($P$45:P56)</f>
        <v>0</v>
      </c>
      <c r="T56" s="1178">
        <v>12</v>
      </c>
    </row>
    <row r="57" spans="2:20" ht="15.75">
      <c r="B57" s="1184"/>
      <c r="C57" s="1184"/>
      <c r="D57" s="1201"/>
      <c r="E57" s="1201"/>
      <c r="F57" s="1201"/>
      <c r="G57" s="1201"/>
      <c r="H57" s="1201"/>
      <c r="I57" s="1201"/>
      <c r="J57" s="1201"/>
      <c r="K57" s="1201"/>
      <c r="L57" s="1184"/>
      <c r="M57" s="1184"/>
      <c r="N57" s="1218"/>
      <c r="O57" s="1218"/>
      <c r="P57" s="1218"/>
      <c r="Q57" s="1218"/>
      <c r="R57" s="1218"/>
    </row>
    <row r="58" spans="2:20" ht="15">
      <c r="B58" s="1187"/>
      <c r="C58" s="1187"/>
      <c r="D58" s="1187"/>
      <c r="E58" s="1187"/>
      <c r="F58" s="1187"/>
      <c r="G58" s="1187"/>
      <c r="H58" s="1187"/>
      <c r="I58" s="1187"/>
      <c r="J58" s="1187"/>
      <c r="K58" s="1187"/>
      <c r="L58" s="1187"/>
      <c r="M58" s="1187"/>
      <c r="N58" s="1224"/>
      <c r="O58" s="1224"/>
      <c r="P58" s="1224"/>
      <c r="Q58" s="1224"/>
      <c r="R58" s="1224"/>
    </row>
    <row r="59" spans="2:20" ht="15.75">
      <c r="B59" s="1236" t="s">
        <v>718</v>
      </c>
      <c r="C59" s="1237"/>
      <c r="D59" s="1237"/>
      <c r="E59" s="1237"/>
      <c r="F59" s="1237"/>
      <c r="G59" s="1237"/>
      <c r="H59" s="1237"/>
      <c r="I59" s="1237"/>
      <c r="J59" s="1237"/>
      <c r="K59" s="1237"/>
      <c r="L59" s="1237"/>
      <c r="M59" s="1237"/>
      <c r="N59" s="1238"/>
      <c r="O59" s="1238"/>
      <c r="P59" s="1239">
        <f>(SUM(P45:P56)*-1)</f>
        <v>-1335286.3629416118</v>
      </c>
      <c r="Q59" s="1224"/>
      <c r="R59" s="1224"/>
    </row>
    <row r="60" spans="2:20" ht="15.75">
      <c r="B60" s="1240" t="s">
        <v>719</v>
      </c>
      <c r="C60" s="1241"/>
      <c r="D60" s="1241"/>
      <c r="E60" s="1241"/>
      <c r="F60" s="1241"/>
      <c r="G60" s="1241"/>
      <c r="H60" s="1241"/>
      <c r="I60" s="1241"/>
      <c r="J60" s="1241"/>
      <c r="K60" s="1241"/>
      <c r="L60" s="1241"/>
      <c r="M60" s="1241"/>
      <c r="N60" s="1242"/>
      <c r="O60" s="1242"/>
      <c r="P60" s="1222">
        <f>+F8</f>
        <v>-1240912.4657533169</v>
      </c>
      <c r="Q60" s="1224"/>
      <c r="R60" s="1224"/>
    </row>
    <row r="61" spans="2:20" ht="15.75">
      <c r="B61" s="1243" t="s">
        <v>720</v>
      </c>
      <c r="C61" s="1244"/>
      <c r="D61" s="1244"/>
      <c r="E61" s="1244"/>
      <c r="F61" s="1244"/>
      <c r="G61" s="1244"/>
      <c r="H61" s="1244"/>
      <c r="I61" s="1244"/>
      <c r="J61" s="1244"/>
      <c r="K61" s="1244"/>
      <c r="L61" s="1244"/>
      <c r="M61" s="1244"/>
      <c r="N61" s="1245"/>
      <c r="O61" s="1245"/>
      <c r="P61" s="1246">
        <f>+(P59-P60)</f>
        <v>-94373.897188294912</v>
      </c>
      <c r="Q61" s="1224"/>
      <c r="R61" s="1224"/>
    </row>
    <row r="62" spans="2:20" ht="15.75">
      <c r="B62" s="1240"/>
      <c r="C62" s="1241"/>
      <c r="D62" s="1241"/>
      <c r="E62" s="1241"/>
      <c r="F62" s="1241"/>
      <c r="G62" s="1241"/>
      <c r="H62" s="1241"/>
      <c r="I62" s="1241"/>
      <c r="J62" s="1241"/>
      <c r="K62" s="1241"/>
      <c r="L62" s="1241"/>
      <c r="M62" s="1241"/>
      <c r="N62" s="1242"/>
      <c r="O62" s="1242"/>
      <c r="P62" s="1222"/>
      <c r="Q62" s="1224"/>
      <c r="R62" s="1224"/>
    </row>
    <row r="63" spans="2:20">
      <c r="B63" s="1247"/>
      <c r="C63" s="1247"/>
      <c r="D63" s="1247"/>
      <c r="E63" s="1247"/>
      <c r="F63" s="1247"/>
      <c r="G63" s="1247"/>
      <c r="H63" s="1247"/>
      <c r="I63" s="1247"/>
      <c r="J63" s="1247"/>
      <c r="K63" s="1247"/>
      <c r="L63" s="1247"/>
      <c r="M63" s="1247"/>
      <c r="N63" s="1247"/>
      <c r="O63" s="1247"/>
      <c r="P63" s="1247"/>
      <c r="Q63" s="1247"/>
      <c r="R63" s="1247"/>
    </row>
    <row r="64" spans="2:20" ht="33" customHeight="1">
      <c r="B64" s="1474" t="s">
        <v>725</v>
      </c>
      <c r="C64" s="1474"/>
      <c r="D64" s="1474"/>
      <c r="E64" s="1474"/>
      <c r="F64" s="1474"/>
      <c r="G64" s="1474"/>
      <c r="H64" s="1474"/>
      <c r="I64" s="1474"/>
      <c r="J64" s="1474"/>
      <c r="K64" s="1474"/>
      <c r="L64" s="1474"/>
      <c r="M64" s="1474"/>
      <c r="N64" s="1474"/>
      <c r="O64" s="1474"/>
      <c r="P64" s="1474"/>
      <c r="Q64" s="1247"/>
      <c r="R64" s="1247"/>
    </row>
    <row r="65" spans="2:18">
      <c r="B65" s="1247"/>
      <c r="C65" s="1247"/>
      <c r="D65" s="1247"/>
      <c r="E65" s="1247"/>
      <c r="F65" s="1247"/>
      <c r="G65" s="1247"/>
      <c r="H65" s="1247"/>
      <c r="I65" s="1247"/>
      <c r="J65" s="1247"/>
      <c r="K65" s="1247"/>
      <c r="L65" s="1247"/>
      <c r="M65" s="1247"/>
      <c r="N65" s="1247"/>
      <c r="O65" s="1247"/>
      <c r="P65" s="1247"/>
      <c r="Q65" s="1247"/>
      <c r="R65" s="1247"/>
    </row>
    <row r="66" spans="2:18" ht="15.75" customHeight="1">
      <c r="B66" s="1475" t="s">
        <v>797</v>
      </c>
      <c r="C66" s="1475"/>
      <c r="D66" s="1475"/>
      <c r="E66" s="1475"/>
      <c r="F66" s="1475"/>
      <c r="G66" s="1475"/>
      <c r="H66" s="1475"/>
      <c r="I66" s="1475"/>
      <c r="J66" s="1475"/>
      <c r="K66" s="1475"/>
      <c r="L66" s="1475"/>
      <c r="M66" s="1475"/>
      <c r="N66" s="1475"/>
      <c r="O66" s="1475"/>
      <c r="P66" s="1475"/>
      <c r="Q66" s="1248"/>
      <c r="R66" s="1248"/>
    </row>
    <row r="67" spans="2:18" ht="12.75" customHeight="1">
      <c r="B67" s="1475"/>
      <c r="C67" s="1475"/>
      <c r="D67" s="1475"/>
      <c r="E67" s="1475"/>
      <c r="F67" s="1475"/>
      <c r="G67" s="1475"/>
      <c r="H67" s="1475"/>
      <c r="I67" s="1475"/>
      <c r="J67" s="1475"/>
      <c r="K67" s="1475"/>
      <c r="L67" s="1475"/>
      <c r="M67" s="1475"/>
      <c r="N67" s="1475"/>
      <c r="O67" s="1475"/>
      <c r="P67" s="1475"/>
      <c r="Q67" s="1247"/>
      <c r="R67" s="1247"/>
    </row>
    <row r="68" spans="2:18" ht="24.75" customHeight="1">
      <c r="B68" s="1475"/>
      <c r="C68" s="1475"/>
      <c r="D68" s="1475"/>
      <c r="E68" s="1475"/>
      <c r="F68" s="1475"/>
      <c r="G68" s="1475"/>
      <c r="H68" s="1475"/>
      <c r="I68" s="1475"/>
      <c r="J68" s="1475"/>
      <c r="K68" s="1475"/>
      <c r="L68" s="1475"/>
      <c r="M68" s="1475"/>
      <c r="N68" s="1475"/>
      <c r="O68" s="1475"/>
      <c r="P68" s="1475"/>
      <c r="Q68" s="1249"/>
      <c r="R68" s="1249"/>
    </row>
    <row r="70" spans="2:18" ht="22.5" customHeight="1">
      <c r="B70" s="1474" t="s">
        <v>721</v>
      </c>
      <c r="C70" s="1474"/>
      <c r="D70" s="1474"/>
      <c r="E70" s="1474"/>
      <c r="F70" s="1474"/>
      <c r="G70" s="1474"/>
      <c r="H70" s="1474"/>
      <c r="I70" s="1474"/>
      <c r="J70" s="1474"/>
      <c r="K70" s="1474"/>
      <c r="L70" s="1474"/>
      <c r="M70" s="1474"/>
      <c r="N70" s="1474"/>
      <c r="O70" s="1474"/>
      <c r="P70" s="1474"/>
    </row>
    <row r="72" spans="2:18" ht="15.75">
      <c r="B72" s="1213"/>
    </row>
    <row r="73" spans="2:18" s="1250" customFormat="1" ht="15.75" customHeight="1">
      <c r="B73" s="1469" t="s">
        <v>722</v>
      </c>
      <c r="C73" s="1469"/>
      <c r="D73" s="1469"/>
      <c r="E73" s="1469"/>
      <c r="F73" s="1469"/>
      <c r="G73" s="1469"/>
      <c r="H73" s="1469"/>
      <c r="I73" s="1469"/>
      <c r="J73" s="1469"/>
    </row>
    <row r="74" spans="2:18" s="1250" customFormat="1" ht="15.75">
      <c r="B74" s="1251"/>
      <c r="C74" s="1251"/>
      <c r="D74" s="1251"/>
      <c r="E74" s="1251"/>
      <c r="F74" s="1251"/>
      <c r="G74" s="1251"/>
      <c r="H74" s="1252"/>
    </row>
    <row r="75" spans="2:18" s="1250" customFormat="1" ht="15.75">
      <c r="B75" s="1470" t="s">
        <v>723</v>
      </c>
      <c r="C75" s="1470"/>
      <c r="D75" s="1470"/>
      <c r="E75" s="1253"/>
      <c r="F75" s="1253"/>
      <c r="G75" s="1251"/>
      <c r="H75" s="1251"/>
    </row>
    <row r="76" spans="2:18" s="1250" customFormat="1" ht="15.75">
      <c r="B76" s="1254">
        <v>1</v>
      </c>
      <c r="C76" s="1253"/>
      <c r="D76" s="1255">
        <f t="shared" ref="D76:D87" si="17">B16</f>
        <v>44197</v>
      </c>
      <c r="E76" s="1253"/>
      <c r="F76" s="1256">
        <v>2.8E-3</v>
      </c>
      <c r="G76" s="1257"/>
      <c r="H76" s="1257"/>
    </row>
    <row r="77" spans="2:18" s="1250" customFormat="1" ht="15.75">
      <c r="B77" s="1254">
        <v>2</v>
      </c>
      <c r="C77" s="1253"/>
      <c r="D77" s="1255">
        <f t="shared" si="17"/>
        <v>44228</v>
      </c>
      <c r="E77" s="1253"/>
      <c r="F77" s="1256">
        <v>2.5000000000000001E-3</v>
      </c>
      <c r="G77" s="1257"/>
      <c r="H77" s="1257"/>
    </row>
    <row r="78" spans="2:18" s="1250" customFormat="1" ht="15.75">
      <c r="B78" s="1254">
        <v>3</v>
      </c>
      <c r="C78" s="1253"/>
      <c r="D78" s="1255">
        <f t="shared" si="17"/>
        <v>44256</v>
      </c>
      <c r="E78" s="1253"/>
      <c r="F78" s="1256">
        <v>2.8E-3</v>
      </c>
      <c r="G78" s="1257"/>
      <c r="H78" s="1257"/>
    </row>
    <row r="79" spans="2:18" s="1250" customFormat="1" ht="15.75">
      <c r="B79" s="1254">
        <v>4</v>
      </c>
      <c r="C79" s="1253"/>
      <c r="D79" s="1255">
        <f t="shared" si="17"/>
        <v>44287</v>
      </c>
      <c r="E79" s="1253"/>
      <c r="F79" s="1256">
        <v>2.7000000000000001E-3</v>
      </c>
      <c r="G79" s="1257"/>
      <c r="H79" s="1257"/>
    </row>
    <row r="80" spans="2:18" s="1250" customFormat="1" ht="15.75">
      <c r="B80" s="1254">
        <v>5</v>
      </c>
      <c r="C80" s="1253"/>
      <c r="D80" s="1255">
        <f t="shared" si="17"/>
        <v>44317</v>
      </c>
      <c r="E80" s="1253"/>
      <c r="F80" s="1256">
        <v>2.8E-3</v>
      </c>
      <c r="G80" s="1258"/>
      <c r="H80" s="1257"/>
    </row>
    <row r="81" spans="2:8" s="1250" customFormat="1" ht="15.75">
      <c r="B81" s="1254">
        <v>6</v>
      </c>
      <c r="C81" s="1253"/>
      <c r="D81" s="1255">
        <f t="shared" si="17"/>
        <v>44348</v>
      </c>
      <c r="E81" s="1253"/>
      <c r="F81" s="1256">
        <v>2.7000000000000001E-3</v>
      </c>
      <c r="G81" s="1257"/>
      <c r="H81" s="1257"/>
    </row>
    <row r="82" spans="2:8" s="1250" customFormat="1" ht="15.75">
      <c r="B82" s="1254">
        <v>7</v>
      </c>
      <c r="C82" s="1253"/>
      <c r="D82" s="1255">
        <f t="shared" si="17"/>
        <v>44378</v>
      </c>
      <c r="E82" s="1253"/>
      <c r="F82" s="1256">
        <v>2.8E-3</v>
      </c>
      <c r="G82" s="1257"/>
      <c r="H82" s="1257"/>
    </row>
    <row r="83" spans="2:8" s="1250" customFormat="1" ht="15.75">
      <c r="B83" s="1254">
        <v>8</v>
      </c>
      <c r="C83" s="1253"/>
      <c r="D83" s="1255">
        <f t="shared" si="17"/>
        <v>44409</v>
      </c>
      <c r="E83" s="1253"/>
      <c r="F83" s="1256">
        <v>2.8E-3</v>
      </c>
      <c r="G83" s="1257"/>
      <c r="H83" s="1257"/>
    </row>
    <row r="84" spans="2:8" s="1250" customFormat="1" ht="15.75">
      <c r="B84" s="1254">
        <v>9</v>
      </c>
      <c r="C84" s="1253"/>
      <c r="D84" s="1255">
        <f t="shared" si="17"/>
        <v>44440</v>
      </c>
      <c r="E84" s="1253"/>
      <c r="F84" s="1256">
        <v>2.7000000000000001E-3</v>
      </c>
      <c r="G84" s="1257"/>
      <c r="H84" s="1257"/>
    </row>
    <row r="85" spans="2:8" s="1250" customFormat="1" ht="15.75">
      <c r="B85" s="1254">
        <v>10</v>
      </c>
      <c r="C85" s="1253"/>
      <c r="D85" s="1255">
        <f t="shared" si="17"/>
        <v>44470</v>
      </c>
      <c r="E85" s="1253"/>
      <c r="F85" s="1256">
        <v>2.8E-3</v>
      </c>
      <c r="G85" s="1257"/>
      <c r="H85" s="1257"/>
    </row>
    <row r="86" spans="2:8" s="1250" customFormat="1" ht="15.75">
      <c r="B86" s="1254">
        <v>11</v>
      </c>
      <c r="C86" s="1253"/>
      <c r="D86" s="1255">
        <f t="shared" si="17"/>
        <v>44501</v>
      </c>
      <c r="E86" s="1253"/>
      <c r="F86" s="1256">
        <v>2.7000000000000001E-3</v>
      </c>
      <c r="G86" s="1258"/>
      <c r="H86" s="1257"/>
    </row>
    <row r="87" spans="2:8" s="1250" customFormat="1" ht="15.75">
      <c r="B87" s="1254">
        <v>12</v>
      </c>
      <c r="C87" s="1253"/>
      <c r="D87" s="1255">
        <f t="shared" si="17"/>
        <v>44531</v>
      </c>
      <c r="E87" s="1253"/>
      <c r="F87" s="1256">
        <v>2.8E-3</v>
      </c>
      <c r="G87" s="1257"/>
      <c r="H87" s="1257"/>
    </row>
    <row r="88" spans="2:8" s="1250" customFormat="1" ht="15.75">
      <c r="B88" s="1254">
        <f>+B87+1</f>
        <v>13</v>
      </c>
      <c r="C88" s="1253"/>
      <c r="D88" s="1255">
        <f t="shared" ref="D88:D99" si="18">B30</f>
        <v>44562</v>
      </c>
      <c r="E88" s="1253"/>
      <c r="F88" s="1256">
        <v>2.7999999999999995E-3</v>
      </c>
      <c r="G88" s="1257"/>
      <c r="H88" s="1257"/>
    </row>
    <row r="89" spans="2:8" s="1250" customFormat="1" ht="15.75">
      <c r="B89" s="1254">
        <f t="shared" ref="B89:B99" si="19">+B88+1</f>
        <v>14</v>
      </c>
      <c r="C89" s="1253"/>
      <c r="D89" s="1255">
        <f t="shared" si="18"/>
        <v>44593</v>
      </c>
      <c r="E89" s="1253"/>
      <c r="F89" s="1256">
        <v>2.5000000000000001E-3</v>
      </c>
      <c r="G89" s="1257"/>
      <c r="H89" s="1257"/>
    </row>
    <row r="90" spans="2:8" s="1250" customFormat="1" ht="15.75">
      <c r="B90" s="1254">
        <f t="shared" si="19"/>
        <v>15</v>
      </c>
      <c r="C90" s="1253"/>
      <c r="D90" s="1255">
        <f t="shared" si="18"/>
        <v>44621</v>
      </c>
      <c r="E90" s="1253"/>
      <c r="F90" s="1256">
        <v>2.7999999999999995E-3</v>
      </c>
      <c r="G90" s="1257"/>
      <c r="H90" s="1257"/>
    </row>
    <row r="91" spans="2:8" s="1250" customFormat="1" ht="15.75">
      <c r="B91" s="1254">
        <f t="shared" si="19"/>
        <v>16</v>
      </c>
      <c r="C91" s="1253"/>
      <c r="D91" s="1255">
        <f t="shared" si="18"/>
        <v>44652</v>
      </c>
      <c r="E91" s="1253"/>
      <c r="F91" s="1256">
        <v>2.7000000000000001E-3</v>
      </c>
      <c r="G91" s="1257"/>
      <c r="H91" s="1257"/>
    </row>
    <row r="92" spans="2:8" s="1250" customFormat="1" ht="15.75">
      <c r="B92" s="1254">
        <f t="shared" si="19"/>
        <v>17</v>
      </c>
      <c r="C92" s="1253"/>
      <c r="D92" s="1255">
        <f t="shared" si="18"/>
        <v>44682</v>
      </c>
      <c r="E92" s="1253"/>
      <c r="F92" s="1256">
        <v>2.7999999999999995E-3</v>
      </c>
      <c r="G92" s="1257"/>
      <c r="H92" s="1257"/>
    </row>
    <row r="93" spans="2:8" s="1250" customFormat="1" ht="15.75">
      <c r="B93" s="1254">
        <f t="shared" si="19"/>
        <v>18</v>
      </c>
      <c r="C93" s="1253"/>
      <c r="D93" s="1255">
        <f t="shared" si="18"/>
        <v>44713</v>
      </c>
      <c r="E93" s="1253"/>
      <c r="F93" s="1256">
        <v>2.7000000000000001E-3</v>
      </c>
      <c r="G93" s="1257"/>
      <c r="H93" s="1257"/>
    </row>
    <row r="94" spans="2:8" s="1250" customFormat="1" ht="15.75">
      <c r="B94" s="1254">
        <f t="shared" si="19"/>
        <v>19</v>
      </c>
      <c r="C94" s="1253"/>
      <c r="D94" s="1255">
        <f t="shared" si="18"/>
        <v>44743</v>
      </c>
      <c r="E94" s="1253"/>
      <c r="F94" s="1256">
        <v>3.0999999999999999E-3</v>
      </c>
      <c r="G94" s="1257"/>
      <c r="H94" s="1257"/>
    </row>
    <row r="95" spans="2:8" s="1250" customFormat="1" ht="15.75">
      <c r="B95" s="1254">
        <f t="shared" si="19"/>
        <v>20</v>
      </c>
      <c r="C95" s="1253"/>
      <c r="D95" s="1255">
        <f t="shared" si="18"/>
        <v>44774</v>
      </c>
      <c r="E95" s="1253"/>
      <c r="F95" s="1256">
        <v>3.0999999999999999E-3</v>
      </c>
      <c r="G95" s="1257"/>
      <c r="H95" s="1257"/>
    </row>
    <row r="96" spans="2:8" s="1250" customFormat="1" ht="15.75">
      <c r="B96" s="1254">
        <f t="shared" si="19"/>
        <v>21</v>
      </c>
      <c r="C96" s="1253"/>
      <c r="D96" s="1255">
        <f t="shared" si="18"/>
        <v>44805</v>
      </c>
      <c r="E96" s="1253"/>
      <c r="F96" s="1256">
        <v>3.0000000000000001E-3</v>
      </c>
      <c r="G96" s="1257"/>
      <c r="H96" s="1257"/>
    </row>
    <row r="97" spans="2:8" s="1250" customFormat="1" ht="15.75">
      <c r="B97" s="1254">
        <f t="shared" si="19"/>
        <v>22</v>
      </c>
      <c r="C97" s="1253"/>
      <c r="D97" s="1255">
        <f t="shared" si="18"/>
        <v>44835</v>
      </c>
      <c r="E97" s="1253"/>
      <c r="F97" s="1256">
        <v>4.1999999999999997E-3</v>
      </c>
      <c r="G97" s="1257"/>
      <c r="H97" s="1257"/>
    </row>
    <row r="98" spans="2:8" s="1250" customFormat="1" ht="15.75">
      <c r="B98" s="1254">
        <f t="shared" si="19"/>
        <v>23</v>
      </c>
      <c r="C98" s="1253"/>
      <c r="D98" s="1255">
        <f t="shared" si="18"/>
        <v>44866</v>
      </c>
      <c r="E98" s="1253"/>
      <c r="F98" s="1256">
        <v>4.0000000000000001E-3</v>
      </c>
      <c r="G98" s="1257"/>
      <c r="H98" s="1257"/>
    </row>
    <row r="99" spans="2:8" s="1250" customFormat="1" ht="15.75">
      <c r="B99" s="1254">
        <f t="shared" si="19"/>
        <v>24</v>
      </c>
      <c r="C99" s="1253"/>
      <c r="D99" s="1255">
        <f t="shared" si="18"/>
        <v>44896</v>
      </c>
      <c r="E99" s="1253"/>
      <c r="F99" s="1256">
        <v>4.1999999999999997E-3</v>
      </c>
      <c r="G99" s="1257"/>
      <c r="H99" s="1257"/>
    </row>
    <row r="100" spans="2:8" s="1250" customFormat="1" ht="15.75">
      <c r="B100" s="1259"/>
      <c r="C100" s="1251"/>
      <c r="D100" s="1260"/>
      <c r="E100" s="1261"/>
      <c r="F100" s="1261"/>
      <c r="G100" s="1257"/>
      <c r="H100" s="1257"/>
    </row>
    <row r="101" spans="2:8" s="1250" customFormat="1" ht="15.75">
      <c r="B101" s="1259"/>
      <c r="C101" s="1262"/>
      <c r="D101" s="1260"/>
      <c r="E101" s="1261"/>
      <c r="F101" s="1261"/>
      <c r="G101" s="1251"/>
      <c r="H101" s="1251"/>
    </row>
    <row r="102" spans="2:8" s="1250" customFormat="1" ht="15.75">
      <c r="B102" s="1254">
        <f>B99+1</f>
        <v>25</v>
      </c>
      <c r="C102" s="1263" t="str">
        <f>"Average Monthly Rate - Lines "&amp;B88&amp;"- "&amp;B99</f>
        <v>Average Monthly Rate - Lines 13- 24</v>
      </c>
      <c r="D102" s="1264"/>
      <c r="E102" s="1265"/>
      <c r="F102" s="1266">
        <f>IF(ISERROR(+AVERAGE(F88:F99)),0,AVERAGE(F88:F99))</f>
        <v>3.1583333333333329E-3</v>
      </c>
      <c r="G102" s="1253"/>
      <c r="H102" s="1253"/>
    </row>
    <row r="103" spans="2:8" s="1250" customFormat="1" ht="15.75">
      <c r="B103" s="1253"/>
      <c r="C103" s="1253"/>
      <c r="D103" s="1253"/>
      <c r="E103" s="1253"/>
      <c r="F103" s="1267"/>
      <c r="G103" s="1253"/>
      <c r="H103" s="1253"/>
    </row>
    <row r="104" spans="2:8" s="1250" customFormat="1" ht="34.5" customHeight="1">
      <c r="B104" s="1471" t="s">
        <v>724</v>
      </c>
      <c r="C104" s="1471"/>
      <c r="D104" s="1471"/>
      <c r="E104" s="1471"/>
      <c r="F104" s="1471"/>
      <c r="G104" s="1471"/>
      <c r="H104" s="1471"/>
    </row>
  </sheetData>
  <mergeCells count="9">
    <mergeCell ref="B73:J73"/>
    <mergeCell ref="B75:D75"/>
    <mergeCell ref="B104:H104"/>
    <mergeCell ref="B1:R1"/>
    <mergeCell ref="B2:R2"/>
    <mergeCell ref="B3:R3"/>
    <mergeCell ref="B64:P64"/>
    <mergeCell ref="B66:P68"/>
    <mergeCell ref="B70:P70"/>
  </mergeCells>
  <pageMargins left="0.7" right="0.7" top="0.75" bottom="0.75" header="0.3" footer="0.3"/>
  <pageSetup scale="48" fitToHeight="0" orientation="portrait" r:id="rId1"/>
  <headerFooter>
    <oddHeader>&amp;RAEP - SPP Formula Rate
TCOS - WS N
Page: &amp;P of &amp;N</oddHeader>
  </headerFooter>
  <rowBreaks count="1" manualBreakCount="1">
    <brk id="72" max="16383" man="1"/>
  </rowBreaks>
  <ignoredErrors>
    <ignoredError sqref="F10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8"/>
  <sheetViews>
    <sheetView showGridLines="0" zoomScale="60" zoomScaleNormal="60" workbookViewId="0"/>
  </sheetViews>
  <sheetFormatPr defaultColWidth="15.140625" defaultRowHeight="23.25"/>
  <cols>
    <col min="1" max="1" width="26.85546875" style="938" customWidth="1"/>
    <col min="2" max="2" width="37.140625" style="256" customWidth="1"/>
    <col min="3" max="3" width="26.85546875" style="596" customWidth="1"/>
    <col min="4" max="5" width="23.85546875" style="596" customWidth="1"/>
    <col min="6" max="6" width="24.85546875" style="596" customWidth="1"/>
    <col min="7" max="7" width="26" style="596" customWidth="1"/>
    <col min="8" max="20" width="24.42578125" style="596" customWidth="1"/>
    <col min="21" max="25" width="24.42578125" style="597" customWidth="1"/>
    <col min="26" max="26" width="26.85546875" style="597" customWidth="1"/>
    <col min="27" max="60" width="24.42578125" style="597" customWidth="1"/>
    <col min="61" max="87" width="24.42578125" style="596" customWidth="1"/>
    <col min="88" max="88" width="18.42578125" style="596" customWidth="1"/>
    <col min="89" max="16384" width="15.140625" style="596"/>
  </cols>
  <sheetData>
    <row r="1" spans="1:90" s="928" customFormat="1">
      <c r="A1" s="936"/>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row>
    <row r="2" spans="1:90" ht="18">
      <c r="A2" s="596"/>
      <c r="B2" s="1479" t="s">
        <v>260</v>
      </c>
      <c r="C2" s="1479"/>
      <c r="D2" s="1479"/>
      <c r="E2" s="1479"/>
      <c r="F2" s="1479"/>
      <c r="G2" s="1479"/>
      <c r="H2" s="1479"/>
      <c r="I2" s="1479"/>
      <c r="J2" s="1479"/>
      <c r="K2" s="1479"/>
      <c r="L2" s="1479"/>
      <c r="M2" s="1479"/>
      <c r="N2" s="1479"/>
      <c r="O2" s="1479"/>
      <c r="P2" s="1479"/>
      <c r="Q2" s="1479"/>
      <c r="R2" s="1479"/>
      <c r="S2" s="1479" t="s">
        <v>260</v>
      </c>
      <c r="T2" s="1479"/>
      <c r="U2" s="1479"/>
      <c r="V2" s="1479"/>
      <c r="W2" s="1479"/>
      <c r="X2" s="1479"/>
      <c r="Y2" s="1479"/>
      <c r="Z2" s="1479"/>
      <c r="AA2" s="1479"/>
      <c r="AB2" s="1479"/>
      <c r="AC2" s="1479"/>
      <c r="AD2" s="1479"/>
      <c r="AE2" s="1479"/>
      <c r="AF2" s="1479"/>
      <c r="AG2" s="1479"/>
      <c r="AH2" s="1479"/>
      <c r="AI2" s="1479"/>
      <c r="AJ2" s="1479"/>
      <c r="AK2" s="1479" t="s">
        <v>260</v>
      </c>
      <c r="AL2" s="1479"/>
      <c r="AM2" s="1479"/>
      <c r="AN2" s="1479"/>
      <c r="AO2" s="1479"/>
      <c r="AP2" s="1479"/>
      <c r="AQ2" s="1479"/>
      <c r="AR2" s="1479"/>
      <c r="AS2" s="1479"/>
      <c r="AT2" s="1479"/>
      <c r="AU2" s="1479"/>
      <c r="AV2" s="1479"/>
      <c r="AW2" s="1479"/>
      <c r="AX2" s="1479"/>
      <c r="AY2" s="1479"/>
      <c r="AZ2" s="1479"/>
      <c r="BA2" s="1479"/>
      <c r="BB2" s="1479"/>
      <c r="BC2" s="1479" t="s">
        <v>260</v>
      </c>
      <c r="BD2" s="1479"/>
      <c r="BE2" s="1479"/>
      <c r="BF2" s="1479"/>
      <c r="BG2" s="1479"/>
      <c r="BH2" s="1479"/>
      <c r="BI2" s="1479"/>
      <c r="BJ2" s="1479"/>
      <c r="BK2" s="1479"/>
      <c r="BL2" s="1479"/>
      <c r="BM2" s="1479"/>
      <c r="BN2" s="1479"/>
      <c r="BO2" s="1479"/>
      <c r="BP2" s="1479"/>
      <c r="BQ2" s="1479"/>
      <c r="BR2" s="1479"/>
      <c r="BS2" s="1479"/>
      <c r="BT2" s="1479"/>
      <c r="BU2" s="1479" t="s">
        <v>260</v>
      </c>
      <c r="BV2" s="1479"/>
      <c r="BW2" s="1479"/>
      <c r="BX2" s="1479"/>
      <c r="BY2" s="1479"/>
      <c r="BZ2" s="1479"/>
      <c r="CA2" s="1479"/>
      <c r="CB2" s="1479"/>
      <c r="CC2" s="1479"/>
      <c r="CD2" s="1479"/>
      <c r="CE2" s="1479"/>
      <c r="CF2" s="1089"/>
      <c r="CG2" s="1089"/>
      <c r="CH2" s="1089"/>
      <c r="CI2" s="1089"/>
      <c r="CJ2" s="1089"/>
      <c r="CK2" s="1089"/>
      <c r="CL2" s="1089"/>
    </row>
    <row r="3" spans="1:90" ht="19.5" customHeight="1">
      <c r="A3" s="596"/>
      <c r="B3" s="1435" t="s">
        <v>261</v>
      </c>
      <c r="C3" s="1435"/>
      <c r="D3" s="1435"/>
      <c r="E3" s="1435"/>
      <c r="F3" s="1435"/>
      <c r="G3" s="1435"/>
      <c r="H3" s="1435"/>
      <c r="I3" s="1435"/>
      <c r="J3" s="1435"/>
      <c r="K3" s="1435"/>
      <c r="L3" s="1435"/>
      <c r="M3" s="1435"/>
      <c r="N3" s="1435"/>
      <c r="O3" s="1435"/>
      <c r="P3" s="1435"/>
      <c r="Q3" s="1435"/>
      <c r="R3" s="1435"/>
      <c r="S3" s="1435" t="s">
        <v>261</v>
      </c>
      <c r="T3" s="1435"/>
      <c r="U3" s="1435"/>
      <c r="V3" s="1435"/>
      <c r="W3" s="1435"/>
      <c r="X3" s="1435"/>
      <c r="Y3" s="1435"/>
      <c r="Z3" s="1435"/>
      <c r="AA3" s="1435"/>
      <c r="AB3" s="1435"/>
      <c r="AC3" s="1435"/>
      <c r="AD3" s="1435"/>
      <c r="AE3" s="1435"/>
      <c r="AF3" s="1435"/>
      <c r="AG3" s="1435"/>
      <c r="AH3" s="1435"/>
      <c r="AI3" s="1435"/>
      <c r="AJ3" s="1435"/>
      <c r="AK3" s="1435" t="s">
        <v>261</v>
      </c>
      <c r="AL3" s="1435"/>
      <c r="AM3" s="1435"/>
      <c r="AN3" s="1435"/>
      <c r="AO3" s="1435"/>
      <c r="AP3" s="1435"/>
      <c r="AQ3" s="1435"/>
      <c r="AR3" s="1435"/>
      <c r="AS3" s="1435"/>
      <c r="AT3" s="1435"/>
      <c r="AU3" s="1435"/>
      <c r="AV3" s="1435"/>
      <c r="AW3" s="1435"/>
      <c r="AX3" s="1435"/>
      <c r="AY3" s="1435"/>
      <c r="AZ3" s="1435"/>
      <c r="BA3" s="1435"/>
      <c r="BB3" s="1435"/>
      <c r="BC3" s="1435" t="s">
        <v>261</v>
      </c>
      <c r="BD3" s="1435"/>
      <c r="BE3" s="1435"/>
      <c r="BF3" s="1435"/>
      <c r="BG3" s="1435"/>
      <c r="BH3" s="1435"/>
      <c r="BI3" s="1435"/>
      <c r="BJ3" s="1435"/>
      <c r="BK3" s="1435"/>
      <c r="BL3" s="1435"/>
      <c r="BM3" s="1435"/>
      <c r="BN3" s="1435"/>
      <c r="BO3" s="1435"/>
      <c r="BP3" s="1435"/>
      <c r="BQ3" s="1435"/>
      <c r="BR3" s="1435"/>
      <c r="BS3" s="1435"/>
      <c r="BT3" s="1435"/>
      <c r="BU3" s="1435" t="s">
        <v>261</v>
      </c>
      <c r="BV3" s="1435"/>
      <c r="BW3" s="1435"/>
      <c r="BX3" s="1435"/>
      <c r="BY3" s="1435"/>
      <c r="BZ3" s="1435"/>
      <c r="CA3" s="1435"/>
      <c r="CB3" s="1435"/>
      <c r="CC3" s="1435"/>
      <c r="CD3" s="1435"/>
      <c r="CE3" s="1435"/>
      <c r="CF3" s="929"/>
      <c r="CG3" s="929"/>
      <c r="CH3" s="929"/>
      <c r="CI3" s="929"/>
      <c r="CJ3" s="929"/>
      <c r="CK3" s="929"/>
      <c r="CL3" s="929"/>
    </row>
    <row r="4" spans="1:90" ht="18">
      <c r="A4" s="596"/>
      <c r="B4" s="1435" t="s">
        <v>621</v>
      </c>
      <c r="C4" s="1435"/>
      <c r="D4" s="1435"/>
      <c r="E4" s="1435"/>
      <c r="F4" s="1435"/>
      <c r="G4" s="1435"/>
      <c r="H4" s="1435"/>
      <c r="I4" s="1435"/>
      <c r="J4" s="1435"/>
      <c r="K4" s="1435"/>
      <c r="L4" s="1435"/>
      <c r="M4" s="1435"/>
      <c r="N4" s="1435"/>
      <c r="O4" s="1435"/>
      <c r="P4" s="1435"/>
      <c r="Q4" s="1435"/>
      <c r="R4" s="1435"/>
      <c r="S4" s="1435" t="s">
        <v>621</v>
      </c>
      <c r="T4" s="1435"/>
      <c r="U4" s="1435"/>
      <c r="V4" s="1435"/>
      <c r="W4" s="1435"/>
      <c r="X4" s="1435"/>
      <c r="Y4" s="1435"/>
      <c r="Z4" s="1435"/>
      <c r="AA4" s="1435"/>
      <c r="AB4" s="1435"/>
      <c r="AC4" s="1435"/>
      <c r="AD4" s="1435"/>
      <c r="AE4" s="1435"/>
      <c r="AF4" s="1435"/>
      <c r="AG4" s="1435"/>
      <c r="AH4" s="1435"/>
      <c r="AI4" s="1435"/>
      <c r="AJ4" s="1435"/>
      <c r="AK4" s="1435" t="s">
        <v>621</v>
      </c>
      <c r="AL4" s="1435"/>
      <c r="AM4" s="1435"/>
      <c r="AN4" s="1435"/>
      <c r="AO4" s="1435"/>
      <c r="AP4" s="1435"/>
      <c r="AQ4" s="1435"/>
      <c r="AR4" s="1435"/>
      <c r="AS4" s="1435"/>
      <c r="AT4" s="1435"/>
      <c r="AU4" s="1435"/>
      <c r="AV4" s="1435"/>
      <c r="AW4" s="1435"/>
      <c r="AX4" s="1435"/>
      <c r="AY4" s="1435"/>
      <c r="AZ4" s="1435"/>
      <c r="BA4" s="1435"/>
      <c r="BB4" s="1435"/>
      <c r="BC4" s="1435" t="s">
        <v>621</v>
      </c>
      <c r="BD4" s="1435"/>
      <c r="BE4" s="1435"/>
      <c r="BF4" s="1435"/>
      <c r="BG4" s="1435"/>
      <c r="BH4" s="1435"/>
      <c r="BI4" s="1435"/>
      <c r="BJ4" s="1435"/>
      <c r="BK4" s="1435"/>
      <c r="BL4" s="1435"/>
      <c r="BM4" s="1435"/>
      <c r="BN4" s="1435"/>
      <c r="BO4" s="1435"/>
      <c r="BP4" s="1435"/>
      <c r="BQ4" s="1435"/>
      <c r="BR4" s="1435"/>
      <c r="BS4" s="1435"/>
      <c r="BT4" s="1435"/>
      <c r="BU4" s="1435" t="s">
        <v>621</v>
      </c>
      <c r="BV4" s="1435"/>
      <c r="BW4" s="1435"/>
      <c r="BX4" s="1435"/>
      <c r="BY4" s="1435"/>
      <c r="BZ4" s="1435"/>
      <c r="CA4" s="1435"/>
      <c r="CB4" s="1435"/>
      <c r="CC4" s="1435"/>
      <c r="CD4" s="1435"/>
      <c r="CE4" s="1435"/>
      <c r="CF4" s="929"/>
      <c r="CG4" s="929"/>
      <c r="CH4" s="929"/>
      <c r="CI4" s="929"/>
      <c r="CJ4" s="929"/>
      <c r="CK4" s="929"/>
      <c r="CL4" s="929"/>
    </row>
    <row r="5" spans="1:90" ht="19.5" customHeight="1">
      <c r="A5" s="937"/>
      <c r="B5" s="1155"/>
      <c r="C5" s="1155"/>
      <c r="D5" s="1155"/>
      <c r="E5" s="1155"/>
      <c r="F5" s="1155"/>
      <c r="G5" s="1155"/>
      <c r="H5" s="1155"/>
      <c r="I5" s="1155"/>
      <c r="J5" s="1155"/>
      <c r="K5" s="1155"/>
      <c r="L5" s="1155"/>
      <c r="O5" s="1155"/>
      <c r="P5" s="1155"/>
      <c r="R5" s="610"/>
      <c r="S5" s="1157"/>
      <c r="T5" s="1157"/>
      <c r="U5" s="1157"/>
      <c r="V5" s="1157"/>
      <c r="W5" s="1157"/>
      <c r="X5" s="1157"/>
      <c r="Y5" s="1157"/>
      <c r="Z5" s="610"/>
      <c r="AA5" s="1157"/>
      <c r="AB5" s="610"/>
      <c r="AC5" s="1157"/>
      <c r="AD5" s="1157"/>
      <c r="AE5" s="1157"/>
      <c r="AF5" s="1157"/>
      <c r="AG5" s="1157"/>
      <c r="AH5" s="1157"/>
      <c r="AI5" s="1157"/>
      <c r="AJ5" s="1157"/>
      <c r="AK5" s="1157"/>
      <c r="AL5" s="1157"/>
      <c r="AM5" s="610"/>
      <c r="AN5" s="1157"/>
      <c r="AO5" s="1157"/>
      <c r="AP5" s="610"/>
      <c r="AQ5" s="1157"/>
      <c r="AR5" s="1157"/>
      <c r="AS5" s="1157"/>
      <c r="AT5" s="1157"/>
      <c r="AU5" s="1157"/>
      <c r="AV5" s="1157"/>
      <c r="AW5" s="610"/>
      <c r="AX5" s="1089"/>
      <c r="AY5" s="1089"/>
      <c r="AZ5" s="1089"/>
      <c r="BA5" s="1089"/>
      <c r="BB5" s="1089"/>
      <c r="BC5" s="1089"/>
      <c r="BD5" s="1089"/>
      <c r="BE5" s="1089"/>
      <c r="BF5" s="1089"/>
      <c r="BG5" s="1089"/>
      <c r="BH5" s="610"/>
      <c r="BI5" s="1089"/>
      <c r="BJ5" s="1089"/>
      <c r="BK5" s="1089"/>
      <c r="BL5" s="1157"/>
      <c r="BM5" s="610"/>
      <c r="BN5" s="1089"/>
      <c r="BO5" s="1089"/>
      <c r="BP5" s="1089"/>
      <c r="BQ5" s="1089"/>
      <c r="BR5" s="1089"/>
      <c r="BS5" s="1089"/>
      <c r="BT5" s="1089"/>
      <c r="BU5" s="1089"/>
      <c r="BV5" s="1089"/>
      <c r="BW5" s="1089"/>
      <c r="BX5" s="1089"/>
      <c r="BY5" s="1089"/>
    </row>
    <row r="6" spans="1:90" s="610" customFormat="1" ht="24" thickBot="1">
      <c r="A6" s="937"/>
      <c r="B6" s="1158"/>
      <c r="C6" s="1159"/>
      <c r="D6" s="1158"/>
      <c r="E6" s="1157"/>
      <c r="F6" s="1157"/>
      <c r="G6" s="1157"/>
      <c r="H6" s="1157"/>
      <c r="I6" s="1157"/>
      <c r="J6" s="1157"/>
      <c r="K6" s="1157"/>
      <c r="L6" s="1155"/>
      <c r="M6" s="1157"/>
      <c r="N6" s="1157"/>
      <c r="P6" s="1157"/>
      <c r="Q6" s="1155"/>
      <c r="R6" s="1157" t="s">
        <v>892</v>
      </c>
      <c r="S6" s="1157"/>
      <c r="T6" s="1157"/>
      <c r="U6" s="1157"/>
      <c r="V6" s="1157"/>
      <c r="W6" s="1157"/>
      <c r="X6" s="1157"/>
      <c r="Y6" s="1157"/>
      <c r="Z6" s="1157"/>
      <c r="AA6" s="1157"/>
      <c r="AB6" s="1157"/>
      <c r="AD6" s="1157"/>
      <c r="AE6" s="1157"/>
      <c r="AF6" s="1157"/>
      <c r="AG6" s="1157"/>
      <c r="AH6" s="1157"/>
      <c r="AI6" s="1157"/>
      <c r="AJ6" s="1157" t="s">
        <v>893</v>
      </c>
      <c r="AK6" s="1157"/>
      <c r="AL6" s="1157"/>
      <c r="AM6" s="1157"/>
      <c r="AN6" s="1157"/>
      <c r="AO6" s="1157"/>
      <c r="AP6" s="1157"/>
      <c r="AQ6" s="1157"/>
      <c r="AR6" s="1157"/>
      <c r="AS6" s="1157"/>
      <c r="AT6" s="1157"/>
      <c r="AU6" s="1157"/>
      <c r="AV6" s="1157"/>
      <c r="AW6" s="1157"/>
      <c r="AX6" s="272"/>
      <c r="AY6" s="272"/>
      <c r="AZ6" s="272"/>
      <c r="BA6" s="272"/>
      <c r="BB6" s="908" t="s">
        <v>895</v>
      </c>
      <c r="BC6" s="272"/>
      <c r="BE6" s="272"/>
      <c r="BF6" s="272"/>
      <c r="BG6" s="1157"/>
      <c r="BH6" s="272"/>
      <c r="BI6" s="1157"/>
      <c r="BL6" s="1157"/>
      <c r="BS6" s="1157"/>
      <c r="BT6" s="908" t="s">
        <v>897</v>
      </c>
      <c r="BU6" s="1157"/>
      <c r="BY6" s="1157"/>
      <c r="CF6" s="908"/>
      <c r="CG6" s="908"/>
      <c r="CJ6" s="908" t="s">
        <v>899</v>
      </c>
    </row>
    <row r="7" spans="1:90" s="610" customFormat="1" ht="24.95" customHeight="1" thickBot="1">
      <c r="A7" s="614"/>
      <c r="B7" s="1481" t="s">
        <v>1356</v>
      </c>
      <c r="C7" s="1482"/>
      <c r="D7" s="1482"/>
      <c r="E7" s="1482"/>
      <c r="F7" s="1482"/>
      <c r="G7" s="1482"/>
      <c r="H7" s="1482"/>
      <c r="I7" s="1160"/>
      <c r="J7" s="1482" t="s">
        <v>1356</v>
      </c>
      <c r="K7" s="1482"/>
      <c r="L7" s="1482"/>
      <c r="M7" s="1482"/>
      <c r="N7" s="1482"/>
      <c r="O7" s="1482"/>
      <c r="P7" s="1482"/>
      <c r="Q7" s="1482"/>
      <c r="R7" s="1482"/>
      <c r="S7" s="1480"/>
      <c r="T7" s="1480"/>
      <c r="U7" s="1480"/>
      <c r="V7" s="1480"/>
      <c r="W7" s="1480"/>
      <c r="X7" s="1480"/>
      <c r="Y7" s="269"/>
      <c r="Z7" s="1480"/>
      <c r="AA7" s="1480"/>
      <c r="AB7" s="1480"/>
      <c r="AC7" s="1480"/>
      <c r="AD7" s="1480"/>
      <c r="AE7" s="1480"/>
      <c r="AF7" s="1480"/>
      <c r="AG7" s="1480"/>
      <c r="AH7" s="1480"/>
      <c r="AI7" s="1480"/>
      <c r="AJ7" s="1480"/>
      <c r="AK7" s="1480"/>
      <c r="AL7" s="1480"/>
      <c r="AM7" s="1480"/>
      <c r="AN7" s="1480"/>
      <c r="AO7" s="1480"/>
      <c r="AP7" s="1480"/>
      <c r="AQ7" s="1480"/>
      <c r="AR7" s="1480"/>
      <c r="AS7" s="1480"/>
      <c r="AT7" s="1480"/>
      <c r="AU7" s="1480"/>
      <c r="AV7" s="1480"/>
      <c r="AW7" s="1480"/>
    </row>
    <row r="8" spans="1:90" s="613" customFormat="1" ht="21" thickBot="1">
      <c r="A8" s="563"/>
      <c r="B8" s="1013" t="s">
        <v>503</v>
      </c>
      <c r="C8" s="1013" t="s">
        <v>1</v>
      </c>
      <c r="D8" s="1013" t="s">
        <v>504</v>
      </c>
      <c r="E8" s="1013" t="s">
        <v>330</v>
      </c>
      <c r="F8" s="1013" t="s">
        <v>331</v>
      </c>
      <c r="G8" s="1013" t="s">
        <v>332</v>
      </c>
      <c r="H8" s="1013" t="s">
        <v>232</v>
      </c>
      <c r="I8" s="1013" t="s">
        <v>233</v>
      </c>
      <c r="J8" s="1013" t="s">
        <v>234</v>
      </c>
      <c r="K8" s="1013" t="s">
        <v>235</v>
      </c>
      <c r="L8" s="1013" t="s">
        <v>236</v>
      </c>
      <c r="M8" s="1013" t="s">
        <v>497</v>
      </c>
      <c r="N8" s="1013" t="s">
        <v>555</v>
      </c>
      <c r="O8" s="1013" t="s">
        <v>556</v>
      </c>
      <c r="P8" s="930"/>
      <c r="Q8" s="930"/>
      <c r="R8" s="930"/>
      <c r="S8" s="930"/>
      <c r="T8" s="1026"/>
      <c r="U8" s="1025"/>
      <c r="V8" s="915"/>
      <c r="W8" s="915"/>
      <c r="X8" s="915"/>
      <c r="Y8" s="915"/>
      <c r="Z8" s="915"/>
      <c r="AA8" s="915"/>
      <c r="AB8" s="915"/>
      <c r="AC8" s="915"/>
      <c r="AD8" s="915"/>
      <c r="AE8" s="915"/>
      <c r="AF8" s="915"/>
      <c r="AG8" s="915"/>
      <c r="AH8" s="915"/>
      <c r="AI8" s="915"/>
      <c r="AJ8" s="915"/>
      <c r="AK8" s="915"/>
      <c r="AL8" s="915"/>
      <c r="AM8" s="915"/>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row>
    <row r="9" spans="1:90" s="915" customFormat="1" ht="163.5" thickBot="1">
      <c r="A9" s="898"/>
      <c r="B9" s="605" t="s">
        <v>877</v>
      </c>
      <c r="C9" s="612" t="s">
        <v>1366</v>
      </c>
      <c r="D9" s="612" t="s">
        <v>936</v>
      </c>
      <c r="E9" s="612" t="s">
        <v>1364</v>
      </c>
      <c r="F9" s="612" t="s">
        <v>1363</v>
      </c>
      <c r="G9" s="612" t="s">
        <v>1365</v>
      </c>
      <c r="H9" s="598"/>
      <c r="I9" s="942"/>
      <c r="J9" s="605" t="s">
        <v>566</v>
      </c>
      <c r="K9" s="612" t="s">
        <v>1367</v>
      </c>
      <c r="L9" s="612" t="s">
        <v>1121</v>
      </c>
      <c r="M9" s="612" t="s">
        <v>1383</v>
      </c>
      <c r="N9" s="612" t="s">
        <v>1368</v>
      </c>
      <c r="O9" s="612" t="s">
        <v>1369</v>
      </c>
      <c r="P9" s="930"/>
      <c r="Q9" s="930"/>
      <c r="R9" s="930"/>
      <c r="S9" s="930"/>
      <c r="T9" s="1026"/>
      <c r="U9" s="1025"/>
    </row>
    <row r="10" spans="1:90" s="272" customFormat="1" ht="18.75" thickBot="1">
      <c r="B10" s="604"/>
      <c r="C10" s="606" t="s">
        <v>554</v>
      </c>
      <c r="D10" s="606" t="s">
        <v>554</v>
      </c>
      <c r="E10" s="606" t="s">
        <v>554</v>
      </c>
      <c r="F10" s="606" t="s">
        <v>554</v>
      </c>
      <c r="G10" s="606" t="s">
        <v>554</v>
      </c>
      <c r="H10" s="610"/>
      <c r="I10" s="906"/>
      <c r="J10" s="605"/>
      <c r="K10" s="605" t="s">
        <v>554</v>
      </c>
      <c r="L10" s="605" t="s">
        <v>554</v>
      </c>
      <c r="M10" s="605" t="s">
        <v>554</v>
      </c>
      <c r="N10" s="605" t="s">
        <v>554</v>
      </c>
      <c r="O10" s="605" t="s">
        <v>554</v>
      </c>
      <c r="P10" s="930"/>
      <c r="Q10" s="930"/>
      <c r="R10" s="930"/>
      <c r="S10" s="930"/>
      <c r="T10" s="1023"/>
      <c r="U10" s="1023"/>
    </row>
    <row r="11" spans="1:90" s="498" customFormat="1" ht="18">
      <c r="A11" s="1177" t="s">
        <v>1355</v>
      </c>
      <c r="B11" s="1161">
        <v>16223665696</v>
      </c>
      <c r="C11" s="1161">
        <v>465727</v>
      </c>
      <c r="D11" s="1161">
        <v>55897614</v>
      </c>
      <c r="E11" s="1161">
        <v>54973879</v>
      </c>
      <c r="F11" s="1161">
        <v>0</v>
      </c>
      <c r="G11" s="1161">
        <v>0</v>
      </c>
      <c r="H11" s="598"/>
      <c r="I11" s="1177" t="s">
        <v>1355</v>
      </c>
      <c r="J11" s="1176">
        <f t="shared" ref="J11:O11" si="0">+B11</f>
        <v>16223665696</v>
      </c>
      <c r="K11" s="921">
        <f t="shared" si="0"/>
        <v>465727</v>
      </c>
      <c r="L11" s="921">
        <f t="shared" si="0"/>
        <v>55897614</v>
      </c>
      <c r="M11" s="921">
        <f t="shared" si="0"/>
        <v>54973879</v>
      </c>
      <c r="N11" s="921">
        <f t="shared" si="0"/>
        <v>0</v>
      </c>
      <c r="O11" s="921">
        <f t="shared" si="0"/>
        <v>0</v>
      </c>
      <c r="P11" s="1014"/>
      <c r="Q11" s="1014"/>
      <c r="R11" s="1014"/>
      <c r="S11" s="1014"/>
      <c r="T11" s="1014"/>
      <c r="U11" s="1014"/>
      <c r="V11" s="1014"/>
      <c r="W11" s="1014"/>
      <c r="X11" s="1014"/>
    </row>
    <row r="12" spans="1:90" s="498" customFormat="1" ht="18">
      <c r="A12" s="599" t="s">
        <v>147</v>
      </c>
      <c r="B12" s="1161">
        <v>17088279</v>
      </c>
      <c r="C12" s="1161">
        <v>0</v>
      </c>
      <c r="D12" s="1161">
        <v>36643</v>
      </c>
      <c r="E12" s="1161">
        <v>19227489</v>
      </c>
      <c r="F12" s="1161">
        <v>18804821</v>
      </c>
      <c r="G12" s="1161">
        <v>0</v>
      </c>
      <c r="H12" s="598"/>
      <c r="I12" s="900" t="s">
        <v>147</v>
      </c>
      <c r="J12" s="1176">
        <f t="shared" ref="J12:J23" si="1">J11+B12</f>
        <v>16240753975</v>
      </c>
      <c r="K12" s="921">
        <f t="shared" ref="K12:K23" si="2">+K11+C12</f>
        <v>465727</v>
      </c>
      <c r="L12" s="921">
        <f t="shared" ref="L12:L23" si="3">+L11+D12</f>
        <v>55934257</v>
      </c>
      <c r="M12" s="921">
        <f t="shared" ref="M12:M23" si="4">+M11+E12</f>
        <v>74201368</v>
      </c>
      <c r="N12" s="921">
        <f t="shared" ref="N12:N23" si="5">+N11+F12</f>
        <v>18804821</v>
      </c>
      <c r="O12" s="921">
        <f t="shared" ref="O12:O23" si="6">+O11+G12</f>
        <v>0</v>
      </c>
      <c r="P12" s="1014"/>
      <c r="Q12" s="1014"/>
      <c r="R12" s="1014"/>
      <c r="S12" s="1014"/>
      <c r="T12" s="1014"/>
      <c r="U12" s="1014"/>
      <c r="V12" s="1014"/>
      <c r="W12" s="1014"/>
      <c r="X12" s="1014"/>
    </row>
    <row r="13" spans="1:90" s="498" customFormat="1" ht="18">
      <c r="A13" s="599" t="s">
        <v>443</v>
      </c>
      <c r="B13" s="1161">
        <v>99615161</v>
      </c>
      <c r="C13" s="1161">
        <v>0</v>
      </c>
      <c r="D13" s="1161">
        <v>67393</v>
      </c>
      <c r="E13" s="1161">
        <v>425663</v>
      </c>
      <c r="F13" s="1161">
        <v>0</v>
      </c>
      <c r="G13" s="1161">
        <v>0</v>
      </c>
      <c r="H13" s="598"/>
      <c r="I13" s="900" t="s">
        <v>443</v>
      </c>
      <c r="J13" s="1176">
        <f t="shared" si="1"/>
        <v>16340369136</v>
      </c>
      <c r="K13" s="921">
        <f t="shared" si="2"/>
        <v>465727</v>
      </c>
      <c r="L13" s="921">
        <f t="shared" si="3"/>
        <v>56001650</v>
      </c>
      <c r="M13" s="921">
        <f t="shared" si="4"/>
        <v>74627031</v>
      </c>
      <c r="N13" s="921">
        <f t="shared" si="5"/>
        <v>18804821</v>
      </c>
      <c r="O13" s="921">
        <f t="shared" si="6"/>
        <v>0</v>
      </c>
      <c r="P13" s="1014"/>
      <c r="Q13" s="1014"/>
      <c r="R13" s="1014"/>
      <c r="S13" s="1014"/>
      <c r="T13" s="1014"/>
      <c r="U13" s="1014"/>
      <c r="V13" s="1014"/>
      <c r="W13" s="1014"/>
      <c r="X13" s="1014"/>
    </row>
    <row r="14" spans="1:90" s="498" customFormat="1" ht="18">
      <c r="A14" s="599" t="s">
        <v>444</v>
      </c>
      <c r="B14" s="1161">
        <v>26431445</v>
      </c>
      <c r="C14" s="1161">
        <v>0</v>
      </c>
      <c r="D14" s="1161">
        <v>63312</v>
      </c>
      <c r="E14" s="1161">
        <v>416847</v>
      </c>
      <c r="F14" s="1161">
        <v>0</v>
      </c>
      <c r="G14" s="1161">
        <v>0</v>
      </c>
      <c r="H14" s="598"/>
      <c r="I14" s="900" t="s">
        <v>444</v>
      </c>
      <c r="J14" s="1176">
        <f t="shared" si="1"/>
        <v>16366800581</v>
      </c>
      <c r="K14" s="921">
        <f t="shared" si="2"/>
        <v>465727</v>
      </c>
      <c r="L14" s="921">
        <f t="shared" si="3"/>
        <v>56064962</v>
      </c>
      <c r="M14" s="921">
        <f t="shared" si="4"/>
        <v>75043878</v>
      </c>
      <c r="N14" s="921">
        <f t="shared" si="5"/>
        <v>18804821</v>
      </c>
      <c r="O14" s="921">
        <f t="shared" si="6"/>
        <v>0</v>
      </c>
      <c r="P14" s="1014"/>
      <c r="Q14" s="1014"/>
      <c r="R14" s="1014"/>
      <c r="S14" s="1014"/>
      <c r="T14" s="1014"/>
      <c r="U14" s="1014"/>
      <c r="V14" s="1014"/>
      <c r="W14" s="1014"/>
      <c r="X14" s="1014"/>
    </row>
    <row r="15" spans="1:90" s="498" customFormat="1" ht="18">
      <c r="A15" s="599" t="s">
        <v>445</v>
      </c>
      <c r="B15" s="1161">
        <v>28176418</v>
      </c>
      <c r="C15" s="1161">
        <v>0</v>
      </c>
      <c r="D15" s="1161">
        <v>67661</v>
      </c>
      <c r="E15" s="1161">
        <v>370940</v>
      </c>
      <c r="F15" s="1161">
        <v>0</v>
      </c>
      <c r="G15" s="1161">
        <v>0</v>
      </c>
      <c r="H15" s="598"/>
      <c r="I15" s="900" t="s">
        <v>445</v>
      </c>
      <c r="J15" s="1176">
        <f t="shared" si="1"/>
        <v>16394976999</v>
      </c>
      <c r="K15" s="921">
        <f t="shared" si="2"/>
        <v>465727</v>
      </c>
      <c r="L15" s="921">
        <f t="shared" si="3"/>
        <v>56132623</v>
      </c>
      <c r="M15" s="921">
        <f t="shared" si="4"/>
        <v>75414818</v>
      </c>
      <c r="N15" s="921">
        <f t="shared" si="5"/>
        <v>18804821</v>
      </c>
      <c r="O15" s="921">
        <f t="shared" si="6"/>
        <v>0</v>
      </c>
      <c r="P15" s="1014"/>
      <c r="Q15" s="1014"/>
      <c r="R15" s="1014"/>
      <c r="S15" s="1014"/>
      <c r="T15" s="1014"/>
      <c r="U15" s="1014"/>
      <c r="V15" s="1014"/>
      <c r="W15" s="1014"/>
      <c r="X15" s="1014"/>
    </row>
    <row r="16" spans="1:90" s="498" customFormat="1" ht="18">
      <c r="A16" s="599" t="s">
        <v>442</v>
      </c>
      <c r="B16" s="1161">
        <v>120692515</v>
      </c>
      <c r="C16" s="1161">
        <v>46358997</v>
      </c>
      <c r="D16" s="1161">
        <v>288018</v>
      </c>
      <c r="E16" s="1161">
        <v>33887064</v>
      </c>
      <c r="F16" s="1161">
        <v>3907297</v>
      </c>
      <c r="G16" s="1161">
        <v>9865190</v>
      </c>
      <c r="H16" s="598"/>
      <c r="I16" s="900" t="s">
        <v>442</v>
      </c>
      <c r="J16" s="1176">
        <f t="shared" si="1"/>
        <v>16515669514</v>
      </c>
      <c r="K16" s="921">
        <f t="shared" si="2"/>
        <v>46824724</v>
      </c>
      <c r="L16" s="921">
        <f t="shared" si="3"/>
        <v>56420641</v>
      </c>
      <c r="M16" s="921">
        <f t="shared" si="4"/>
        <v>109301882</v>
      </c>
      <c r="N16" s="921">
        <f t="shared" si="5"/>
        <v>22712118</v>
      </c>
      <c r="O16" s="921">
        <f t="shared" si="6"/>
        <v>9865190</v>
      </c>
      <c r="P16" s="1014"/>
      <c r="Q16" s="1014"/>
      <c r="R16" s="1014"/>
      <c r="S16" s="1014"/>
      <c r="T16" s="1014"/>
      <c r="U16" s="1014"/>
      <c r="V16" s="1014"/>
      <c r="W16" s="1014"/>
      <c r="X16" s="1014"/>
    </row>
    <row r="17" spans="1:90" s="498" customFormat="1" ht="18">
      <c r="A17" s="599" t="s">
        <v>446</v>
      </c>
      <c r="B17" s="1161">
        <v>9172422</v>
      </c>
      <c r="C17" s="1161">
        <v>149770</v>
      </c>
      <c r="D17" s="1161">
        <v>10536</v>
      </c>
      <c r="E17" s="1161">
        <v>839710</v>
      </c>
      <c r="F17" s="1161">
        <v>486291</v>
      </c>
      <c r="G17" s="1161">
        <v>92887</v>
      </c>
      <c r="H17" s="598"/>
      <c r="I17" s="900" t="s">
        <v>446</v>
      </c>
      <c r="J17" s="1176">
        <f t="shared" si="1"/>
        <v>16524841936</v>
      </c>
      <c r="K17" s="921">
        <f t="shared" si="2"/>
        <v>46974494</v>
      </c>
      <c r="L17" s="921">
        <f t="shared" si="3"/>
        <v>56431177</v>
      </c>
      <c r="M17" s="921">
        <f t="shared" si="4"/>
        <v>110141592</v>
      </c>
      <c r="N17" s="921">
        <f t="shared" si="5"/>
        <v>23198409</v>
      </c>
      <c r="O17" s="921">
        <f t="shared" si="6"/>
        <v>9958077</v>
      </c>
      <c r="P17" s="1014"/>
      <c r="Q17" s="1014"/>
      <c r="R17" s="1014"/>
      <c r="S17" s="1014"/>
      <c r="T17" s="1014"/>
      <c r="U17" s="1014"/>
      <c r="V17" s="1014"/>
      <c r="W17" s="1014"/>
      <c r="X17" s="1014"/>
    </row>
    <row r="18" spans="1:90" s="498" customFormat="1" ht="18">
      <c r="A18" s="599" t="s">
        <v>447</v>
      </c>
      <c r="B18" s="1161">
        <v>32423009</v>
      </c>
      <c r="C18" s="1161">
        <v>1070999</v>
      </c>
      <c r="D18" s="1161">
        <v>6394</v>
      </c>
      <c r="E18" s="1161">
        <v>531940</v>
      </c>
      <c r="F18" s="1161">
        <v>335610</v>
      </c>
      <c r="G18" s="1161">
        <v>42146</v>
      </c>
      <c r="H18" s="598"/>
      <c r="I18" s="900" t="s">
        <v>447</v>
      </c>
      <c r="J18" s="1176">
        <f t="shared" si="1"/>
        <v>16557264945</v>
      </c>
      <c r="K18" s="921">
        <f t="shared" si="2"/>
        <v>48045493</v>
      </c>
      <c r="L18" s="921">
        <f t="shared" si="3"/>
        <v>56437571</v>
      </c>
      <c r="M18" s="921">
        <f t="shared" si="4"/>
        <v>110673532</v>
      </c>
      <c r="N18" s="921">
        <f t="shared" si="5"/>
        <v>23534019</v>
      </c>
      <c r="O18" s="921">
        <f t="shared" si="6"/>
        <v>10000223</v>
      </c>
      <c r="P18" s="1014"/>
      <c r="Q18" s="1014"/>
      <c r="R18" s="1014"/>
      <c r="S18" s="1014"/>
      <c r="T18" s="1014"/>
      <c r="U18" s="1014"/>
      <c r="V18" s="1014"/>
      <c r="W18" s="1014"/>
      <c r="X18" s="1014"/>
    </row>
    <row r="19" spans="1:90" s="498" customFormat="1" ht="18">
      <c r="A19" s="599" t="s">
        <v>448</v>
      </c>
      <c r="B19" s="1161">
        <v>7399258</v>
      </c>
      <c r="C19" s="1161">
        <v>1071006</v>
      </c>
      <c r="D19" s="1161">
        <v>6394</v>
      </c>
      <c r="E19" s="1161">
        <v>233231</v>
      </c>
      <c r="F19" s="1161">
        <v>36901</v>
      </c>
      <c r="G19" s="1161">
        <v>42146</v>
      </c>
      <c r="H19" s="598"/>
      <c r="I19" s="900" t="s">
        <v>448</v>
      </c>
      <c r="J19" s="1176">
        <f t="shared" si="1"/>
        <v>16564664203</v>
      </c>
      <c r="K19" s="921">
        <f t="shared" si="2"/>
        <v>49116499</v>
      </c>
      <c r="L19" s="921">
        <f t="shared" si="3"/>
        <v>56443965</v>
      </c>
      <c r="M19" s="921">
        <f t="shared" si="4"/>
        <v>110906763</v>
      </c>
      <c r="N19" s="921">
        <f t="shared" si="5"/>
        <v>23570920</v>
      </c>
      <c r="O19" s="921">
        <f t="shared" si="6"/>
        <v>10042369</v>
      </c>
      <c r="P19" s="1014"/>
      <c r="Q19" s="1014"/>
      <c r="R19" s="1014"/>
      <c r="S19" s="1014"/>
      <c r="T19" s="1014"/>
      <c r="U19" s="1014"/>
      <c r="V19" s="1014"/>
      <c r="W19" s="1014"/>
      <c r="X19" s="1014"/>
    </row>
    <row r="20" spans="1:90" s="498" customFormat="1" ht="18">
      <c r="A20" s="599" t="s">
        <v>449</v>
      </c>
      <c r="B20" s="1161">
        <v>56129523</v>
      </c>
      <c r="C20" s="1161">
        <v>110272</v>
      </c>
      <c r="D20" s="1161">
        <v>6394</v>
      </c>
      <c r="E20" s="1161">
        <v>296904</v>
      </c>
      <c r="F20" s="1161">
        <v>173768</v>
      </c>
      <c r="G20" s="1161">
        <v>17749</v>
      </c>
      <c r="H20" s="598"/>
      <c r="I20" s="900" t="s">
        <v>449</v>
      </c>
      <c r="J20" s="1176">
        <f t="shared" si="1"/>
        <v>16620793726</v>
      </c>
      <c r="K20" s="921">
        <f t="shared" si="2"/>
        <v>49226771</v>
      </c>
      <c r="L20" s="921">
        <f t="shared" si="3"/>
        <v>56450359</v>
      </c>
      <c r="M20" s="921">
        <f t="shared" si="4"/>
        <v>111203667</v>
      </c>
      <c r="N20" s="921">
        <f t="shared" si="5"/>
        <v>23744688</v>
      </c>
      <c r="O20" s="921">
        <f t="shared" si="6"/>
        <v>10060118</v>
      </c>
      <c r="P20" s="1014"/>
      <c r="Q20" s="1014"/>
      <c r="R20" s="1014"/>
      <c r="S20" s="1014"/>
      <c r="T20" s="1014"/>
      <c r="U20" s="1014"/>
      <c r="V20" s="1014"/>
      <c r="W20" s="1014"/>
      <c r="X20" s="1014"/>
    </row>
    <row r="21" spans="1:90" s="498" customFormat="1" ht="18">
      <c r="A21" s="599" t="s">
        <v>450</v>
      </c>
      <c r="B21" s="1161">
        <v>74512481</v>
      </c>
      <c r="C21" s="1161">
        <v>88601</v>
      </c>
      <c r="D21" s="1161">
        <v>4619</v>
      </c>
      <c r="E21" s="1161">
        <v>149726</v>
      </c>
      <c r="F21" s="1161">
        <v>32789</v>
      </c>
      <c r="G21" s="1161">
        <v>16185</v>
      </c>
      <c r="H21" s="598"/>
      <c r="I21" s="900" t="s">
        <v>450</v>
      </c>
      <c r="J21" s="1176">
        <f t="shared" si="1"/>
        <v>16695306207</v>
      </c>
      <c r="K21" s="921">
        <f t="shared" si="2"/>
        <v>49315372</v>
      </c>
      <c r="L21" s="921">
        <f t="shared" si="3"/>
        <v>56454978</v>
      </c>
      <c r="M21" s="921">
        <f t="shared" si="4"/>
        <v>111353393</v>
      </c>
      <c r="N21" s="921">
        <f t="shared" si="5"/>
        <v>23777477</v>
      </c>
      <c r="O21" s="921">
        <f t="shared" si="6"/>
        <v>10076303</v>
      </c>
      <c r="P21" s="1014"/>
      <c r="Q21" s="1014"/>
      <c r="R21" s="1014"/>
      <c r="S21" s="1014"/>
      <c r="T21" s="1014"/>
      <c r="U21" s="1014"/>
      <c r="V21" s="1014"/>
      <c r="W21" s="1014"/>
      <c r="X21" s="1014"/>
    </row>
    <row r="22" spans="1:90" s="498" customFormat="1" ht="18">
      <c r="A22" s="599" t="s">
        <v>451</v>
      </c>
      <c r="B22" s="1161">
        <v>81930572</v>
      </c>
      <c r="C22" s="1161">
        <v>21652</v>
      </c>
      <c r="D22" s="1161">
        <v>3981</v>
      </c>
      <c r="E22" s="1161">
        <v>36409</v>
      </c>
      <c r="F22" s="1161">
        <v>7624</v>
      </c>
      <c r="G22" s="1161">
        <v>3602</v>
      </c>
      <c r="H22" s="598"/>
      <c r="I22" s="900" t="s">
        <v>451</v>
      </c>
      <c r="J22" s="1176">
        <f t="shared" si="1"/>
        <v>16777236779</v>
      </c>
      <c r="K22" s="921">
        <f t="shared" si="2"/>
        <v>49337024</v>
      </c>
      <c r="L22" s="921">
        <f t="shared" si="3"/>
        <v>56458959</v>
      </c>
      <c r="M22" s="921">
        <f t="shared" si="4"/>
        <v>111389802</v>
      </c>
      <c r="N22" s="921">
        <f t="shared" si="5"/>
        <v>23785101</v>
      </c>
      <c r="O22" s="921">
        <f t="shared" si="6"/>
        <v>10079905</v>
      </c>
      <c r="P22" s="1014"/>
      <c r="Q22" s="1014"/>
      <c r="R22" s="1014"/>
      <c r="S22" s="1014"/>
      <c r="T22" s="1014"/>
      <c r="U22" s="1014"/>
      <c r="V22" s="1014"/>
      <c r="W22" s="1014"/>
      <c r="X22" s="1014"/>
    </row>
    <row r="23" spans="1:90" s="498" customFormat="1" ht="18.75" thickBot="1">
      <c r="A23" s="600" t="s">
        <v>452</v>
      </c>
      <c r="B23" s="1161">
        <v>162456323</v>
      </c>
      <c r="C23" s="1161">
        <v>17782</v>
      </c>
      <c r="D23" s="1161">
        <v>2845</v>
      </c>
      <c r="E23" s="1161">
        <v>34391</v>
      </c>
      <c r="F23" s="1161">
        <v>7204</v>
      </c>
      <c r="G23" s="1161">
        <v>3392</v>
      </c>
      <c r="H23" s="598"/>
      <c r="I23" s="902" t="s">
        <v>452</v>
      </c>
      <c r="J23" s="1176">
        <f t="shared" si="1"/>
        <v>16939693102</v>
      </c>
      <c r="K23" s="1162">
        <f t="shared" si="2"/>
        <v>49354806</v>
      </c>
      <c r="L23" s="1162">
        <f t="shared" si="3"/>
        <v>56461804</v>
      </c>
      <c r="M23" s="1162">
        <f t="shared" si="4"/>
        <v>111424193</v>
      </c>
      <c r="N23" s="1162">
        <f t="shared" si="5"/>
        <v>23792305</v>
      </c>
      <c r="O23" s="1162">
        <f t="shared" si="6"/>
        <v>10083297</v>
      </c>
      <c r="P23" s="1014"/>
      <c r="Q23" s="1014"/>
      <c r="R23" s="1014"/>
      <c r="S23" s="1014"/>
      <c r="T23" s="1014"/>
      <c r="U23" s="1014"/>
      <c r="V23" s="1014"/>
      <c r="W23" s="1014"/>
      <c r="X23" s="1014"/>
    </row>
    <row r="24" spans="1:90" s="272" customFormat="1" ht="26.25" customHeight="1" thickBot="1">
      <c r="A24" s="608" t="s">
        <v>157</v>
      </c>
      <c r="B24" s="1163">
        <f t="shared" ref="B24:G24" si="7">SUM(B11:B23)</f>
        <v>16939693102</v>
      </c>
      <c r="C24" s="1163">
        <f t="shared" si="7"/>
        <v>49354806</v>
      </c>
      <c r="D24" s="1163">
        <f t="shared" si="7"/>
        <v>56461804</v>
      </c>
      <c r="E24" s="1163">
        <f t="shared" si="7"/>
        <v>111424193</v>
      </c>
      <c r="F24" s="1163">
        <f t="shared" si="7"/>
        <v>23792305</v>
      </c>
      <c r="G24" s="1163">
        <f t="shared" si="7"/>
        <v>10083297</v>
      </c>
      <c r="H24" s="609"/>
      <c r="I24" s="901" t="s">
        <v>157</v>
      </c>
      <c r="J24" s="1163">
        <f t="shared" ref="J24:O24" si="8">SUM(J11:J23)</f>
        <v>214762036799</v>
      </c>
      <c r="K24" s="1163">
        <f t="shared" si="8"/>
        <v>390523818</v>
      </c>
      <c r="L24" s="1163">
        <f t="shared" si="8"/>
        <v>731590560</v>
      </c>
      <c r="M24" s="1163">
        <f t="shared" si="8"/>
        <v>1240655798</v>
      </c>
      <c r="N24" s="1163">
        <f t="shared" si="8"/>
        <v>263334321</v>
      </c>
      <c r="O24" s="1163">
        <f t="shared" si="8"/>
        <v>80165482</v>
      </c>
      <c r="P24" s="1167"/>
      <c r="Q24" s="1167"/>
      <c r="R24" s="1167"/>
      <c r="S24" s="1167"/>
      <c r="T24" s="1023"/>
      <c r="U24" s="1023"/>
      <c r="Z24" s="498"/>
      <c r="AA24" s="498"/>
      <c r="AB24" s="498"/>
      <c r="AC24" s="498"/>
      <c r="AD24" s="498"/>
      <c r="AE24" s="498"/>
    </row>
    <row r="25" spans="1:90" s="272" customFormat="1" ht="57.75" customHeight="1" thickBot="1">
      <c r="A25" s="1017"/>
      <c r="B25" s="611"/>
      <c r="C25" s="611"/>
      <c r="D25" s="611"/>
      <c r="E25" s="611"/>
      <c r="F25" s="611"/>
      <c r="G25" s="611"/>
      <c r="H25" s="609"/>
      <c r="I25" s="917" t="s">
        <v>512</v>
      </c>
      <c r="J25" s="1164">
        <f t="shared" ref="J25:O25" si="9">J24/13</f>
        <v>16520156676.846153</v>
      </c>
      <c r="K25" s="1163">
        <f t="shared" si="9"/>
        <v>30040293.692307692</v>
      </c>
      <c r="L25" s="1163">
        <f t="shared" si="9"/>
        <v>56276196.92307692</v>
      </c>
      <c r="M25" s="1163">
        <f t="shared" si="9"/>
        <v>95435061.384615391</v>
      </c>
      <c r="N25" s="1163">
        <f t="shared" si="9"/>
        <v>20256486.230769232</v>
      </c>
      <c r="O25" s="1163">
        <f t="shared" si="9"/>
        <v>6166575.538461538</v>
      </c>
      <c r="P25" s="1167"/>
      <c r="Q25" s="1167"/>
      <c r="R25" s="1167"/>
      <c r="S25" s="1167"/>
      <c r="T25" s="1024"/>
      <c r="U25" s="1027"/>
    </row>
    <row r="26" spans="1:90" s="272" customFormat="1" ht="36.75" thickBot="1">
      <c r="A26" s="1017"/>
      <c r="B26" s="1014"/>
      <c r="C26" s="1014"/>
      <c r="D26" s="1014"/>
      <c r="E26" s="1014"/>
      <c r="F26" s="1014"/>
      <c r="G26" s="1014"/>
      <c r="H26" s="609"/>
      <c r="I26" s="918" t="s">
        <v>513</v>
      </c>
      <c r="J26" s="919"/>
      <c r="K26" s="1165">
        <f>IF(ISERROR(+K25/K23*13),0,+K25/K23*13)</f>
        <v>7.9125793342192452</v>
      </c>
      <c r="L26" s="1165">
        <f>IF(ISERROR(+L25/L23*13),0,+L25/L23*13)</f>
        <v>12.957265056568152</v>
      </c>
      <c r="M26" s="1165">
        <f>IF(ISERROR(+M25/M23*13),0,+M25/M23*13)</f>
        <v>11.134528010447427</v>
      </c>
      <c r="N26" s="1165">
        <f>IF(ISERROR(+N25/N23*13),0,+N25/N23*13)</f>
        <v>11.068045782029106</v>
      </c>
      <c r="O26" s="1165">
        <f>IF(ISERROR(+O25/O23*13),0,+O25/O23*13)</f>
        <v>7.9503243829870316</v>
      </c>
      <c r="P26" s="1316"/>
      <c r="Q26" s="1316"/>
      <c r="R26" s="1316"/>
      <c r="S26" s="1316"/>
      <c r="T26" s="1023"/>
      <c r="U26" s="1023"/>
    </row>
    <row r="27" spans="1:90" s="272" customFormat="1" ht="72.75" thickBot="1">
      <c r="A27" s="1017"/>
      <c r="B27" s="1014"/>
      <c r="C27" s="611"/>
      <c r="D27" s="611"/>
      <c r="E27" s="611"/>
      <c r="F27" s="611"/>
      <c r="G27" s="611"/>
      <c r="H27" s="609"/>
      <c r="I27" s="918" t="s">
        <v>1180</v>
      </c>
      <c r="J27" s="918"/>
      <c r="K27" s="918"/>
      <c r="L27" s="918"/>
      <c r="M27" s="918"/>
      <c r="N27" s="918"/>
      <c r="O27" s="918"/>
      <c r="P27" s="593"/>
      <c r="Q27" s="593"/>
      <c r="R27" s="593"/>
      <c r="S27" s="593"/>
    </row>
    <row r="28" spans="1:90" s="272" customFormat="1" ht="18">
      <c r="A28" s="1017"/>
      <c r="B28" s="1014"/>
      <c r="C28" s="1014"/>
      <c r="D28" s="1014"/>
      <c r="E28" s="1014"/>
      <c r="F28" s="1014"/>
      <c r="G28" s="1014"/>
    </row>
    <row r="29" spans="1:90" s="610" customFormat="1" ht="24" thickBot="1">
      <c r="A29" s="937"/>
      <c r="B29" s="1158"/>
      <c r="C29" s="1157"/>
      <c r="D29" s="1157"/>
      <c r="E29" s="1157"/>
      <c r="F29" s="1157"/>
      <c r="G29" s="1157"/>
      <c r="H29" s="1157"/>
      <c r="I29" s="1157"/>
      <c r="J29" s="1157"/>
      <c r="K29" s="1157"/>
      <c r="L29" s="1157"/>
      <c r="M29" s="1157"/>
      <c r="N29" s="1157"/>
      <c r="O29" s="272"/>
      <c r="U29" s="1157"/>
      <c r="W29" s="1157"/>
      <c r="AA29" s="1157"/>
      <c r="AD29" s="1157"/>
      <c r="AF29" s="1157"/>
      <c r="AQ29" s="1157"/>
    </row>
    <row r="30" spans="1:90" s="613" customFormat="1" ht="24" customHeight="1" thickBot="1">
      <c r="A30" s="938"/>
      <c r="B30" s="1476" t="s">
        <v>1357</v>
      </c>
      <c r="C30" s="1477"/>
      <c r="D30" s="1477"/>
      <c r="E30" s="1477"/>
      <c r="F30" s="1477"/>
      <c r="G30" s="1477"/>
      <c r="H30" s="1477"/>
      <c r="I30" s="1477"/>
      <c r="J30" s="1477"/>
      <c r="K30" s="1477"/>
      <c r="L30" s="1477"/>
      <c r="M30" s="1477"/>
      <c r="N30" s="1477"/>
      <c r="O30" s="1477"/>
      <c r="P30" s="1477"/>
      <c r="Q30" s="1477"/>
      <c r="R30" s="1478"/>
      <c r="S30" s="1476" t="s">
        <v>1357</v>
      </c>
      <c r="T30" s="1477"/>
      <c r="U30" s="1477"/>
      <c r="V30" s="1477"/>
      <c r="W30" s="1477"/>
      <c r="X30" s="1477"/>
      <c r="Y30" s="1477"/>
      <c r="Z30" s="1477"/>
      <c r="AA30" s="1477"/>
      <c r="AB30" s="1477"/>
      <c r="AC30" s="1477"/>
      <c r="AD30" s="1477"/>
      <c r="AE30" s="1477"/>
      <c r="AF30" s="1477"/>
      <c r="AG30" s="1477"/>
      <c r="AH30" s="1477"/>
      <c r="AI30" s="1477"/>
      <c r="AJ30" s="1478"/>
      <c r="AK30" s="1476" t="s">
        <v>1357</v>
      </c>
      <c r="AL30" s="1477"/>
      <c r="AM30" s="1477"/>
      <c r="AN30" s="1477"/>
      <c r="AO30" s="1477"/>
      <c r="AP30" s="1477"/>
      <c r="AQ30" s="1477"/>
      <c r="AR30" s="1477"/>
      <c r="AS30" s="1477"/>
      <c r="AT30" s="1477"/>
      <c r="AU30" s="1477"/>
      <c r="AV30" s="1477"/>
      <c r="AW30" s="1477"/>
      <c r="AX30" s="1477"/>
      <c r="AY30" s="1477"/>
      <c r="AZ30" s="1477"/>
      <c r="BA30" s="1477"/>
      <c r="BB30" s="1478"/>
      <c r="BC30" s="1476" t="s">
        <v>1357</v>
      </c>
      <c r="BD30" s="1477"/>
      <c r="BE30" s="1477"/>
      <c r="BF30" s="1477"/>
      <c r="BG30" s="1477"/>
      <c r="BH30" s="1477"/>
      <c r="BI30" s="1477"/>
      <c r="BJ30" s="1477"/>
      <c r="BK30" s="1477"/>
      <c r="BL30" s="1477"/>
      <c r="BM30" s="1477"/>
      <c r="BN30" s="1477"/>
      <c r="BO30" s="1477"/>
      <c r="BP30" s="1477"/>
      <c r="BQ30" s="1477"/>
      <c r="BR30" s="1477"/>
      <c r="BS30" s="1477"/>
      <c r="BT30" s="1478"/>
      <c r="BU30" s="1476" t="s">
        <v>1357</v>
      </c>
      <c r="BV30" s="1477"/>
      <c r="BW30" s="1477"/>
      <c r="BX30" s="1477"/>
      <c r="BY30" s="1477"/>
      <c r="BZ30" s="1477"/>
      <c r="CA30" s="1477"/>
      <c r="CB30" s="1477"/>
      <c r="CC30" s="1477"/>
      <c r="CD30" s="1477"/>
      <c r="CE30" s="1477"/>
      <c r="CF30" s="1477"/>
      <c r="CG30" s="1477"/>
      <c r="CH30" s="1477"/>
      <c r="CI30" s="1478"/>
      <c r="CJ30" s="269"/>
      <c r="CK30" s="269"/>
      <c r="CL30" s="269"/>
    </row>
    <row r="31" spans="1:90" s="613" customFormat="1" ht="200.25" thickBot="1">
      <c r="A31" s="939"/>
      <c r="B31" s="612" t="s">
        <v>240</v>
      </c>
      <c r="C31" s="612" t="s">
        <v>996</v>
      </c>
      <c r="D31" s="612" t="s">
        <v>997</v>
      </c>
      <c r="E31" s="612" t="s">
        <v>938</v>
      </c>
      <c r="F31" s="612" t="s">
        <v>1035</v>
      </c>
      <c r="G31" s="612" t="s">
        <v>939</v>
      </c>
      <c r="H31" s="612" t="s">
        <v>998</v>
      </c>
      <c r="I31" s="612" t="s">
        <v>999</v>
      </c>
      <c r="J31" s="612" t="s">
        <v>1000</v>
      </c>
      <c r="K31" s="612" t="s">
        <v>1001</v>
      </c>
      <c r="L31" s="612" t="s">
        <v>1002</v>
      </c>
      <c r="M31" s="612" t="s">
        <v>1003</v>
      </c>
      <c r="N31" s="612" t="s">
        <v>1036</v>
      </c>
      <c r="O31" s="612" t="s">
        <v>1004</v>
      </c>
      <c r="P31" s="612" t="s">
        <v>940</v>
      </c>
      <c r="Q31" s="612" t="s">
        <v>1005</v>
      </c>
      <c r="R31" s="612" t="s">
        <v>1006</v>
      </c>
      <c r="S31" s="612" t="s">
        <v>941</v>
      </c>
      <c r="T31" s="612" t="s">
        <v>1007</v>
      </c>
      <c r="U31" s="612" t="s">
        <v>1037</v>
      </c>
      <c r="V31" s="612" t="s">
        <v>1008</v>
      </c>
      <c r="W31" s="612" t="s">
        <v>1009</v>
      </c>
      <c r="X31" s="612" t="s">
        <v>1010</v>
      </c>
      <c r="Y31" s="612" t="s">
        <v>1011</v>
      </c>
      <c r="Z31" s="612" t="s">
        <v>942</v>
      </c>
      <c r="AA31" s="612" t="s">
        <v>943</v>
      </c>
      <c r="AB31" s="612" t="s">
        <v>1012</v>
      </c>
      <c r="AC31" s="612" t="s">
        <v>1013</v>
      </c>
      <c r="AD31" s="612" t="s">
        <v>1014</v>
      </c>
      <c r="AE31" s="612" t="s">
        <v>1015</v>
      </c>
      <c r="AF31" s="612" t="s">
        <v>944</v>
      </c>
      <c r="AG31" s="612" t="s">
        <v>945</v>
      </c>
      <c r="AH31" s="612" t="s">
        <v>946</v>
      </c>
      <c r="AI31" s="612" t="s">
        <v>947</v>
      </c>
      <c r="AJ31" s="612" t="s">
        <v>948</v>
      </c>
      <c r="AK31" s="612" t="s">
        <v>949</v>
      </c>
      <c r="AL31" s="612" t="s">
        <v>1016</v>
      </c>
      <c r="AM31" s="612" t="s">
        <v>1017</v>
      </c>
      <c r="AN31" s="612" t="s">
        <v>950</v>
      </c>
      <c r="AO31" s="612" t="s">
        <v>951</v>
      </c>
      <c r="AP31" s="612" t="s">
        <v>952</v>
      </c>
      <c r="AQ31" s="612" t="s">
        <v>953</v>
      </c>
      <c r="AR31" s="612" t="s">
        <v>954</v>
      </c>
      <c r="AS31" s="612" t="s">
        <v>955</v>
      </c>
      <c r="AT31" s="612" t="s">
        <v>914</v>
      </c>
      <c r="AU31" s="612" t="s">
        <v>1018</v>
      </c>
      <c r="AV31" s="612" t="s">
        <v>956</v>
      </c>
      <c r="AW31" s="612" t="s">
        <v>957</v>
      </c>
      <c r="AX31" s="612" t="s">
        <v>958</v>
      </c>
      <c r="AY31" s="612" t="s">
        <v>959</v>
      </c>
      <c r="AZ31" s="612" t="s">
        <v>1019</v>
      </c>
      <c r="BA31" s="612" t="s">
        <v>1020</v>
      </c>
      <c r="BB31" s="612" t="s">
        <v>1038</v>
      </c>
      <c r="BC31" s="612" t="s">
        <v>1021</v>
      </c>
      <c r="BD31" s="612" t="s">
        <v>960</v>
      </c>
      <c r="BE31" s="612" t="s">
        <v>1022</v>
      </c>
      <c r="BF31" s="612" t="s">
        <v>1023</v>
      </c>
      <c r="BG31" s="612" t="s">
        <v>961</v>
      </c>
      <c r="BH31" s="612" t="s">
        <v>1162</v>
      </c>
      <c r="BI31" s="612" t="s">
        <v>962</v>
      </c>
      <c r="BJ31" s="612" t="s">
        <v>878</v>
      </c>
      <c r="BK31" s="612" t="s">
        <v>879</v>
      </c>
      <c r="BL31" s="612" t="s">
        <v>1025</v>
      </c>
      <c r="BM31" s="612" t="s">
        <v>880</v>
      </c>
      <c r="BN31" s="612" t="s">
        <v>881</v>
      </c>
      <c r="BO31" s="612" t="s">
        <v>1353</v>
      </c>
      <c r="BP31" s="612" t="s">
        <v>1368</v>
      </c>
      <c r="BQ31" s="612" t="s">
        <v>1369</v>
      </c>
      <c r="BR31" s="612" t="s">
        <v>882</v>
      </c>
      <c r="BS31" s="612" t="s">
        <v>883</v>
      </c>
      <c r="BT31" s="612" t="s">
        <v>891</v>
      </c>
      <c r="BU31" s="612" t="s">
        <v>1026</v>
      </c>
      <c r="BV31" s="612" t="s">
        <v>1027</v>
      </c>
      <c r="BW31" s="612" t="s">
        <v>1028</v>
      </c>
      <c r="BX31" s="612" t="s">
        <v>1029</v>
      </c>
      <c r="BY31" s="612" t="s">
        <v>1030</v>
      </c>
      <c r="BZ31" s="612" t="s">
        <v>1031</v>
      </c>
      <c r="CA31" s="612" t="s">
        <v>884</v>
      </c>
      <c r="CB31" s="612" t="s">
        <v>885</v>
      </c>
      <c r="CC31" s="612" t="s">
        <v>886</v>
      </c>
      <c r="CD31" s="612" t="s">
        <v>887</v>
      </c>
      <c r="CE31" s="612" t="s">
        <v>1032</v>
      </c>
      <c r="CF31" s="612" t="s">
        <v>1033</v>
      </c>
      <c r="CG31" s="612" t="s">
        <v>889</v>
      </c>
      <c r="CH31" s="612" t="s">
        <v>890</v>
      </c>
      <c r="CI31" s="612" t="s">
        <v>1034</v>
      </c>
    </row>
    <row r="32" spans="1:90" s="613" customFormat="1" ht="24" customHeight="1" thickBot="1">
      <c r="A32" s="937"/>
      <c r="B32" s="1166">
        <f>SUM(C32:CI32)</f>
        <v>612659560.78471088</v>
      </c>
      <c r="C32" s="1278">
        <f>'7 -TEC'!G75</f>
        <v>1570964.6959566157</v>
      </c>
      <c r="D32" s="1278">
        <f>'7 -TEC'!J75</f>
        <v>643541.25228376279</v>
      </c>
      <c r="E32" s="1278">
        <f>'7 -TEC'!M75</f>
        <v>6894391.9660558756</v>
      </c>
      <c r="F32" s="1278">
        <f>'7 -TEC'!P75</f>
        <v>1745394.9560440225</v>
      </c>
      <c r="G32" s="1278">
        <f>'7 -TEC'!S75</f>
        <v>2229331.3502141861</v>
      </c>
      <c r="H32" s="1278">
        <f>'7 -TEC'!V75</f>
        <v>2153019.9018834671</v>
      </c>
      <c r="I32" s="1278">
        <f>'7 -TEC'!Y75</f>
        <v>1316181.5508343321</v>
      </c>
      <c r="J32" s="1278">
        <f>'7 -TEC'!AB75</f>
        <v>574452.32734518056</v>
      </c>
      <c r="K32" s="1278">
        <f>'7 -TEC'!AE75</f>
        <v>1761671.1673292017</v>
      </c>
      <c r="L32" s="1278">
        <f>'7 -TEC'!AH75</f>
        <v>2247.5646069451418</v>
      </c>
      <c r="M32" s="1278">
        <f>'7 -TEC'!AK75</f>
        <v>797197.59359124466</v>
      </c>
      <c r="N32" s="1278">
        <f>'7 -TEC'!AN75</f>
        <v>1816794.4890162861</v>
      </c>
      <c r="O32" s="1278">
        <f>'7 -TEC'!AQ75</f>
        <v>1888756.892010079</v>
      </c>
      <c r="P32" s="1278">
        <f>'7 -TEC'!AT75</f>
        <v>6939283.4970011329</v>
      </c>
      <c r="Q32" s="1278">
        <f>'7 -TEC'!AW75</f>
        <v>1300195.3133879555</v>
      </c>
      <c r="R32" s="1278">
        <f>'7 -TEC'!AZ75</f>
        <v>1680630.3595020901</v>
      </c>
      <c r="S32" s="1278">
        <f>'7 -TEC'!BC75</f>
        <v>580154.19740484422</v>
      </c>
      <c r="T32" s="1278">
        <f>'7 -TEC'!BF75</f>
        <v>4201637.1231433367</v>
      </c>
      <c r="U32" s="1278">
        <f>'7 -TEC'!BI75</f>
        <v>1467549.0268151085</v>
      </c>
      <c r="V32" s="1278">
        <f>'7 -TEC'!BL75</f>
        <v>2014068.7501061026</v>
      </c>
      <c r="W32" s="1278">
        <f>'7 -TEC'!BO75</f>
        <v>5875617.3356592599</v>
      </c>
      <c r="X32" s="1278">
        <f>'7 -TEC'!BR75</f>
        <v>6895441.430560777</v>
      </c>
      <c r="Y32" s="1278">
        <f>'7 -TEC'!BU75</f>
        <v>1079016.4286894174</v>
      </c>
      <c r="Z32" s="1278">
        <f>'7 -TEC'!BX75</f>
        <v>545078.00331620104</v>
      </c>
      <c r="AA32" s="1278">
        <f>'7 -TEC'!CA75</f>
        <v>4029239.2725407444</v>
      </c>
      <c r="AB32" s="1278">
        <f>'7 -TEC'!CD75</f>
        <v>72817358.357524887</v>
      </c>
      <c r="AC32" s="1278">
        <f>'7 -TEC'!CG75</f>
        <v>33368574.236489471</v>
      </c>
      <c r="AD32" s="1278">
        <f>'7 -TEC'!CJ75</f>
        <v>42351746.601890519</v>
      </c>
      <c r="AE32" s="1278">
        <f>'7 -TEC'!CM75</f>
        <v>34231714.749383219</v>
      </c>
      <c r="AF32" s="1278">
        <f>'7 -TEC'!CP75</f>
        <v>61389142.293029934</v>
      </c>
      <c r="AG32" s="1278">
        <f>'7 -TEC'!CS75</f>
        <v>34884339.717667848</v>
      </c>
      <c r="AH32" s="1278">
        <f>'7 -TEC'!CV75</f>
        <v>17798474.768613666</v>
      </c>
      <c r="AI32" s="1278">
        <f>'7 -TEC'!CY75</f>
        <v>6708572.4352488844</v>
      </c>
      <c r="AJ32" s="1278">
        <f>'7 -TEC'!DB75</f>
        <v>4956927.5160454577</v>
      </c>
      <c r="AK32" s="1278">
        <f>'7 -TEC'!DE75</f>
        <v>16287801.700077944</v>
      </c>
      <c r="AL32" s="1278">
        <f>'7 -TEC'!DH75</f>
        <v>13043981.310011063</v>
      </c>
      <c r="AM32" s="1278">
        <f>'7 -TEC'!DK75</f>
        <v>6744713.2061505858</v>
      </c>
      <c r="AN32" s="1278">
        <f>'7 -TEC'!DN75</f>
        <v>4405473.762270961</v>
      </c>
      <c r="AO32" s="1278">
        <f>'7 -TEC'!DQ75</f>
        <v>8397792.3573763892</v>
      </c>
      <c r="AP32" s="1278">
        <f>'7 -TEC'!DT75</f>
        <v>5589266.871034083</v>
      </c>
      <c r="AQ32" s="1278">
        <f>'7 -TEC'!DW75</f>
        <v>5589266.871034083</v>
      </c>
      <c r="AR32" s="1278">
        <f>'7 -TEC'!DZ75</f>
        <v>5423958.2787065096</v>
      </c>
      <c r="AS32" s="1278">
        <f>'7 -TEC'!EC75</f>
        <v>5423958.1741474364</v>
      </c>
      <c r="AT32" s="1278">
        <f>'7 -TEC'!EF75</f>
        <v>3108018.6998228901</v>
      </c>
      <c r="AU32" s="1278">
        <f>'7 -TEC'!EI75</f>
        <v>2481222.7081845859</v>
      </c>
      <c r="AV32" s="1278">
        <f>'7 -TEC'!EL75</f>
        <v>2761023.8090334842</v>
      </c>
      <c r="AW32" s="1278">
        <f>'7 -TEC'!EO75</f>
        <v>2761023.8090334842</v>
      </c>
      <c r="AX32" s="1278">
        <f>'7 -TEC'!ER75</f>
        <v>900784.25527036539</v>
      </c>
      <c r="AY32" s="1278">
        <f>'7 -TEC'!EU75</f>
        <v>900758.68375267612</v>
      </c>
      <c r="AZ32" s="1278">
        <f>'7 -TEC'!EX75</f>
        <v>3462044.1859923978</v>
      </c>
      <c r="BA32" s="1278">
        <f>'7 -TEC'!FA75</f>
        <v>1507924.9734605118</v>
      </c>
      <c r="BB32" s="1278">
        <f>'7 -TEC'!FD75</f>
        <v>1166707.4405271416</v>
      </c>
      <c r="BC32" s="1278">
        <f>'7 -TEC'!FG75</f>
        <v>1895462.2961052661</v>
      </c>
      <c r="BD32" s="1278">
        <f>'7 -TEC'!FJ75</f>
        <v>4413812.9831768386</v>
      </c>
      <c r="BE32" s="1278">
        <f>'7 -TEC'!FM75</f>
        <v>3126436.6857440397</v>
      </c>
      <c r="BF32" s="1278">
        <f>'7 -TEC'!FP75</f>
        <v>108772.639672153</v>
      </c>
      <c r="BG32" s="1278">
        <f>'7 -TEC'!FS75</f>
        <v>2274696.6139264349</v>
      </c>
      <c r="BH32" s="1278">
        <f>'7 -TEC'!FV75</f>
        <v>16270274.28953262</v>
      </c>
      <c r="BI32" s="1278">
        <f>'7 -TEC'!FY75</f>
        <v>2302911.1455781739</v>
      </c>
      <c r="BJ32" s="1278">
        <f>'7 -TEC'!GB75</f>
        <v>5760341.12673805</v>
      </c>
      <c r="BK32" s="1278">
        <f>'7 -TEC'!GE75</f>
        <v>7698629.7226557266</v>
      </c>
      <c r="BL32" s="1278">
        <f>'7 -TEC'!GH75</f>
        <v>10550859.345409594</v>
      </c>
      <c r="BM32" s="1278">
        <f>'7 -TEC'!GK75</f>
        <v>3398103.7420758372</v>
      </c>
      <c r="BN32" s="1278">
        <f>'7 -TEC'!GN75</f>
        <v>6200996.6840628125</v>
      </c>
      <c r="BO32" s="1278">
        <f>'7 -TEC'!GQ75</f>
        <v>10749550.65275985</v>
      </c>
      <c r="BP32" s="1278">
        <f>'7 -TEC'!GT75</f>
        <v>2291965.9119395525</v>
      </c>
      <c r="BQ32" s="1278">
        <f>'7 -TEC'!GW75</f>
        <v>697731.12505985785</v>
      </c>
      <c r="BR32" s="1278">
        <f>'7 -TEC'!GZ75</f>
        <v>8928349.2246962991</v>
      </c>
      <c r="BS32" s="1278">
        <f>'7 -TEC'!HC75</f>
        <v>5723982.9495386463</v>
      </c>
      <c r="BT32" s="1278">
        <f>'7 -TEC'!HF75</f>
        <v>947592.12694490515</v>
      </c>
      <c r="BU32" s="1278">
        <f>'7 -TEC'!HI75</f>
        <v>7138781.287982326</v>
      </c>
      <c r="BV32" s="1278">
        <f>'7 -TEC'!HL75</f>
        <v>8410748.0357431658</v>
      </c>
      <c r="BW32" s="1278">
        <f>'7 -TEC'!HO75</f>
        <v>5484138.4836578667</v>
      </c>
      <c r="BX32" s="1278">
        <f>'7 -TEC'!HR75</f>
        <v>10524644.297445673</v>
      </c>
      <c r="BY32" s="1278">
        <f>'7 -TEC'!HU75</f>
        <v>4028669.1522632795</v>
      </c>
      <c r="BZ32" s="1278">
        <f>'7 -TEC'!HX75</f>
        <v>1431378.1638769908</v>
      </c>
      <c r="CA32" s="1278">
        <f>'7 -TEC'!IA75</f>
        <v>1072868.0641033049</v>
      </c>
      <c r="CB32" s="1278">
        <f>'7 -TEC'!ID75</f>
        <v>3932815.932240109</v>
      </c>
      <c r="CC32" s="1278">
        <f>'7 -TEC'!IG75</f>
        <v>4157461.4531226414</v>
      </c>
      <c r="CD32" s="1278">
        <f>'7 -TEC'!IJ75</f>
        <v>4067155.4973322251</v>
      </c>
      <c r="CE32" s="1278">
        <f>'7 -TEC'!IM75</f>
        <v>1442764.1923232684</v>
      </c>
      <c r="CF32" s="1278">
        <f>'7 -TEC'!IP75</f>
        <v>1072868.0639350438</v>
      </c>
      <c r="CG32" s="1278">
        <f>'7 -TEC'!IS75</f>
        <v>355152.13183680072</v>
      </c>
      <c r="CH32" s="1278">
        <f>'7 -TEC'!IV75</f>
        <v>3577757.1529924385</v>
      </c>
      <c r="CI32" s="1278">
        <f>'7 -TEC'!IY75</f>
        <v>4157461.3931604456</v>
      </c>
    </row>
    <row r="33" spans="1:87" s="613" customFormat="1" ht="18" customHeight="1">
      <c r="A33" s="940"/>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2"/>
      <c r="BJ33" s="562"/>
      <c r="BK33" s="562"/>
      <c r="BL33" s="562"/>
      <c r="BM33" s="562"/>
      <c r="BN33" s="562"/>
      <c r="BO33" s="562"/>
      <c r="BP33" s="562"/>
      <c r="BQ33" s="562"/>
      <c r="BR33" s="562"/>
      <c r="BS33" s="562"/>
      <c r="BT33" s="562"/>
      <c r="BU33" s="562"/>
      <c r="BV33" s="562"/>
      <c r="BW33" s="562"/>
      <c r="BX33" s="562"/>
      <c r="BY33" s="562"/>
      <c r="BZ33" s="562"/>
      <c r="CA33" s="562"/>
      <c r="CB33" s="562"/>
      <c r="CC33" s="562"/>
      <c r="CD33" s="562"/>
      <c r="CE33" s="562"/>
      <c r="CF33" s="562"/>
      <c r="CG33" s="562"/>
      <c r="CH33" s="562"/>
      <c r="CI33" s="562"/>
    </row>
    <row r="34" spans="1:87" s="613" customFormat="1" ht="18" customHeight="1">
      <c r="A34" s="940"/>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c r="BJ34" s="562"/>
      <c r="BK34" s="562"/>
      <c r="BL34" s="562"/>
      <c r="BM34" s="562"/>
      <c r="BN34" s="562"/>
      <c r="BO34" s="562"/>
      <c r="BP34" s="562"/>
      <c r="BQ34" s="562"/>
      <c r="BR34" s="562"/>
      <c r="BS34" s="562"/>
      <c r="BT34" s="562"/>
      <c r="BU34" s="562"/>
      <c r="BV34" s="562"/>
      <c r="BW34" s="562"/>
      <c r="BX34" s="562"/>
      <c r="BY34" s="562"/>
      <c r="BZ34" s="562"/>
      <c r="CA34" s="562"/>
      <c r="CB34" s="562"/>
      <c r="CC34" s="562"/>
      <c r="CD34" s="562"/>
      <c r="CE34" s="562"/>
      <c r="CF34" s="562"/>
      <c r="CG34" s="562"/>
      <c r="CH34" s="562"/>
      <c r="CI34" s="562"/>
    </row>
    <row r="35" spans="1:87" s="613" customFormat="1" ht="18" customHeight="1">
      <c r="A35" s="940"/>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562"/>
      <c r="CA35" s="562"/>
      <c r="CB35" s="562"/>
      <c r="CC35" s="562"/>
      <c r="CD35" s="562"/>
      <c r="CE35" s="562"/>
      <c r="CF35" s="562"/>
      <c r="CG35" s="562"/>
      <c r="CH35" s="562"/>
      <c r="CI35" s="562"/>
    </row>
    <row r="36" spans="1:87" s="613" customFormat="1" ht="18" customHeight="1" thickBot="1">
      <c r="A36" s="940"/>
      <c r="B36" s="562"/>
      <c r="C36" s="1360"/>
      <c r="D36" s="1360"/>
      <c r="E36" s="1360"/>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c r="AH36" s="1360"/>
      <c r="AI36" s="1360"/>
      <c r="AJ36" s="1360"/>
      <c r="AK36" s="1360"/>
      <c r="AL36" s="1360"/>
      <c r="AM36" s="1360"/>
      <c r="AN36" s="1360"/>
      <c r="AO36" s="1360"/>
      <c r="AP36" s="1360"/>
      <c r="AQ36" s="1360"/>
      <c r="AR36" s="1360"/>
      <c r="AS36" s="1360"/>
      <c r="AT36" s="1360"/>
      <c r="AU36" s="1360"/>
      <c r="AV36" s="1360"/>
      <c r="AW36" s="1360"/>
      <c r="AX36" s="1360"/>
      <c r="AY36" s="1360"/>
      <c r="AZ36" s="1360"/>
      <c r="BA36" s="1360"/>
      <c r="BB36" s="1360"/>
      <c r="BC36" s="1360"/>
      <c r="BD36" s="1360"/>
      <c r="BE36" s="1360"/>
      <c r="BF36" s="1360"/>
      <c r="BG36" s="1360"/>
      <c r="BH36" s="1360"/>
      <c r="BI36" s="1360"/>
      <c r="BJ36" s="1360"/>
      <c r="BK36" s="1360"/>
      <c r="BL36" s="1360"/>
      <c r="BM36" s="1360"/>
      <c r="BN36" s="1360"/>
      <c r="BO36" s="1360"/>
      <c r="BP36" s="1360"/>
      <c r="BQ36" s="1360"/>
      <c r="BR36" s="1360"/>
      <c r="BS36" s="1360"/>
      <c r="BT36" s="1360"/>
      <c r="BU36" s="1360"/>
      <c r="BV36" s="1360"/>
      <c r="BW36" s="1360"/>
      <c r="BX36" s="1360"/>
      <c r="BY36" s="1360"/>
      <c r="BZ36" s="1360"/>
      <c r="CA36" s="1360"/>
      <c r="CB36" s="1360"/>
      <c r="CC36" s="1360"/>
      <c r="CD36" s="1360"/>
      <c r="CE36" s="1360"/>
      <c r="CF36" s="1360"/>
      <c r="CG36" s="1360"/>
      <c r="CH36" s="1360"/>
      <c r="CI36" s="1360"/>
    </row>
    <row r="37" spans="1:87" s="610" customFormat="1" ht="24.95" customHeight="1" thickBot="1">
      <c r="A37" s="614"/>
      <c r="B37" s="1481" t="s">
        <v>1358</v>
      </c>
      <c r="C37" s="1482"/>
      <c r="D37" s="1482"/>
      <c r="E37" s="1482"/>
      <c r="F37" s="1482"/>
      <c r="G37" s="1482"/>
      <c r="H37" s="1482"/>
      <c r="I37" s="1160"/>
      <c r="J37" s="1482" t="s">
        <v>1358</v>
      </c>
      <c r="K37" s="1482"/>
      <c r="L37" s="1482"/>
      <c r="M37" s="1482"/>
      <c r="N37" s="1482"/>
      <c r="O37" s="1482"/>
      <c r="P37" s="1482"/>
      <c r="Q37" s="1483"/>
      <c r="R37" s="1481" t="s">
        <v>1358</v>
      </c>
      <c r="S37" s="1482"/>
      <c r="T37" s="1482"/>
      <c r="U37" s="1482"/>
      <c r="V37" s="1482"/>
      <c r="W37" s="1482"/>
      <c r="X37" s="1482"/>
      <c r="Y37" s="1348"/>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row>
    <row r="38" spans="1:87" s="613" customFormat="1" ht="18.75" thickBot="1">
      <c r="A38" s="563"/>
      <c r="B38" s="1013" t="s">
        <v>503</v>
      </c>
      <c r="C38" s="1013" t="s">
        <v>1</v>
      </c>
      <c r="D38" s="1013" t="s">
        <v>504</v>
      </c>
      <c r="E38" s="1013" t="s">
        <v>330</v>
      </c>
      <c r="F38" s="1013" t="s">
        <v>331</v>
      </c>
      <c r="G38" s="1013" t="s">
        <v>332</v>
      </c>
      <c r="H38" s="1013" t="s">
        <v>232</v>
      </c>
      <c r="I38" s="1013" t="s">
        <v>557</v>
      </c>
      <c r="J38" s="1013" t="s">
        <v>558</v>
      </c>
      <c r="K38" s="1013" t="s">
        <v>559</v>
      </c>
      <c r="L38" s="1013" t="s">
        <v>560</v>
      </c>
      <c r="M38" s="1013" t="s">
        <v>561</v>
      </c>
      <c r="N38" s="1013" t="s">
        <v>562</v>
      </c>
      <c r="O38" s="1013" t="s">
        <v>563</v>
      </c>
      <c r="P38" s="1013" t="s">
        <v>564</v>
      </c>
      <c r="Q38" s="1013" t="s">
        <v>565</v>
      </c>
      <c r="R38" s="1013" t="s">
        <v>869</v>
      </c>
      <c r="S38" s="1013" t="s">
        <v>870</v>
      </c>
      <c r="T38" s="1013" t="s">
        <v>871</v>
      </c>
      <c r="U38" s="1013" t="s">
        <v>872</v>
      </c>
      <c r="V38" s="1013" t="s">
        <v>873</v>
      </c>
      <c r="W38" s="1013" t="s">
        <v>874</v>
      </c>
      <c r="X38" s="1013" t="s">
        <v>875</v>
      </c>
      <c r="Y38" s="1013" t="s">
        <v>876</v>
      </c>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row>
    <row r="39" spans="1:87" s="915" customFormat="1" ht="216.75" thickBot="1">
      <c r="A39" s="898"/>
      <c r="B39" s="605" t="s">
        <v>511</v>
      </c>
      <c r="C39" s="612" t="s">
        <v>1161</v>
      </c>
      <c r="D39" s="612" t="s">
        <v>1128</v>
      </c>
      <c r="E39" s="612" t="s">
        <v>1129</v>
      </c>
      <c r="F39" s="612" t="s">
        <v>1130</v>
      </c>
      <c r="G39" s="612" t="s">
        <v>1131</v>
      </c>
      <c r="H39" s="612" t="s">
        <v>937</v>
      </c>
      <c r="I39" s="612" t="s">
        <v>995</v>
      </c>
      <c r="J39" s="612" t="s">
        <v>1119</v>
      </c>
      <c r="K39" s="612" t="s">
        <v>1125</v>
      </c>
      <c r="L39" s="612" t="s">
        <v>1126</v>
      </c>
      <c r="M39" s="612" t="s">
        <v>857</v>
      </c>
      <c r="N39" s="612" t="s">
        <v>858</v>
      </c>
      <c r="O39" s="612" t="s">
        <v>859</v>
      </c>
      <c r="P39" s="612" t="s">
        <v>860</v>
      </c>
      <c r="Q39" s="612" t="s">
        <v>861</v>
      </c>
      <c r="R39" s="612" t="s">
        <v>862</v>
      </c>
      <c r="S39" s="612" t="s">
        <v>863</v>
      </c>
      <c r="T39" s="612" t="s">
        <v>864</v>
      </c>
      <c r="U39" s="612" t="s">
        <v>865</v>
      </c>
      <c r="V39" s="612" t="s">
        <v>866</v>
      </c>
      <c r="W39" s="612" t="s">
        <v>867</v>
      </c>
      <c r="X39" s="612" t="s">
        <v>868</v>
      </c>
      <c r="Y39" s="612" t="s">
        <v>1127</v>
      </c>
      <c r="Z39" s="598"/>
      <c r="AA39" s="1028"/>
      <c r="AB39" s="1349" t="s">
        <v>566</v>
      </c>
      <c r="AC39" s="605" t="s">
        <v>1132</v>
      </c>
      <c r="AD39" s="605" t="s">
        <v>1133</v>
      </c>
      <c r="AE39" s="605" t="s">
        <v>1134</v>
      </c>
      <c r="AF39" s="605" t="s">
        <v>1120</v>
      </c>
      <c r="AG39" s="605" t="s">
        <v>1135</v>
      </c>
      <c r="AH39" s="605" t="s">
        <v>1122</v>
      </c>
      <c r="AI39" s="605" t="s">
        <v>1136</v>
      </c>
      <c r="AJ39" s="605" t="s">
        <v>891</v>
      </c>
      <c r="AK39" s="605" t="s">
        <v>1137</v>
      </c>
      <c r="AL39" s="605" t="s">
        <v>1138</v>
      </c>
      <c r="AM39" s="605" t="s">
        <v>1139</v>
      </c>
      <c r="AN39" s="605" t="s">
        <v>1123</v>
      </c>
      <c r="AO39" s="605" t="s">
        <v>1140</v>
      </c>
      <c r="AP39" s="605" t="s">
        <v>1141</v>
      </c>
      <c r="AQ39" s="605" t="s">
        <v>1142</v>
      </c>
      <c r="AR39" s="605" t="s">
        <v>1143</v>
      </c>
      <c r="AS39" s="605" t="s">
        <v>1144</v>
      </c>
      <c r="AT39" s="605" t="s">
        <v>1145</v>
      </c>
      <c r="AU39" s="605" t="s">
        <v>1146</v>
      </c>
      <c r="AV39" s="605" t="s">
        <v>1147</v>
      </c>
      <c r="AW39" s="605" t="s">
        <v>1148</v>
      </c>
      <c r="AX39" s="605" t="s">
        <v>1149</v>
      </c>
      <c r="AY39" s="605" t="s">
        <v>1150</v>
      </c>
    </row>
    <row r="40" spans="1:87" s="272" customFormat="1" ht="18.75" thickBot="1">
      <c r="B40" s="604"/>
      <c r="C40" s="606" t="s">
        <v>554</v>
      </c>
      <c r="D40" s="606" t="s">
        <v>554</v>
      </c>
      <c r="E40" s="606" t="s">
        <v>554</v>
      </c>
      <c r="F40" s="606" t="s">
        <v>554</v>
      </c>
      <c r="G40" s="606" t="s">
        <v>554</v>
      </c>
      <c r="H40" s="606" t="s">
        <v>554</v>
      </c>
      <c r="I40" s="606" t="s">
        <v>554</v>
      </c>
      <c r="J40" s="606" t="s">
        <v>554</v>
      </c>
      <c r="K40" s="606" t="s">
        <v>554</v>
      </c>
      <c r="L40" s="606" t="s">
        <v>554</v>
      </c>
      <c r="M40" s="606" t="s">
        <v>554</v>
      </c>
      <c r="N40" s="606" t="s">
        <v>554</v>
      </c>
      <c r="O40" s="606" t="s">
        <v>554</v>
      </c>
      <c r="P40" s="606" t="s">
        <v>554</v>
      </c>
      <c r="Q40" s="606" t="s">
        <v>554</v>
      </c>
      <c r="R40" s="606" t="s">
        <v>554</v>
      </c>
      <c r="S40" s="606" t="s">
        <v>554</v>
      </c>
      <c r="T40" s="606" t="s">
        <v>554</v>
      </c>
      <c r="U40" s="606" t="s">
        <v>554</v>
      </c>
      <c r="V40" s="606" t="s">
        <v>554</v>
      </c>
      <c r="W40" s="606" t="s">
        <v>554</v>
      </c>
      <c r="X40" s="606" t="s">
        <v>554</v>
      </c>
      <c r="Y40" s="606" t="s">
        <v>554</v>
      </c>
      <c r="Z40" s="610"/>
      <c r="AA40" s="906"/>
      <c r="AB40" s="605"/>
      <c r="AC40" s="1350" t="s">
        <v>554</v>
      </c>
      <c r="AD40" s="1350" t="s">
        <v>554</v>
      </c>
      <c r="AE40" s="1350" t="s">
        <v>554</v>
      </c>
      <c r="AF40" s="1350" t="s">
        <v>554</v>
      </c>
      <c r="AG40" s="1350" t="s">
        <v>554</v>
      </c>
      <c r="AH40" s="1350" t="s">
        <v>554</v>
      </c>
      <c r="AI40" s="1350" t="s">
        <v>554</v>
      </c>
      <c r="AJ40" s="1350" t="s">
        <v>554</v>
      </c>
      <c r="AK40" s="1350" t="s">
        <v>554</v>
      </c>
      <c r="AL40" s="1350" t="s">
        <v>554</v>
      </c>
      <c r="AM40" s="1350" t="s">
        <v>554</v>
      </c>
      <c r="AN40" s="1350" t="s">
        <v>554</v>
      </c>
      <c r="AO40" s="1350" t="s">
        <v>554</v>
      </c>
      <c r="AP40" s="1350" t="s">
        <v>554</v>
      </c>
      <c r="AQ40" s="1350" t="s">
        <v>554</v>
      </c>
      <c r="AR40" s="1350" t="s">
        <v>554</v>
      </c>
      <c r="AS40" s="1350" t="s">
        <v>554</v>
      </c>
      <c r="AT40" s="1350" t="s">
        <v>554</v>
      </c>
      <c r="AU40" s="1350" t="s">
        <v>554</v>
      </c>
      <c r="AV40" s="1350" t="s">
        <v>554</v>
      </c>
      <c r="AW40" s="1350" t="s">
        <v>554</v>
      </c>
      <c r="AX40" s="1350" t="s">
        <v>554</v>
      </c>
      <c r="AY40" s="1350" t="s">
        <v>554</v>
      </c>
    </row>
    <row r="41" spans="1:87" s="498" customFormat="1" ht="18">
      <c r="A41" s="595">
        <v>44915</v>
      </c>
      <c r="B41" s="1161"/>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1161"/>
      <c r="Y41" s="1161"/>
      <c r="Z41" s="598"/>
      <c r="AA41" s="595">
        <v>44185</v>
      </c>
      <c r="AB41" s="1176">
        <f t="shared" ref="AB41:AH41" si="10">+B41</f>
        <v>0</v>
      </c>
      <c r="AC41" s="921">
        <f t="shared" si="10"/>
        <v>0</v>
      </c>
      <c r="AD41" s="921">
        <f t="shared" si="10"/>
        <v>0</v>
      </c>
      <c r="AE41" s="921">
        <f t="shared" si="10"/>
        <v>0</v>
      </c>
      <c r="AF41" s="921">
        <f t="shared" si="10"/>
        <v>0</v>
      </c>
      <c r="AG41" s="921">
        <f t="shared" si="10"/>
        <v>0</v>
      </c>
      <c r="AH41" s="921">
        <f t="shared" si="10"/>
        <v>0</v>
      </c>
      <c r="AI41" s="921">
        <f t="shared" ref="AI41:AY41" si="11">+I41</f>
        <v>0</v>
      </c>
      <c r="AJ41" s="921">
        <f t="shared" si="11"/>
        <v>0</v>
      </c>
      <c r="AK41" s="921">
        <f t="shared" si="11"/>
        <v>0</v>
      </c>
      <c r="AL41" s="921">
        <f t="shared" si="11"/>
        <v>0</v>
      </c>
      <c r="AM41" s="921">
        <f t="shared" si="11"/>
        <v>0</v>
      </c>
      <c r="AN41" s="921">
        <f t="shared" si="11"/>
        <v>0</v>
      </c>
      <c r="AO41" s="921">
        <f t="shared" si="11"/>
        <v>0</v>
      </c>
      <c r="AP41" s="921">
        <f t="shared" si="11"/>
        <v>0</v>
      </c>
      <c r="AQ41" s="921">
        <f t="shared" si="11"/>
        <v>0</v>
      </c>
      <c r="AR41" s="921">
        <f t="shared" si="11"/>
        <v>0</v>
      </c>
      <c r="AS41" s="921">
        <f t="shared" si="11"/>
        <v>0</v>
      </c>
      <c r="AT41" s="921">
        <f t="shared" si="11"/>
        <v>0</v>
      </c>
      <c r="AU41" s="921">
        <f t="shared" si="11"/>
        <v>0</v>
      </c>
      <c r="AV41" s="921">
        <f t="shared" si="11"/>
        <v>0</v>
      </c>
      <c r="AW41" s="921">
        <f t="shared" si="11"/>
        <v>0</v>
      </c>
      <c r="AX41" s="921">
        <f t="shared" si="11"/>
        <v>0</v>
      </c>
      <c r="AY41" s="921">
        <f t="shared" si="11"/>
        <v>0</v>
      </c>
      <c r="AZ41" s="1014"/>
      <c r="BA41" s="1014"/>
      <c r="BB41" s="1014"/>
      <c r="BC41" s="1014"/>
      <c r="BD41" s="1014"/>
      <c r="BE41" s="1014"/>
      <c r="BF41" s="1014"/>
      <c r="BG41" s="1014"/>
      <c r="BH41" s="1014"/>
      <c r="BI41" s="1014"/>
      <c r="BJ41" s="1014"/>
      <c r="BK41" s="1014"/>
      <c r="BL41" s="1014"/>
      <c r="BM41" s="1014"/>
      <c r="BN41" s="1014"/>
      <c r="BO41" s="1014"/>
      <c r="BP41" s="1014"/>
      <c r="BQ41" s="1014"/>
      <c r="BR41" s="1014"/>
      <c r="BS41" s="1014"/>
      <c r="BT41" s="1014"/>
      <c r="BU41" s="1014"/>
      <c r="BV41" s="1014"/>
      <c r="BW41" s="1014"/>
      <c r="BX41" s="1014"/>
      <c r="BY41" s="1014"/>
      <c r="BZ41" s="1014"/>
      <c r="CA41" s="1014"/>
      <c r="CB41" s="1014"/>
      <c r="CC41" s="1014"/>
      <c r="CD41" s="1014"/>
    </row>
    <row r="42" spans="1:87" s="498" customFormat="1" ht="18">
      <c r="A42" s="599" t="s">
        <v>147</v>
      </c>
      <c r="B42" s="1161"/>
      <c r="C42" s="1161"/>
      <c r="D42" s="1161"/>
      <c r="E42" s="1161"/>
      <c r="F42" s="1161"/>
      <c r="G42" s="1161"/>
      <c r="H42" s="1161"/>
      <c r="I42" s="1161"/>
      <c r="J42" s="1161"/>
      <c r="K42" s="1161"/>
      <c r="L42" s="1161"/>
      <c r="M42" s="1161"/>
      <c r="N42" s="1161"/>
      <c r="O42" s="1161"/>
      <c r="P42" s="1161"/>
      <c r="Q42" s="1161"/>
      <c r="R42" s="1161"/>
      <c r="S42" s="1161"/>
      <c r="T42" s="1161"/>
      <c r="U42" s="1161"/>
      <c r="V42" s="1161"/>
      <c r="W42" s="1161"/>
      <c r="X42" s="1161"/>
      <c r="Y42" s="1161"/>
      <c r="Z42" s="598"/>
      <c r="AA42" s="900" t="s">
        <v>147</v>
      </c>
      <c r="AB42" s="1176">
        <f t="shared" ref="AB42:AB53" si="12">AB41+B42</f>
        <v>0</v>
      </c>
      <c r="AC42" s="921">
        <f t="shared" ref="AC42:AC53" si="13">+AC41+C42</f>
        <v>0</v>
      </c>
      <c r="AD42" s="921">
        <f t="shared" ref="AD42:AD53" si="14">+AD41+D42</f>
        <v>0</v>
      </c>
      <c r="AE42" s="921">
        <f t="shared" ref="AE42:AE53" si="15">+AE41+E42</f>
        <v>0</v>
      </c>
      <c r="AF42" s="921">
        <f t="shared" ref="AF42:AF53" si="16">+AF41+F42</f>
        <v>0</v>
      </c>
      <c r="AG42" s="921">
        <f t="shared" ref="AG42:AG53" si="17">+AG41+G42</f>
        <v>0</v>
      </c>
      <c r="AH42" s="921">
        <f t="shared" ref="AH42:AH53" si="18">+AH41+H42</f>
        <v>0</v>
      </c>
      <c r="AI42" s="921">
        <f t="shared" ref="AI42:AI53" si="19">+AI41+I42</f>
        <v>0</v>
      </c>
      <c r="AJ42" s="921">
        <f t="shared" ref="AJ42:AJ53" si="20">+AJ41+J42</f>
        <v>0</v>
      </c>
      <c r="AK42" s="921">
        <f t="shared" ref="AK42:AK53" si="21">+AK41+K42</f>
        <v>0</v>
      </c>
      <c r="AL42" s="921">
        <f t="shared" ref="AL42:AL53" si="22">+AL41+L42</f>
        <v>0</v>
      </c>
      <c r="AM42" s="921">
        <f t="shared" ref="AM42:AM53" si="23">+AM41+M42</f>
        <v>0</v>
      </c>
      <c r="AN42" s="921">
        <f t="shared" ref="AN42:AN53" si="24">+AN41+N42</f>
        <v>0</v>
      </c>
      <c r="AO42" s="921">
        <f t="shared" ref="AO42:AO53" si="25">+AO41+O42</f>
        <v>0</v>
      </c>
      <c r="AP42" s="921">
        <f t="shared" ref="AP42:AP53" si="26">+AP41+P42</f>
        <v>0</v>
      </c>
      <c r="AQ42" s="921">
        <f t="shared" ref="AQ42:AQ53" si="27">+AQ41+Q42</f>
        <v>0</v>
      </c>
      <c r="AR42" s="921">
        <f t="shared" ref="AR42:AR53" si="28">+AR41+R42</f>
        <v>0</v>
      </c>
      <c r="AS42" s="921">
        <f t="shared" ref="AS42:AS53" si="29">+AS41+S42</f>
        <v>0</v>
      </c>
      <c r="AT42" s="921">
        <f t="shared" ref="AT42:AT53" si="30">+AT41+T42</f>
        <v>0</v>
      </c>
      <c r="AU42" s="921">
        <f t="shared" ref="AU42:AU53" si="31">+AU41+U42</f>
        <v>0</v>
      </c>
      <c r="AV42" s="921">
        <f t="shared" ref="AV42:AV53" si="32">+AV41+V42</f>
        <v>0</v>
      </c>
      <c r="AW42" s="921">
        <f t="shared" ref="AW42:AW53" si="33">+AW41+W42</f>
        <v>0</v>
      </c>
      <c r="AX42" s="921">
        <f t="shared" ref="AX42:AX53" si="34">+AX41+X42</f>
        <v>0</v>
      </c>
      <c r="AY42" s="921">
        <f t="shared" ref="AY42:AY53" si="35">+AY41+Y42</f>
        <v>0</v>
      </c>
      <c r="AZ42" s="1014"/>
      <c r="BA42" s="1014"/>
      <c r="BB42" s="1014"/>
      <c r="BC42" s="1014"/>
      <c r="BD42" s="1014"/>
      <c r="BE42" s="1014"/>
      <c r="BF42" s="1014"/>
      <c r="BG42" s="1014"/>
      <c r="BH42" s="1014"/>
      <c r="BI42" s="1014"/>
      <c r="BJ42" s="1014"/>
      <c r="BK42" s="1014"/>
      <c r="BL42" s="1014"/>
      <c r="BM42" s="1014"/>
      <c r="BN42" s="1014"/>
      <c r="BO42" s="1014"/>
      <c r="BP42" s="1014"/>
      <c r="BQ42" s="1014"/>
      <c r="BR42" s="1014"/>
      <c r="BS42" s="1014"/>
      <c r="BT42" s="1014"/>
      <c r="BU42" s="1014"/>
      <c r="BV42" s="1014"/>
      <c r="BW42" s="1014"/>
      <c r="BX42" s="1014"/>
      <c r="BY42" s="1014"/>
      <c r="BZ42" s="1014"/>
      <c r="CA42" s="1014"/>
      <c r="CB42" s="1014"/>
      <c r="CC42" s="1014"/>
      <c r="CD42" s="1014"/>
    </row>
    <row r="43" spans="1:87" s="498" customFormat="1" ht="18">
      <c r="A43" s="599" t="s">
        <v>443</v>
      </c>
      <c r="B43" s="1161"/>
      <c r="C43" s="1161"/>
      <c r="D43" s="1161"/>
      <c r="E43" s="1161"/>
      <c r="F43" s="1161"/>
      <c r="G43" s="1161"/>
      <c r="H43" s="1161"/>
      <c r="I43" s="1161"/>
      <c r="J43" s="1161"/>
      <c r="K43" s="1161"/>
      <c r="L43" s="1161"/>
      <c r="M43" s="1161"/>
      <c r="N43" s="1161"/>
      <c r="O43" s="1161"/>
      <c r="P43" s="1161"/>
      <c r="Q43" s="1161"/>
      <c r="R43" s="1161"/>
      <c r="S43" s="1161"/>
      <c r="T43" s="1161"/>
      <c r="U43" s="1161"/>
      <c r="V43" s="1161"/>
      <c r="W43" s="1161"/>
      <c r="X43" s="1161"/>
      <c r="Y43" s="1161"/>
      <c r="Z43" s="598"/>
      <c r="AA43" s="900" t="s">
        <v>443</v>
      </c>
      <c r="AB43" s="1176">
        <f t="shared" si="12"/>
        <v>0</v>
      </c>
      <c r="AC43" s="921">
        <f t="shared" si="13"/>
        <v>0</v>
      </c>
      <c r="AD43" s="921">
        <f t="shared" si="14"/>
        <v>0</v>
      </c>
      <c r="AE43" s="921">
        <f t="shared" si="15"/>
        <v>0</v>
      </c>
      <c r="AF43" s="921">
        <f t="shared" si="16"/>
        <v>0</v>
      </c>
      <c r="AG43" s="921">
        <f t="shared" si="17"/>
        <v>0</v>
      </c>
      <c r="AH43" s="921">
        <f t="shared" si="18"/>
        <v>0</v>
      </c>
      <c r="AI43" s="921">
        <f t="shared" si="19"/>
        <v>0</v>
      </c>
      <c r="AJ43" s="921">
        <f t="shared" si="20"/>
        <v>0</v>
      </c>
      <c r="AK43" s="921">
        <f t="shared" si="21"/>
        <v>0</v>
      </c>
      <c r="AL43" s="921">
        <f t="shared" si="22"/>
        <v>0</v>
      </c>
      <c r="AM43" s="921">
        <f t="shared" si="23"/>
        <v>0</v>
      </c>
      <c r="AN43" s="921">
        <f t="shared" si="24"/>
        <v>0</v>
      </c>
      <c r="AO43" s="921">
        <f t="shared" si="25"/>
        <v>0</v>
      </c>
      <c r="AP43" s="921">
        <f t="shared" si="26"/>
        <v>0</v>
      </c>
      <c r="AQ43" s="921">
        <f t="shared" si="27"/>
        <v>0</v>
      </c>
      <c r="AR43" s="921">
        <f t="shared" si="28"/>
        <v>0</v>
      </c>
      <c r="AS43" s="921">
        <f t="shared" si="29"/>
        <v>0</v>
      </c>
      <c r="AT43" s="921">
        <f t="shared" si="30"/>
        <v>0</v>
      </c>
      <c r="AU43" s="921">
        <f t="shared" si="31"/>
        <v>0</v>
      </c>
      <c r="AV43" s="921">
        <f t="shared" si="32"/>
        <v>0</v>
      </c>
      <c r="AW43" s="921">
        <f t="shared" si="33"/>
        <v>0</v>
      </c>
      <c r="AX43" s="921">
        <f t="shared" si="34"/>
        <v>0</v>
      </c>
      <c r="AY43" s="921">
        <f t="shared" si="35"/>
        <v>0</v>
      </c>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4"/>
      <c r="BU43" s="1014"/>
      <c r="BV43" s="1014"/>
      <c r="BW43" s="1014"/>
      <c r="BX43" s="1014"/>
      <c r="BY43" s="1014"/>
      <c r="BZ43" s="1014"/>
      <c r="CA43" s="1014"/>
      <c r="CB43" s="1014"/>
      <c r="CC43" s="1014"/>
      <c r="CD43" s="1014"/>
    </row>
    <row r="44" spans="1:87" s="498" customFormat="1" ht="18">
      <c r="A44" s="599" t="s">
        <v>444</v>
      </c>
      <c r="B44" s="1161"/>
      <c r="C44" s="1161"/>
      <c r="D44" s="1161"/>
      <c r="E44" s="1161"/>
      <c r="F44" s="1161"/>
      <c r="G44" s="1161"/>
      <c r="H44" s="1161"/>
      <c r="I44" s="1161"/>
      <c r="J44" s="1161"/>
      <c r="K44" s="1161"/>
      <c r="L44" s="1161"/>
      <c r="M44" s="1161"/>
      <c r="N44" s="1161"/>
      <c r="O44" s="1161"/>
      <c r="P44" s="1161"/>
      <c r="Q44" s="1161"/>
      <c r="R44" s="1161"/>
      <c r="S44" s="1161"/>
      <c r="T44" s="1161"/>
      <c r="U44" s="1161"/>
      <c r="V44" s="1161"/>
      <c r="W44" s="1161"/>
      <c r="X44" s="1161"/>
      <c r="Y44" s="1161"/>
      <c r="Z44" s="598"/>
      <c r="AA44" s="900" t="s">
        <v>444</v>
      </c>
      <c r="AB44" s="1176">
        <f t="shared" si="12"/>
        <v>0</v>
      </c>
      <c r="AC44" s="921">
        <f t="shared" si="13"/>
        <v>0</v>
      </c>
      <c r="AD44" s="921">
        <f t="shared" si="14"/>
        <v>0</v>
      </c>
      <c r="AE44" s="921">
        <f t="shared" si="15"/>
        <v>0</v>
      </c>
      <c r="AF44" s="921">
        <f t="shared" si="16"/>
        <v>0</v>
      </c>
      <c r="AG44" s="921">
        <f t="shared" si="17"/>
        <v>0</v>
      </c>
      <c r="AH44" s="921">
        <f t="shared" si="18"/>
        <v>0</v>
      </c>
      <c r="AI44" s="921">
        <f t="shared" si="19"/>
        <v>0</v>
      </c>
      <c r="AJ44" s="921">
        <f t="shared" si="20"/>
        <v>0</v>
      </c>
      <c r="AK44" s="921">
        <f t="shared" si="21"/>
        <v>0</v>
      </c>
      <c r="AL44" s="921">
        <f t="shared" si="22"/>
        <v>0</v>
      </c>
      <c r="AM44" s="921">
        <f t="shared" si="23"/>
        <v>0</v>
      </c>
      <c r="AN44" s="921">
        <f t="shared" si="24"/>
        <v>0</v>
      </c>
      <c r="AO44" s="921">
        <f t="shared" si="25"/>
        <v>0</v>
      </c>
      <c r="AP44" s="921">
        <f t="shared" si="26"/>
        <v>0</v>
      </c>
      <c r="AQ44" s="921">
        <f t="shared" si="27"/>
        <v>0</v>
      </c>
      <c r="AR44" s="921">
        <f t="shared" si="28"/>
        <v>0</v>
      </c>
      <c r="AS44" s="921">
        <f t="shared" si="29"/>
        <v>0</v>
      </c>
      <c r="AT44" s="921">
        <f t="shared" si="30"/>
        <v>0</v>
      </c>
      <c r="AU44" s="921">
        <f t="shared" si="31"/>
        <v>0</v>
      </c>
      <c r="AV44" s="921">
        <f t="shared" si="32"/>
        <v>0</v>
      </c>
      <c r="AW44" s="921">
        <f t="shared" si="33"/>
        <v>0</v>
      </c>
      <c r="AX44" s="921">
        <f t="shared" si="34"/>
        <v>0</v>
      </c>
      <c r="AY44" s="921">
        <f t="shared" si="35"/>
        <v>0</v>
      </c>
      <c r="AZ44" s="1014"/>
      <c r="BA44" s="1014"/>
      <c r="BB44" s="1014"/>
      <c r="BC44" s="1014"/>
      <c r="BD44" s="1014"/>
      <c r="BE44" s="1014"/>
      <c r="BF44" s="1014"/>
      <c r="BG44" s="1014"/>
      <c r="BH44" s="1014"/>
      <c r="BI44" s="1014"/>
      <c r="BJ44" s="1014"/>
      <c r="BK44" s="1014"/>
      <c r="BL44" s="1014"/>
      <c r="BM44" s="1014"/>
      <c r="BN44" s="1014"/>
      <c r="BO44" s="1014"/>
      <c r="BP44" s="1014"/>
      <c r="BQ44" s="1014"/>
      <c r="BR44" s="1014"/>
      <c r="BS44" s="1014"/>
      <c r="BT44" s="1014"/>
      <c r="BU44" s="1014"/>
      <c r="BV44" s="1014"/>
      <c r="BW44" s="1014"/>
      <c r="BX44" s="1014"/>
      <c r="BY44" s="1014"/>
      <c r="BZ44" s="1014"/>
      <c r="CA44" s="1014"/>
      <c r="CB44" s="1014"/>
      <c r="CC44" s="1014"/>
      <c r="CD44" s="1014"/>
    </row>
    <row r="45" spans="1:87" s="498" customFormat="1" ht="18">
      <c r="A45" s="599" t="s">
        <v>445</v>
      </c>
      <c r="B45" s="1161"/>
      <c r="C45" s="1161"/>
      <c r="D45" s="1161"/>
      <c r="E45" s="1161"/>
      <c r="F45" s="1161"/>
      <c r="G45" s="1161"/>
      <c r="H45" s="1161"/>
      <c r="I45" s="1161"/>
      <c r="J45" s="1161"/>
      <c r="K45" s="1161"/>
      <c r="L45" s="1161"/>
      <c r="M45" s="1161"/>
      <c r="N45" s="1161"/>
      <c r="O45" s="1161"/>
      <c r="P45" s="1161"/>
      <c r="Q45" s="1161"/>
      <c r="R45" s="1161"/>
      <c r="S45" s="1161"/>
      <c r="T45" s="1161"/>
      <c r="U45" s="1161"/>
      <c r="V45" s="1161"/>
      <c r="W45" s="1161"/>
      <c r="X45" s="1161"/>
      <c r="Y45" s="1161"/>
      <c r="Z45" s="598"/>
      <c r="AA45" s="900" t="s">
        <v>445</v>
      </c>
      <c r="AB45" s="1176">
        <f t="shared" si="12"/>
        <v>0</v>
      </c>
      <c r="AC45" s="921">
        <f t="shared" si="13"/>
        <v>0</v>
      </c>
      <c r="AD45" s="921">
        <f t="shared" si="14"/>
        <v>0</v>
      </c>
      <c r="AE45" s="921">
        <f t="shared" si="15"/>
        <v>0</v>
      </c>
      <c r="AF45" s="921">
        <f t="shared" si="16"/>
        <v>0</v>
      </c>
      <c r="AG45" s="921">
        <f t="shared" si="17"/>
        <v>0</v>
      </c>
      <c r="AH45" s="921">
        <f t="shared" si="18"/>
        <v>0</v>
      </c>
      <c r="AI45" s="921">
        <f t="shared" si="19"/>
        <v>0</v>
      </c>
      <c r="AJ45" s="921">
        <f t="shared" si="20"/>
        <v>0</v>
      </c>
      <c r="AK45" s="921">
        <f t="shared" si="21"/>
        <v>0</v>
      </c>
      <c r="AL45" s="921">
        <f t="shared" si="22"/>
        <v>0</v>
      </c>
      <c r="AM45" s="921">
        <f t="shared" si="23"/>
        <v>0</v>
      </c>
      <c r="AN45" s="921">
        <f t="shared" si="24"/>
        <v>0</v>
      </c>
      <c r="AO45" s="921">
        <f t="shared" si="25"/>
        <v>0</v>
      </c>
      <c r="AP45" s="921">
        <f t="shared" si="26"/>
        <v>0</v>
      </c>
      <c r="AQ45" s="921">
        <f t="shared" si="27"/>
        <v>0</v>
      </c>
      <c r="AR45" s="921">
        <f t="shared" si="28"/>
        <v>0</v>
      </c>
      <c r="AS45" s="921">
        <f t="shared" si="29"/>
        <v>0</v>
      </c>
      <c r="AT45" s="921">
        <f t="shared" si="30"/>
        <v>0</v>
      </c>
      <c r="AU45" s="921">
        <f t="shared" si="31"/>
        <v>0</v>
      </c>
      <c r="AV45" s="921">
        <f t="shared" si="32"/>
        <v>0</v>
      </c>
      <c r="AW45" s="921">
        <f t="shared" si="33"/>
        <v>0</v>
      </c>
      <c r="AX45" s="921">
        <f t="shared" si="34"/>
        <v>0</v>
      </c>
      <c r="AY45" s="921">
        <f t="shared" si="35"/>
        <v>0</v>
      </c>
      <c r="AZ45" s="1014"/>
      <c r="BA45" s="1014"/>
      <c r="BB45" s="1014"/>
      <c r="BC45" s="1014"/>
      <c r="BD45" s="1014"/>
      <c r="BE45" s="1014"/>
      <c r="BF45" s="1014"/>
      <c r="BG45" s="1014"/>
      <c r="BH45" s="1014"/>
      <c r="BI45" s="1014"/>
      <c r="BJ45" s="1014"/>
      <c r="BK45" s="1014"/>
      <c r="BL45" s="1014"/>
      <c r="BM45" s="1014"/>
      <c r="BN45" s="1014"/>
      <c r="BO45" s="1014"/>
      <c r="BP45" s="1014"/>
      <c r="BQ45" s="1014"/>
      <c r="BR45" s="1014"/>
      <c r="BS45" s="1014"/>
      <c r="BT45" s="1014"/>
      <c r="BU45" s="1014"/>
      <c r="BV45" s="1014"/>
      <c r="BW45" s="1014"/>
      <c r="BX45" s="1014"/>
      <c r="BY45" s="1014"/>
      <c r="BZ45" s="1014"/>
      <c r="CA45" s="1014"/>
      <c r="CB45" s="1014"/>
      <c r="CC45" s="1014"/>
      <c r="CD45" s="1014"/>
    </row>
    <row r="46" spans="1:87" s="498" customFormat="1" ht="18">
      <c r="A46" s="599" t="s">
        <v>442</v>
      </c>
      <c r="B46" s="1161"/>
      <c r="C46" s="1161"/>
      <c r="D46" s="1161"/>
      <c r="E46" s="1161"/>
      <c r="F46" s="1161"/>
      <c r="G46" s="1161"/>
      <c r="H46" s="1161"/>
      <c r="I46" s="1161"/>
      <c r="J46" s="1161"/>
      <c r="K46" s="1161"/>
      <c r="L46" s="1161"/>
      <c r="M46" s="1161"/>
      <c r="N46" s="1161"/>
      <c r="O46" s="1161"/>
      <c r="P46" s="1161"/>
      <c r="Q46" s="1161"/>
      <c r="R46" s="1161"/>
      <c r="S46" s="1161"/>
      <c r="T46" s="1161"/>
      <c r="U46" s="1161"/>
      <c r="V46" s="1161"/>
      <c r="W46" s="1161"/>
      <c r="X46" s="1161"/>
      <c r="Y46" s="1161"/>
      <c r="Z46" s="598"/>
      <c r="AA46" s="900" t="s">
        <v>442</v>
      </c>
      <c r="AB46" s="1176">
        <f t="shared" si="12"/>
        <v>0</v>
      </c>
      <c r="AC46" s="921">
        <f t="shared" si="13"/>
        <v>0</v>
      </c>
      <c r="AD46" s="921">
        <f t="shared" si="14"/>
        <v>0</v>
      </c>
      <c r="AE46" s="921">
        <f t="shared" si="15"/>
        <v>0</v>
      </c>
      <c r="AF46" s="921">
        <f t="shared" si="16"/>
        <v>0</v>
      </c>
      <c r="AG46" s="921">
        <f t="shared" si="17"/>
        <v>0</v>
      </c>
      <c r="AH46" s="921">
        <f t="shared" si="18"/>
        <v>0</v>
      </c>
      <c r="AI46" s="921">
        <f t="shared" si="19"/>
        <v>0</v>
      </c>
      <c r="AJ46" s="921">
        <f t="shared" si="20"/>
        <v>0</v>
      </c>
      <c r="AK46" s="921">
        <f t="shared" si="21"/>
        <v>0</v>
      </c>
      <c r="AL46" s="921">
        <f t="shared" si="22"/>
        <v>0</v>
      </c>
      <c r="AM46" s="921">
        <f t="shared" si="23"/>
        <v>0</v>
      </c>
      <c r="AN46" s="921">
        <f t="shared" si="24"/>
        <v>0</v>
      </c>
      <c r="AO46" s="921">
        <f t="shared" si="25"/>
        <v>0</v>
      </c>
      <c r="AP46" s="921">
        <f t="shared" si="26"/>
        <v>0</v>
      </c>
      <c r="AQ46" s="921">
        <f t="shared" si="27"/>
        <v>0</v>
      </c>
      <c r="AR46" s="921">
        <f t="shared" si="28"/>
        <v>0</v>
      </c>
      <c r="AS46" s="921">
        <f t="shared" si="29"/>
        <v>0</v>
      </c>
      <c r="AT46" s="921">
        <f t="shared" si="30"/>
        <v>0</v>
      </c>
      <c r="AU46" s="921">
        <f t="shared" si="31"/>
        <v>0</v>
      </c>
      <c r="AV46" s="921">
        <f t="shared" si="32"/>
        <v>0</v>
      </c>
      <c r="AW46" s="921">
        <f t="shared" si="33"/>
        <v>0</v>
      </c>
      <c r="AX46" s="921">
        <f t="shared" si="34"/>
        <v>0</v>
      </c>
      <c r="AY46" s="921">
        <f t="shared" si="35"/>
        <v>0</v>
      </c>
      <c r="AZ46" s="1014"/>
      <c r="BA46" s="1014"/>
      <c r="BB46" s="1014"/>
      <c r="BC46" s="1014"/>
      <c r="BD46" s="1014"/>
      <c r="BE46" s="1014"/>
      <c r="BF46" s="1014"/>
      <c r="BG46" s="1014"/>
      <c r="BH46" s="1014"/>
      <c r="BI46" s="1014"/>
      <c r="BJ46" s="1014"/>
      <c r="BK46" s="1014"/>
      <c r="BL46" s="1014"/>
      <c r="BM46" s="1014"/>
      <c r="BN46" s="1014"/>
      <c r="BO46" s="1014"/>
      <c r="BP46" s="1014"/>
      <c r="BQ46" s="1014"/>
      <c r="BR46" s="1014"/>
      <c r="BS46" s="1014"/>
      <c r="BT46" s="1014"/>
      <c r="BU46" s="1014"/>
      <c r="BV46" s="1014"/>
      <c r="BW46" s="1014"/>
      <c r="BX46" s="1014"/>
      <c r="BY46" s="1014"/>
      <c r="BZ46" s="1014"/>
      <c r="CA46" s="1014"/>
      <c r="CB46" s="1014"/>
      <c r="CC46" s="1014"/>
      <c r="CD46" s="1014"/>
    </row>
    <row r="47" spans="1:87" s="498" customFormat="1" ht="18">
      <c r="A47" s="599" t="s">
        <v>446</v>
      </c>
      <c r="B47" s="1161"/>
      <c r="C47" s="1161"/>
      <c r="D47" s="1161"/>
      <c r="E47" s="1161"/>
      <c r="F47" s="1161"/>
      <c r="G47" s="1161"/>
      <c r="H47" s="1161"/>
      <c r="I47" s="1161"/>
      <c r="J47" s="1161"/>
      <c r="K47" s="1161"/>
      <c r="L47" s="1161"/>
      <c r="M47" s="1161"/>
      <c r="N47" s="1161"/>
      <c r="O47" s="1161"/>
      <c r="P47" s="1161"/>
      <c r="Q47" s="1161"/>
      <c r="R47" s="1161"/>
      <c r="S47" s="1161"/>
      <c r="T47" s="1161"/>
      <c r="U47" s="1161"/>
      <c r="V47" s="1161"/>
      <c r="W47" s="1161"/>
      <c r="X47" s="1161"/>
      <c r="Y47" s="1161"/>
      <c r="Z47" s="598"/>
      <c r="AA47" s="900" t="s">
        <v>446</v>
      </c>
      <c r="AB47" s="1176">
        <f t="shared" si="12"/>
        <v>0</v>
      </c>
      <c r="AC47" s="921">
        <f t="shared" si="13"/>
        <v>0</v>
      </c>
      <c r="AD47" s="921">
        <f t="shared" si="14"/>
        <v>0</v>
      </c>
      <c r="AE47" s="921">
        <f t="shared" si="15"/>
        <v>0</v>
      </c>
      <c r="AF47" s="921">
        <f t="shared" si="16"/>
        <v>0</v>
      </c>
      <c r="AG47" s="921">
        <f t="shared" si="17"/>
        <v>0</v>
      </c>
      <c r="AH47" s="921">
        <f t="shared" si="18"/>
        <v>0</v>
      </c>
      <c r="AI47" s="921">
        <f t="shared" si="19"/>
        <v>0</v>
      </c>
      <c r="AJ47" s="921">
        <f t="shared" si="20"/>
        <v>0</v>
      </c>
      <c r="AK47" s="921">
        <f t="shared" si="21"/>
        <v>0</v>
      </c>
      <c r="AL47" s="921">
        <f t="shared" si="22"/>
        <v>0</v>
      </c>
      <c r="AM47" s="921">
        <f t="shared" si="23"/>
        <v>0</v>
      </c>
      <c r="AN47" s="921">
        <f t="shared" si="24"/>
        <v>0</v>
      </c>
      <c r="AO47" s="921">
        <f t="shared" si="25"/>
        <v>0</v>
      </c>
      <c r="AP47" s="921">
        <f t="shared" si="26"/>
        <v>0</v>
      </c>
      <c r="AQ47" s="921">
        <f t="shared" si="27"/>
        <v>0</v>
      </c>
      <c r="AR47" s="921">
        <f t="shared" si="28"/>
        <v>0</v>
      </c>
      <c r="AS47" s="921">
        <f t="shared" si="29"/>
        <v>0</v>
      </c>
      <c r="AT47" s="921">
        <f t="shared" si="30"/>
        <v>0</v>
      </c>
      <c r="AU47" s="921">
        <f t="shared" si="31"/>
        <v>0</v>
      </c>
      <c r="AV47" s="921">
        <f t="shared" si="32"/>
        <v>0</v>
      </c>
      <c r="AW47" s="921">
        <f t="shared" si="33"/>
        <v>0</v>
      </c>
      <c r="AX47" s="921">
        <f t="shared" si="34"/>
        <v>0</v>
      </c>
      <c r="AY47" s="921">
        <f t="shared" si="35"/>
        <v>0</v>
      </c>
      <c r="AZ47" s="1014"/>
      <c r="BA47" s="1014"/>
      <c r="BB47" s="1014"/>
      <c r="BC47" s="1014"/>
      <c r="BD47" s="1014"/>
      <c r="BE47" s="1014"/>
      <c r="BF47" s="1014"/>
      <c r="BG47" s="1014"/>
      <c r="BH47" s="1014"/>
      <c r="BI47" s="1014"/>
      <c r="BJ47" s="1014"/>
      <c r="BK47" s="1014"/>
      <c r="BL47" s="1014"/>
      <c r="BM47" s="1014"/>
      <c r="BN47" s="1014"/>
      <c r="BO47" s="1014"/>
      <c r="BP47" s="1014"/>
      <c r="BQ47" s="1014"/>
      <c r="BR47" s="1014"/>
      <c r="BS47" s="1014"/>
      <c r="BT47" s="1014"/>
      <c r="BU47" s="1014"/>
      <c r="BV47" s="1014"/>
      <c r="BW47" s="1014"/>
      <c r="BX47" s="1014"/>
      <c r="BY47" s="1014"/>
      <c r="BZ47" s="1014"/>
      <c r="CA47" s="1014"/>
      <c r="CB47" s="1014"/>
      <c r="CC47" s="1014"/>
      <c r="CD47" s="1014"/>
    </row>
    <row r="48" spans="1:87" s="498" customFormat="1" ht="18">
      <c r="A48" s="599" t="s">
        <v>447</v>
      </c>
      <c r="B48" s="1161"/>
      <c r="C48" s="1161"/>
      <c r="D48" s="1161"/>
      <c r="E48" s="1161"/>
      <c r="F48" s="1161"/>
      <c r="G48" s="1161"/>
      <c r="H48" s="1161"/>
      <c r="I48" s="1161"/>
      <c r="J48" s="1161"/>
      <c r="K48" s="1161"/>
      <c r="L48" s="1161"/>
      <c r="M48" s="1161"/>
      <c r="N48" s="1161"/>
      <c r="O48" s="1161"/>
      <c r="P48" s="1161"/>
      <c r="Q48" s="1161"/>
      <c r="R48" s="1161"/>
      <c r="S48" s="1161"/>
      <c r="T48" s="1161"/>
      <c r="U48" s="1161"/>
      <c r="V48" s="1161"/>
      <c r="W48" s="1161"/>
      <c r="X48" s="1161"/>
      <c r="Y48" s="1161"/>
      <c r="Z48" s="598"/>
      <c r="AA48" s="900" t="s">
        <v>447</v>
      </c>
      <c r="AB48" s="1176">
        <f t="shared" si="12"/>
        <v>0</v>
      </c>
      <c r="AC48" s="921">
        <f t="shared" si="13"/>
        <v>0</v>
      </c>
      <c r="AD48" s="921">
        <f t="shared" si="14"/>
        <v>0</v>
      </c>
      <c r="AE48" s="921">
        <f t="shared" si="15"/>
        <v>0</v>
      </c>
      <c r="AF48" s="921">
        <f t="shared" si="16"/>
        <v>0</v>
      </c>
      <c r="AG48" s="921">
        <f t="shared" si="17"/>
        <v>0</v>
      </c>
      <c r="AH48" s="921">
        <f t="shared" si="18"/>
        <v>0</v>
      </c>
      <c r="AI48" s="921">
        <f t="shared" si="19"/>
        <v>0</v>
      </c>
      <c r="AJ48" s="921">
        <f t="shared" si="20"/>
        <v>0</v>
      </c>
      <c r="AK48" s="921">
        <f t="shared" si="21"/>
        <v>0</v>
      </c>
      <c r="AL48" s="921">
        <f t="shared" si="22"/>
        <v>0</v>
      </c>
      <c r="AM48" s="921">
        <f t="shared" si="23"/>
        <v>0</v>
      </c>
      <c r="AN48" s="921">
        <f t="shared" si="24"/>
        <v>0</v>
      </c>
      <c r="AO48" s="921">
        <f t="shared" si="25"/>
        <v>0</v>
      </c>
      <c r="AP48" s="921">
        <f t="shared" si="26"/>
        <v>0</v>
      </c>
      <c r="AQ48" s="921">
        <f t="shared" si="27"/>
        <v>0</v>
      </c>
      <c r="AR48" s="921">
        <f t="shared" si="28"/>
        <v>0</v>
      </c>
      <c r="AS48" s="921">
        <f t="shared" si="29"/>
        <v>0</v>
      </c>
      <c r="AT48" s="921">
        <f t="shared" si="30"/>
        <v>0</v>
      </c>
      <c r="AU48" s="921">
        <f t="shared" si="31"/>
        <v>0</v>
      </c>
      <c r="AV48" s="921">
        <f t="shared" si="32"/>
        <v>0</v>
      </c>
      <c r="AW48" s="921">
        <f t="shared" si="33"/>
        <v>0</v>
      </c>
      <c r="AX48" s="921">
        <f t="shared" si="34"/>
        <v>0</v>
      </c>
      <c r="AY48" s="921">
        <f t="shared" si="35"/>
        <v>0</v>
      </c>
      <c r="AZ48" s="1014"/>
      <c r="BA48" s="1014"/>
      <c r="BB48" s="1014"/>
      <c r="BC48" s="1014"/>
      <c r="BD48" s="1014"/>
      <c r="BE48" s="1014"/>
      <c r="BF48" s="1014"/>
      <c r="BG48" s="1014"/>
      <c r="BH48" s="1014"/>
      <c r="BI48" s="1014"/>
      <c r="BJ48" s="1014"/>
      <c r="BK48" s="1014"/>
      <c r="BL48" s="1014"/>
      <c r="BM48" s="1014"/>
      <c r="BN48" s="1014"/>
      <c r="BO48" s="1014"/>
      <c r="BP48" s="1014"/>
      <c r="BQ48" s="1014"/>
      <c r="BR48" s="1014"/>
      <c r="BS48" s="1014"/>
      <c r="BT48" s="1014"/>
      <c r="BU48" s="1014"/>
      <c r="BV48" s="1014"/>
      <c r="BW48" s="1014"/>
      <c r="BX48" s="1014"/>
      <c r="BY48" s="1014"/>
      <c r="BZ48" s="1014"/>
      <c r="CA48" s="1014"/>
      <c r="CB48" s="1014"/>
      <c r="CC48" s="1014"/>
      <c r="CD48" s="1014"/>
    </row>
    <row r="49" spans="1:104" s="498" customFormat="1" ht="18">
      <c r="A49" s="599" t="s">
        <v>448</v>
      </c>
      <c r="B49" s="1161"/>
      <c r="C49" s="1161"/>
      <c r="D49" s="1161"/>
      <c r="E49" s="1161"/>
      <c r="F49" s="1161"/>
      <c r="G49" s="1161"/>
      <c r="H49" s="1161"/>
      <c r="I49" s="1161"/>
      <c r="J49" s="1161"/>
      <c r="K49" s="1161"/>
      <c r="L49" s="1161"/>
      <c r="M49" s="1161"/>
      <c r="N49" s="1161"/>
      <c r="O49" s="1161"/>
      <c r="P49" s="1161"/>
      <c r="Q49" s="1161"/>
      <c r="R49" s="1161"/>
      <c r="S49" s="1161"/>
      <c r="T49" s="1161"/>
      <c r="U49" s="1161"/>
      <c r="V49" s="1161"/>
      <c r="W49" s="1161"/>
      <c r="X49" s="1161"/>
      <c r="Y49" s="1161"/>
      <c r="Z49" s="598"/>
      <c r="AA49" s="900" t="s">
        <v>448</v>
      </c>
      <c r="AB49" s="1176">
        <f t="shared" si="12"/>
        <v>0</v>
      </c>
      <c r="AC49" s="921">
        <f t="shared" si="13"/>
        <v>0</v>
      </c>
      <c r="AD49" s="921">
        <f t="shared" si="14"/>
        <v>0</v>
      </c>
      <c r="AE49" s="921">
        <f t="shared" si="15"/>
        <v>0</v>
      </c>
      <c r="AF49" s="921">
        <f t="shared" si="16"/>
        <v>0</v>
      </c>
      <c r="AG49" s="921">
        <f t="shared" si="17"/>
        <v>0</v>
      </c>
      <c r="AH49" s="921">
        <f t="shared" si="18"/>
        <v>0</v>
      </c>
      <c r="AI49" s="921">
        <f t="shared" si="19"/>
        <v>0</v>
      </c>
      <c r="AJ49" s="921">
        <f t="shared" si="20"/>
        <v>0</v>
      </c>
      <c r="AK49" s="921">
        <f t="shared" si="21"/>
        <v>0</v>
      </c>
      <c r="AL49" s="921">
        <f t="shared" si="22"/>
        <v>0</v>
      </c>
      <c r="AM49" s="921">
        <f t="shared" si="23"/>
        <v>0</v>
      </c>
      <c r="AN49" s="921">
        <f t="shared" si="24"/>
        <v>0</v>
      </c>
      <c r="AO49" s="921">
        <f t="shared" si="25"/>
        <v>0</v>
      </c>
      <c r="AP49" s="921">
        <f t="shared" si="26"/>
        <v>0</v>
      </c>
      <c r="AQ49" s="921">
        <f t="shared" si="27"/>
        <v>0</v>
      </c>
      <c r="AR49" s="921">
        <f t="shared" si="28"/>
        <v>0</v>
      </c>
      <c r="AS49" s="921">
        <f t="shared" si="29"/>
        <v>0</v>
      </c>
      <c r="AT49" s="921">
        <f t="shared" si="30"/>
        <v>0</v>
      </c>
      <c r="AU49" s="921">
        <f t="shared" si="31"/>
        <v>0</v>
      </c>
      <c r="AV49" s="921">
        <f t="shared" si="32"/>
        <v>0</v>
      </c>
      <c r="AW49" s="921">
        <f t="shared" si="33"/>
        <v>0</v>
      </c>
      <c r="AX49" s="921">
        <f t="shared" si="34"/>
        <v>0</v>
      </c>
      <c r="AY49" s="921">
        <f t="shared" si="35"/>
        <v>0</v>
      </c>
      <c r="AZ49" s="1014"/>
      <c r="BA49" s="1014"/>
      <c r="BB49" s="1014"/>
      <c r="BC49" s="1014"/>
      <c r="BD49" s="1014"/>
      <c r="BE49" s="1014"/>
      <c r="BF49" s="1014"/>
      <c r="BG49" s="1014"/>
      <c r="BH49" s="1014"/>
      <c r="BI49" s="1014"/>
      <c r="BJ49" s="1014"/>
      <c r="BK49" s="1014"/>
      <c r="BL49" s="1014"/>
      <c r="BM49" s="1014"/>
      <c r="BN49" s="1014"/>
      <c r="BO49" s="1014"/>
      <c r="BP49" s="1014"/>
      <c r="BQ49" s="1014"/>
      <c r="BR49" s="1014"/>
      <c r="BS49" s="1014"/>
      <c r="BT49" s="1014"/>
      <c r="BU49" s="1014"/>
      <c r="BV49" s="1014"/>
      <c r="BW49" s="1014"/>
      <c r="BX49" s="1014"/>
      <c r="BY49" s="1014"/>
      <c r="BZ49" s="1014"/>
      <c r="CA49" s="1014"/>
      <c r="CB49" s="1014"/>
      <c r="CC49" s="1014"/>
      <c r="CD49" s="1014"/>
    </row>
    <row r="50" spans="1:104" s="498" customFormat="1" ht="18">
      <c r="A50" s="599" t="s">
        <v>449</v>
      </c>
      <c r="B50" s="1161"/>
      <c r="C50" s="1161"/>
      <c r="D50" s="1161"/>
      <c r="E50" s="1161"/>
      <c r="F50" s="1161"/>
      <c r="G50" s="1161"/>
      <c r="H50" s="1161"/>
      <c r="I50" s="1161"/>
      <c r="J50" s="1161"/>
      <c r="K50" s="1161"/>
      <c r="L50" s="1161"/>
      <c r="M50" s="1161"/>
      <c r="N50" s="1161"/>
      <c r="O50" s="1161"/>
      <c r="P50" s="1161"/>
      <c r="Q50" s="1161"/>
      <c r="R50" s="1161"/>
      <c r="S50" s="1161"/>
      <c r="T50" s="1161"/>
      <c r="U50" s="1161"/>
      <c r="V50" s="1161"/>
      <c r="W50" s="1161"/>
      <c r="X50" s="1161"/>
      <c r="Y50" s="1161"/>
      <c r="Z50" s="598"/>
      <c r="AA50" s="900" t="s">
        <v>449</v>
      </c>
      <c r="AB50" s="1176">
        <f t="shared" si="12"/>
        <v>0</v>
      </c>
      <c r="AC50" s="921">
        <f t="shared" si="13"/>
        <v>0</v>
      </c>
      <c r="AD50" s="921">
        <f t="shared" si="14"/>
        <v>0</v>
      </c>
      <c r="AE50" s="921">
        <f t="shared" si="15"/>
        <v>0</v>
      </c>
      <c r="AF50" s="921">
        <f t="shared" si="16"/>
        <v>0</v>
      </c>
      <c r="AG50" s="921">
        <f t="shared" si="17"/>
        <v>0</v>
      </c>
      <c r="AH50" s="921">
        <f t="shared" si="18"/>
        <v>0</v>
      </c>
      <c r="AI50" s="921">
        <f t="shared" si="19"/>
        <v>0</v>
      </c>
      <c r="AJ50" s="921">
        <f t="shared" si="20"/>
        <v>0</v>
      </c>
      <c r="AK50" s="921">
        <f t="shared" si="21"/>
        <v>0</v>
      </c>
      <c r="AL50" s="921">
        <f t="shared" si="22"/>
        <v>0</v>
      </c>
      <c r="AM50" s="921">
        <f t="shared" si="23"/>
        <v>0</v>
      </c>
      <c r="AN50" s="921">
        <f t="shared" si="24"/>
        <v>0</v>
      </c>
      <c r="AO50" s="921">
        <f t="shared" si="25"/>
        <v>0</v>
      </c>
      <c r="AP50" s="921">
        <f t="shared" si="26"/>
        <v>0</v>
      </c>
      <c r="AQ50" s="921">
        <f t="shared" si="27"/>
        <v>0</v>
      </c>
      <c r="AR50" s="921">
        <f t="shared" si="28"/>
        <v>0</v>
      </c>
      <c r="AS50" s="921">
        <f t="shared" si="29"/>
        <v>0</v>
      </c>
      <c r="AT50" s="921">
        <f t="shared" si="30"/>
        <v>0</v>
      </c>
      <c r="AU50" s="921">
        <f t="shared" si="31"/>
        <v>0</v>
      </c>
      <c r="AV50" s="921">
        <f t="shared" si="32"/>
        <v>0</v>
      </c>
      <c r="AW50" s="921">
        <f t="shared" si="33"/>
        <v>0</v>
      </c>
      <c r="AX50" s="921">
        <f t="shared" si="34"/>
        <v>0</v>
      </c>
      <c r="AY50" s="921">
        <f t="shared" si="35"/>
        <v>0</v>
      </c>
      <c r="AZ50" s="1014"/>
      <c r="BA50" s="1014"/>
      <c r="BB50" s="1014"/>
      <c r="BC50" s="1014"/>
      <c r="BD50" s="1014"/>
      <c r="BE50" s="1014"/>
      <c r="BF50" s="1014"/>
      <c r="BG50" s="1014"/>
      <c r="BH50" s="1014"/>
      <c r="BI50" s="1014"/>
      <c r="BJ50" s="1014"/>
      <c r="BK50" s="1014"/>
      <c r="BL50" s="1014"/>
      <c r="BM50" s="1014"/>
      <c r="BN50" s="1014"/>
      <c r="BO50" s="1014"/>
      <c r="BP50" s="1014"/>
      <c r="BQ50" s="1014"/>
      <c r="BR50" s="1014"/>
      <c r="BS50" s="1014"/>
      <c r="BT50" s="1014"/>
      <c r="BU50" s="1014"/>
      <c r="BV50" s="1014"/>
      <c r="BW50" s="1014"/>
      <c r="BX50" s="1014"/>
      <c r="BY50" s="1014"/>
      <c r="BZ50" s="1014"/>
      <c r="CA50" s="1014"/>
      <c r="CB50" s="1014"/>
      <c r="CC50" s="1014"/>
      <c r="CD50" s="1014"/>
    </row>
    <row r="51" spans="1:104" s="498" customFormat="1" ht="18">
      <c r="A51" s="599" t="s">
        <v>450</v>
      </c>
      <c r="B51" s="1161"/>
      <c r="C51" s="1161"/>
      <c r="D51" s="1161"/>
      <c r="E51" s="1161"/>
      <c r="F51" s="1161"/>
      <c r="G51" s="1161"/>
      <c r="H51" s="1161"/>
      <c r="I51" s="1161"/>
      <c r="J51" s="1161"/>
      <c r="K51" s="1161"/>
      <c r="L51" s="1161"/>
      <c r="M51" s="1161"/>
      <c r="N51" s="1161"/>
      <c r="O51" s="1161"/>
      <c r="P51" s="1161"/>
      <c r="Q51" s="1161"/>
      <c r="R51" s="1161"/>
      <c r="S51" s="1161"/>
      <c r="T51" s="1161"/>
      <c r="U51" s="1161"/>
      <c r="V51" s="1161"/>
      <c r="W51" s="1161"/>
      <c r="X51" s="1161"/>
      <c r="Y51" s="1161"/>
      <c r="Z51" s="598"/>
      <c r="AA51" s="900" t="s">
        <v>450</v>
      </c>
      <c r="AB51" s="1176">
        <f t="shared" si="12"/>
        <v>0</v>
      </c>
      <c r="AC51" s="921">
        <f t="shared" si="13"/>
        <v>0</v>
      </c>
      <c r="AD51" s="921">
        <f t="shared" si="14"/>
        <v>0</v>
      </c>
      <c r="AE51" s="921">
        <f t="shared" si="15"/>
        <v>0</v>
      </c>
      <c r="AF51" s="921">
        <f t="shared" si="16"/>
        <v>0</v>
      </c>
      <c r="AG51" s="921">
        <f t="shared" si="17"/>
        <v>0</v>
      </c>
      <c r="AH51" s="921">
        <f t="shared" si="18"/>
        <v>0</v>
      </c>
      <c r="AI51" s="921">
        <f t="shared" si="19"/>
        <v>0</v>
      </c>
      <c r="AJ51" s="921">
        <f t="shared" si="20"/>
        <v>0</v>
      </c>
      <c r="AK51" s="921">
        <f t="shared" si="21"/>
        <v>0</v>
      </c>
      <c r="AL51" s="921">
        <f t="shared" si="22"/>
        <v>0</v>
      </c>
      <c r="AM51" s="921">
        <f t="shared" si="23"/>
        <v>0</v>
      </c>
      <c r="AN51" s="921">
        <f t="shared" si="24"/>
        <v>0</v>
      </c>
      <c r="AO51" s="921">
        <f t="shared" si="25"/>
        <v>0</v>
      </c>
      <c r="AP51" s="921">
        <f t="shared" si="26"/>
        <v>0</v>
      </c>
      <c r="AQ51" s="921">
        <f t="shared" si="27"/>
        <v>0</v>
      </c>
      <c r="AR51" s="921">
        <f t="shared" si="28"/>
        <v>0</v>
      </c>
      <c r="AS51" s="921">
        <f t="shared" si="29"/>
        <v>0</v>
      </c>
      <c r="AT51" s="921">
        <f t="shared" si="30"/>
        <v>0</v>
      </c>
      <c r="AU51" s="921">
        <f t="shared" si="31"/>
        <v>0</v>
      </c>
      <c r="AV51" s="921">
        <f t="shared" si="32"/>
        <v>0</v>
      </c>
      <c r="AW51" s="921">
        <f t="shared" si="33"/>
        <v>0</v>
      </c>
      <c r="AX51" s="921">
        <f t="shared" si="34"/>
        <v>0</v>
      </c>
      <c r="AY51" s="921">
        <f t="shared" si="35"/>
        <v>0</v>
      </c>
      <c r="AZ51" s="1014"/>
      <c r="BA51" s="1014"/>
      <c r="BB51" s="1014"/>
      <c r="BC51" s="1014"/>
      <c r="BD51" s="1014"/>
      <c r="BE51" s="1014"/>
      <c r="BF51" s="1014"/>
      <c r="BG51" s="1014"/>
      <c r="BH51" s="1014"/>
      <c r="BI51" s="1014"/>
      <c r="BJ51" s="1014"/>
      <c r="BK51" s="1014"/>
      <c r="BL51" s="1014"/>
      <c r="BM51" s="1014"/>
      <c r="BN51" s="1014"/>
      <c r="BO51" s="1014"/>
      <c r="BP51" s="1014"/>
      <c r="BQ51" s="1014"/>
      <c r="BR51" s="1014"/>
      <c r="BS51" s="1014"/>
      <c r="BT51" s="1014"/>
      <c r="BU51" s="1014"/>
      <c r="BV51" s="1014"/>
      <c r="BW51" s="1014"/>
      <c r="BX51" s="1014"/>
      <c r="BY51" s="1014"/>
      <c r="BZ51" s="1014"/>
      <c r="CA51" s="1014"/>
      <c r="CB51" s="1014"/>
      <c r="CC51" s="1014"/>
      <c r="CD51" s="1014"/>
    </row>
    <row r="52" spans="1:104" s="498" customFormat="1" ht="18">
      <c r="A52" s="599" t="s">
        <v>451</v>
      </c>
      <c r="B52" s="1161"/>
      <c r="C52" s="1161"/>
      <c r="D52" s="1161"/>
      <c r="E52" s="1161"/>
      <c r="F52" s="1161"/>
      <c r="G52" s="1161"/>
      <c r="H52" s="1161"/>
      <c r="I52" s="1161"/>
      <c r="J52" s="1161"/>
      <c r="K52" s="1161"/>
      <c r="L52" s="1161"/>
      <c r="M52" s="1161"/>
      <c r="N52" s="1161"/>
      <c r="O52" s="1161"/>
      <c r="P52" s="1161"/>
      <c r="Q52" s="1161"/>
      <c r="R52" s="1161"/>
      <c r="S52" s="1161"/>
      <c r="T52" s="1161"/>
      <c r="U52" s="1161"/>
      <c r="V52" s="1161"/>
      <c r="W52" s="1161"/>
      <c r="X52" s="1161"/>
      <c r="Y52" s="1161"/>
      <c r="Z52" s="598"/>
      <c r="AA52" s="900" t="s">
        <v>451</v>
      </c>
      <c r="AB52" s="1176">
        <f t="shared" si="12"/>
        <v>0</v>
      </c>
      <c r="AC52" s="921">
        <f t="shared" si="13"/>
        <v>0</v>
      </c>
      <c r="AD52" s="921">
        <f t="shared" si="14"/>
        <v>0</v>
      </c>
      <c r="AE52" s="921">
        <f t="shared" si="15"/>
        <v>0</v>
      </c>
      <c r="AF52" s="921">
        <f t="shared" si="16"/>
        <v>0</v>
      </c>
      <c r="AG52" s="921">
        <f t="shared" si="17"/>
        <v>0</v>
      </c>
      <c r="AH52" s="921">
        <f t="shared" si="18"/>
        <v>0</v>
      </c>
      <c r="AI52" s="921">
        <f t="shared" si="19"/>
        <v>0</v>
      </c>
      <c r="AJ52" s="921">
        <f t="shared" si="20"/>
        <v>0</v>
      </c>
      <c r="AK52" s="921">
        <f t="shared" si="21"/>
        <v>0</v>
      </c>
      <c r="AL52" s="921">
        <f t="shared" si="22"/>
        <v>0</v>
      </c>
      <c r="AM52" s="921">
        <f t="shared" si="23"/>
        <v>0</v>
      </c>
      <c r="AN52" s="921">
        <f t="shared" si="24"/>
        <v>0</v>
      </c>
      <c r="AO52" s="921">
        <f t="shared" si="25"/>
        <v>0</v>
      </c>
      <c r="AP52" s="921">
        <f t="shared" si="26"/>
        <v>0</v>
      </c>
      <c r="AQ52" s="921">
        <f t="shared" si="27"/>
        <v>0</v>
      </c>
      <c r="AR52" s="921">
        <f t="shared" si="28"/>
        <v>0</v>
      </c>
      <c r="AS52" s="921">
        <f t="shared" si="29"/>
        <v>0</v>
      </c>
      <c r="AT52" s="921">
        <f t="shared" si="30"/>
        <v>0</v>
      </c>
      <c r="AU52" s="921">
        <f t="shared" si="31"/>
        <v>0</v>
      </c>
      <c r="AV52" s="921">
        <f t="shared" si="32"/>
        <v>0</v>
      </c>
      <c r="AW52" s="921">
        <f t="shared" si="33"/>
        <v>0</v>
      </c>
      <c r="AX52" s="921">
        <f t="shared" si="34"/>
        <v>0</v>
      </c>
      <c r="AY52" s="921">
        <f t="shared" si="35"/>
        <v>0</v>
      </c>
      <c r="AZ52" s="1014"/>
      <c r="BA52" s="1014"/>
      <c r="BB52" s="1014"/>
      <c r="BC52" s="1014"/>
      <c r="BD52" s="1014"/>
      <c r="BE52" s="1014"/>
      <c r="BF52" s="1014"/>
      <c r="BG52" s="1014"/>
      <c r="BH52" s="1014"/>
      <c r="BI52" s="1014"/>
      <c r="BJ52" s="1014"/>
      <c r="BK52" s="1014"/>
      <c r="BL52" s="1014"/>
      <c r="BM52" s="1014"/>
      <c r="BN52" s="1014"/>
      <c r="BO52" s="1014"/>
      <c r="BP52" s="1014"/>
      <c r="BQ52" s="1014"/>
      <c r="BR52" s="1014"/>
      <c r="BS52" s="1014"/>
      <c r="BT52" s="1014"/>
      <c r="BU52" s="1014"/>
      <c r="BV52" s="1014"/>
      <c r="BW52" s="1014"/>
      <c r="BX52" s="1014"/>
      <c r="BY52" s="1014"/>
      <c r="BZ52" s="1014"/>
      <c r="CA52" s="1014"/>
      <c r="CB52" s="1014"/>
      <c r="CC52" s="1014"/>
      <c r="CD52" s="1014"/>
    </row>
    <row r="53" spans="1:104" s="498" customFormat="1" ht="18.75" thickBot="1">
      <c r="A53" s="600" t="s">
        <v>452</v>
      </c>
      <c r="B53" s="1161"/>
      <c r="C53" s="1161"/>
      <c r="D53" s="1161"/>
      <c r="E53" s="1161"/>
      <c r="F53" s="1161"/>
      <c r="G53" s="1161"/>
      <c r="H53" s="1161"/>
      <c r="I53" s="1161"/>
      <c r="J53" s="1161"/>
      <c r="K53" s="1161"/>
      <c r="L53" s="1161"/>
      <c r="M53" s="1161"/>
      <c r="N53" s="1161"/>
      <c r="O53" s="1161"/>
      <c r="P53" s="1161"/>
      <c r="Q53" s="1161"/>
      <c r="R53" s="1161"/>
      <c r="S53" s="1161"/>
      <c r="T53" s="1161"/>
      <c r="U53" s="1161"/>
      <c r="V53" s="1161"/>
      <c r="W53" s="1161"/>
      <c r="X53" s="1161"/>
      <c r="Y53" s="1161"/>
      <c r="Z53" s="598"/>
      <c r="AA53" s="902" t="s">
        <v>452</v>
      </c>
      <c r="AB53" s="1176">
        <f t="shared" si="12"/>
        <v>0</v>
      </c>
      <c r="AC53" s="921">
        <f t="shared" si="13"/>
        <v>0</v>
      </c>
      <c r="AD53" s="921">
        <f t="shared" si="14"/>
        <v>0</v>
      </c>
      <c r="AE53" s="921">
        <f t="shared" si="15"/>
        <v>0</v>
      </c>
      <c r="AF53" s="921">
        <f t="shared" si="16"/>
        <v>0</v>
      </c>
      <c r="AG53" s="921">
        <f t="shared" si="17"/>
        <v>0</v>
      </c>
      <c r="AH53" s="921">
        <f t="shared" si="18"/>
        <v>0</v>
      </c>
      <c r="AI53" s="921">
        <f t="shared" si="19"/>
        <v>0</v>
      </c>
      <c r="AJ53" s="921">
        <f t="shared" si="20"/>
        <v>0</v>
      </c>
      <c r="AK53" s="921">
        <f t="shared" si="21"/>
        <v>0</v>
      </c>
      <c r="AL53" s="921">
        <f t="shared" si="22"/>
        <v>0</v>
      </c>
      <c r="AM53" s="921">
        <f t="shared" si="23"/>
        <v>0</v>
      </c>
      <c r="AN53" s="921">
        <f t="shared" si="24"/>
        <v>0</v>
      </c>
      <c r="AO53" s="921">
        <f t="shared" si="25"/>
        <v>0</v>
      </c>
      <c r="AP53" s="921">
        <f t="shared" si="26"/>
        <v>0</v>
      </c>
      <c r="AQ53" s="921">
        <f t="shared" si="27"/>
        <v>0</v>
      </c>
      <c r="AR53" s="921">
        <f t="shared" si="28"/>
        <v>0</v>
      </c>
      <c r="AS53" s="921">
        <f t="shared" si="29"/>
        <v>0</v>
      </c>
      <c r="AT53" s="921">
        <f t="shared" si="30"/>
        <v>0</v>
      </c>
      <c r="AU53" s="921">
        <f t="shared" si="31"/>
        <v>0</v>
      </c>
      <c r="AV53" s="921">
        <f t="shared" si="32"/>
        <v>0</v>
      </c>
      <c r="AW53" s="921">
        <f t="shared" si="33"/>
        <v>0</v>
      </c>
      <c r="AX53" s="921">
        <f t="shared" si="34"/>
        <v>0</v>
      </c>
      <c r="AY53" s="921">
        <f t="shared" si="35"/>
        <v>0</v>
      </c>
      <c r="AZ53" s="1014"/>
      <c r="BA53" s="1014"/>
      <c r="BB53" s="1014"/>
      <c r="BC53" s="1014"/>
      <c r="BD53" s="1014"/>
      <c r="BE53" s="1014"/>
      <c r="BF53" s="1014"/>
      <c r="BG53" s="1014"/>
      <c r="BH53" s="1014"/>
      <c r="BI53" s="1014"/>
      <c r="BJ53" s="1014"/>
      <c r="BK53" s="1014"/>
      <c r="BL53" s="1014"/>
      <c r="BM53" s="1014"/>
      <c r="BN53" s="1014"/>
      <c r="BO53" s="1014"/>
      <c r="BP53" s="1014"/>
      <c r="BQ53" s="1014"/>
      <c r="BR53" s="1014"/>
      <c r="BS53" s="1014"/>
      <c r="BT53" s="1014"/>
      <c r="BU53" s="1014"/>
      <c r="BV53" s="1014"/>
      <c r="BW53" s="1014"/>
      <c r="BX53" s="1014"/>
      <c r="BY53" s="1014"/>
      <c r="BZ53" s="1014"/>
      <c r="CA53" s="1014"/>
      <c r="CB53" s="1014"/>
      <c r="CC53" s="1014"/>
      <c r="CD53" s="1014"/>
    </row>
    <row r="54" spans="1:104" s="272" customFormat="1" ht="26.25" customHeight="1" thickBot="1">
      <c r="A54" s="608" t="s">
        <v>157</v>
      </c>
      <c r="B54" s="1163">
        <f t="shared" ref="B54:Y54" si="36">SUM(B41:B53)</f>
        <v>0</v>
      </c>
      <c r="C54" s="1163">
        <f t="shared" si="36"/>
        <v>0</v>
      </c>
      <c r="D54" s="1163">
        <f t="shared" si="36"/>
        <v>0</v>
      </c>
      <c r="E54" s="1163">
        <f t="shared" si="36"/>
        <v>0</v>
      </c>
      <c r="F54" s="1163">
        <f t="shared" si="36"/>
        <v>0</v>
      </c>
      <c r="G54" s="1163">
        <f t="shared" si="36"/>
        <v>0</v>
      </c>
      <c r="H54" s="1163">
        <f t="shared" si="36"/>
        <v>0</v>
      </c>
      <c r="I54" s="1163">
        <f t="shared" si="36"/>
        <v>0</v>
      </c>
      <c r="J54" s="1163">
        <f t="shared" si="36"/>
        <v>0</v>
      </c>
      <c r="K54" s="1163">
        <f t="shared" si="36"/>
        <v>0</v>
      </c>
      <c r="L54" s="1163">
        <f t="shared" si="36"/>
        <v>0</v>
      </c>
      <c r="M54" s="1163">
        <f t="shared" si="36"/>
        <v>0</v>
      </c>
      <c r="N54" s="1163">
        <f t="shared" si="36"/>
        <v>0</v>
      </c>
      <c r="O54" s="1163">
        <f t="shared" si="36"/>
        <v>0</v>
      </c>
      <c r="P54" s="1163">
        <f t="shared" si="36"/>
        <v>0</v>
      </c>
      <c r="Q54" s="1163">
        <f t="shared" si="36"/>
        <v>0</v>
      </c>
      <c r="R54" s="1163">
        <f t="shared" si="36"/>
        <v>0</v>
      </c>
      <c r="S54" s="1163">
        <f t="shared" si="36"/>
        <v>0</v>
      </c>
      <c r="T54" s="1163">
        <f t="shared" si="36"/>
        <v>0</v>
      </c>
      <c r="U54" s="1163">
        <f t="shared" si="36"/>
        <v>0</v>
      </c>
      <c r="V54" s="1163">
        <f t="shared" si="36"/>
        <v>0</v>
      </c>
      <c r="W54" s="1163">
        <f t="shared" si="36"/>
        <v>0</v>
      </c>
      <c r="X54" s="1163">
        <f t="shared" si="36"/>
        <v>0</v>
      </c>
      <c r="Y54" s="1163">
        <f t="shared" si="36"/>
        <v>0</v>
      </c>
      <c r="Z54" s="598"/>
      <c r="AA54" s="901" t="s">
        <v>157</v>
      </c>
      <c r="AB54" s="1163">
        <f>SUM(AB41:AB53)</f>
        <v>0</v>
      </c>
      <c r="AC54" s="1163">
        <f t="shared" ref="AC54:AH54" si="37">SUM(AC41:AC53)</f>
        <v>0</v>
      </c>
      <c r="AD54" s="1163">
        <f t="shared" si="37"/>
        <v>0</v>
      </c>
      <c r="AE54" s="1163">
        <f t="shared" si="37"/>
        <v>0</v>
      </c>
      <c r="AF54" s="1163">
        <f t="shared" si="37"/>
        <v>0</v>
      </c>
      <c r="AG54" s="1163">
        <f t="shared" si="37"/>
        <v>0</v>
      </c>
      <c r="AH54" s="1163">
        <f t="shared" si="37"/>
        <v>0</v>
      </c>
      <c r="AI54" s="1163">
        <f t="shared" ref="AI54:AY54" si="38">SUM(AI41:AI53)</f>
        <v>0</v>
      </c>
      <c r="AJ54" s="1163">
        <f t="shared" si="38"/>
        <v>0</v>
      </c>
      <c r="AK54" s="1163">
        <f t="shared" si="38"/>
        <v>0</v>
      </c>
      <c r="AL54" s="1163">
        <f t="shared" si="38"/>
        <v>0</v>
      </c>
      <c r="AM54" s="1163">
        <f t="shared" si="38"/>
        <v>0</v>
      </c>
      <c r="AN54" s="1163">
        <f t="shared" si="38"/>
        <v>0</v>
      </c>
      <c r="AO54" s="1163">
        <f t="shared" si="38"/>
        <v>0</v>
      </c>
      <c r="AP54" s="1163">
        <f t="shared" si="38"/>
        <v>0</v>
      </c>
      <c r="AQ54" s="1163">
        <f t="shared" si="38"/>
        <v>0</v>
      </c>
      <c r="AR54" s="1163">
        <f t="shared" si="38"/>
        <v>0</v>
      </c>
      <c r="AS54" s="1163">
        <f t="shared" si="38"/>
        <v>0</v>
      </c>
      <c r="AT54" s="1163">
        <f t="shared" si="38"/>
        <v>0</v>
      </c>
      <c r="AU54" s="1163">
        <f t="shared" si="38"/>
        <v>0</v>
      </c>
      <c r="AV54" s="1163">
        <f t="shared" si="38"/>
        <v>0</v>
      </c>
      <c r="AW54" s="1163">
        <f t="shared" si="38"/>
        <v>0</v>
      </c>
      <c r="AX54" s="1163">
        <f t="shared" si="38"/>
        <v>0</v>
      </c>
      <c r="AY54" s="1163">
        <f t="shared" si="38"/>
        <v>0</v>
      </c>
    </row>
    <row r="55" spans="1:104" s="613" customFormat="1" ht="63" customHeight="1" thickBot="1">
      <c r="A55" s="937"/>
      <c r="B55" s="931"/>
      <c r="C55" s="1088"/>
      <c r="D55" s="1088"/>
      <c r="E55" s="1088"/>
      <c r="F55" s="1088"/>
      <c r="G55" s="1088"/>
      <c r="H55" s="1347"/>
      <c r="I55" s="1347"/>
      <c r="J55" s="1347"/>
      <c r="K55" s="1347"/>
      <c r="L55" s="1347"/>
      <c r="M55" s="1347"/>
      <c r="N55" s="1347"/>
      <c r="O55" s="1347"/>
      <c r="P55" s="1347"/>
      <c r="Q55" s="1347"/>
      <c r="R55" s="1347"/>
      <c r="S55" s="1347"/>
      <c r="T55" s="1347"/>
      <c r="U55" s="1347"/>
      <c r="V55" s="1347"/>
      <c r="W55" s="1347"/>
      <c r="X55" s="1347"/>
      <c r="Y55" s="1347"/>
      <c r="Z55" s="930"/>
      <c r="AA55" s="917" t="s">
        <v>512</v>
      </c>
      <c r="AB55" s="1163">
        <f t="shared" ref="AB55:AH55" si="39">AB54/13</f>
        <v>0</v>
      </c>
      <c r="AC55" s="1164">
        <f t="shared" si="39"/>
        <v>0</v>
      </c>
      <c r="AD55" s="1164">
        <f t="shared" si="39"/>
        <v>0</v>
      </c>
      <c r="AE55" s="1164">
        <f t="shared" si="39"/>
        <v>0</v>
      </c>
      <c r="AF55" s="1164">
        <f t="shared" si="39"/>
        <v>0</v>
      </c>
      <c r="AG55" s="1164">
        <f t="shared" si="39"/>
        <v>0</v>
      </c>
      <c r="AH55" s="1164">
        <f t="shared" si="39"/>
        <v>0</v>
      </c>
      <c r="AI55" s="1164">
        <f t="shared" ref="AI55:AQ55" si="40">AI54/13</f>
        <v>0</v>
      </c>
      <c r="AJ55" s="1164">
        <f t="shared" si="40"/>
        <v>0</v>
      </c>
      <c r="AK55" s="1164">
        <f t="shared" si="40"/>
        <v>0</v>
      </c>
      <c r="AL55" s="1164">
        <f t="shared" si="40"/>
        <v>0</v>
      </c>
      <c r="AM55" s="1164">
        <f t="shared" si="40"/>
        <v>0</v>
      </c>
      <c r="AN55" s="1164">
        <f t="shared" si="40"/>
        <v>0</v>
      </c>
      <c r="AO55" s="1164">
        <f t="shared" si="40"/>
        <v>0</v>
      </c>
      <c r="AP55" s="1164">
        <f t="shared" si="40"/>
        <v>0</v>
      </c>
      <c r="AQ55" s="1164">
        <f t="shared" si="40"/>
        <v>0</v>
      </c>
      <c r="AR55" s="1164">
        <f t="shared" ref="AR55:AY55" si="41">AR54/13</f>
        <v>0</v>
      </c>
      <c r="AS55" s="1164">
        <f t="shared" si="41"/>
        <v>0</v>
      </c>
      <c r="AT55" s="1164">
        <f t="shared" si="41"/>
        <v>0</v>
      </c>
      <c r="AU55" s="1164">
        <f t="shared" si="41"/>
        <v>0</v>
      </c>
      <c r="AV55" s="1164">
        <f t="shared" si="41"/>
        <v>0</v>
      </c>
      <c r="AW55" s="1164">
        <f t="shared" si="41"/>
        <v>0</v>
      </c>
      <c r="AX55" s="1164">
        <f t="shared" si="41"/>
        <v>0</v>
      </c>
      <c r="AY55" s="1164">
        <f t="shared" si="41"/>
        <v>0</v>
      </c>
      <c r="AZ55" s="930"/>
      <c r="BA55" s="930"/>
      <c r="BB55" s="930"/>
      <c r="BC55" s="930"/>
      <c r="BD55" s="930"/>
      <c r="BE55" s="930"/>
      <c r="BF55" s="930"/>
      <c r="BG55" s="930"/>
      <c r="BH55" s="930"/>
      <c r="BI55" s="930"/>
      <c r="BJ55" s="930"/>
      <c r="BK55" s="930"/>
      <c r="BL55" s="930"/>
      <c r="BM55" s="930"/>
      <c r="BN55" s="930"/>
      <c r="BO55" s="930"/>
      <c r="BP55" s="930"/>
      <c r="BQ55" s="930"/>
    </row>
    <row r="56" spans="1:104" s="613" customFormat="1" ht="55.5" customHeight="1" thickBot="1">
      <c r="A56" s="937"/>
      <c r="B56" s="1087"/>
      <c r="C56" s="1087"/>
      <c r="D56" s="1087"/>
      <c r="E56" s="1087"/>
      <c r="F56" s="1087"/>
      <c r="G56" s="1087"/>
      <c r="H56" s="1087"/>
      <c r="I56" s="1087"/>
      <c r="J56" s="1087"/>
      <c r="K56" s="1087"/>
      <c r="L56" s="1087"/>
      <c r="M56" s="1087"/>
      <c r="N56" s="1087"/>
      <c r="O56" s="1087"/>
      <c r="P56" s="1087"/>
      <c r="Q56" s="1087"/>
      <c r="R56" s="1087"/>
      <c r="S56" s="1087"/>
      <c r="T56" s="1087"/>
      <c r="U56" s="1087"/>
      <c r="V56" s="1087"/>
      <c r="W56" s="1087"/>
      <c r="X56" s="1087"/>
      <c r="Y56" s="1087"/>
      <c r="Z56" s="930"/>
      <c r="AA56" s="918" t="s">
        <v>513</v>
      </c>
      <c r="AB56" s="918"/>
      <c r="AC56" s="1168">
        <f>IF(ISERROR(+AC55/AC53*13),0,+AC55/AC53*13)</f>
        <v>0</v>
      </c>
      <c r="AD56" s="1168">
        <f t="shared" ref="AD56:AY56" si="42">IF(ISERROR(+AD55/AD53*13),0,+AD55/AD53*13)</f>
        <v>0</v>
      </c>
      <c r="AE56" s="1168">
        <f t="shared" si="42"/>
        <v>0</v>
      </c>
      <c r="AF56" s="1168">
        <f t="shared" si="42"/>
        <v>0</v>
      </c>
      <c r="AG56" s="1168">
        <f t="shared" si="42"/>
        <v>0</v>
      </c>
      <c r="AH56" s="1168">
        <f t="shared" si="42"/>
        <v>0</v>
      </c>
      <c r="AI56" s="1168">
        <f t="shared" si="42"/>
        <v>0</v>
      </c>
      <c r="AJ56" s="1168">
        <f t="shared" si="42"/>
        <v>0</v>
      </c>
      <c r="AK56" s="1168">
        <f t="shared" si="42"/>
        <v>0</v>
      </c>
      <c r="AL56" s="1168">
        <f t="shared" si="42"/>
        <v>0</v>
      </c>
      <c r="AM56" s="1168">
        <f t="shared" si="42"/>
        <v>0</v>
      </c>
      <c r="AN56" s="1168">
        <f t="shared" si="42"/>
        <v>0</v>
      </c>
      <c r="AO56" s="1168">
        <f t="shared" si="42"/>
        <v>0</v>
      </c>
      <c r="AP56" s="1168">
        <f t="shared" si="42"/>
        <v>0</v>
      </c>
      <c r="AQ56" s="1168">
        <f t="shared" si="42"/>
        <v>0</v>
      </c>
      <c r="AR56" s="1168">
        <f t="shared" si="42"/>
        <v>0</v>
      </c>
      <c r="AS56" s="1168">
        <f t="shared" si="42"/>
        <v>0</v>
      </c>
      <c r="AT56" s="1168">
        <f t="shared" si="42"/>
        <v>0</v>
      </c>
      <c r="AU56" s="1168">
        <f t="shared" si="42"/>
        <v>0</v>
      </c>
      <c r="AV56" s="1168">
        <f t="shared" si="42"/>
        <v>0</v>
      </c>
      <c r="AW56" s="1168">
        <f t="shared" si="42"/>
        <v>0</v>
      </c>
      <c r="AX56" s="1168">
        <f t="shared" si="42"/>
        <v>0</v>
      </c>
      <c r="AY56" s="1168">
        <f t="shared" si="42"/>
        <v>0</v>
      </c>
    </row>
    <row r="57" spans="1:104" s="613" customFormat="1" ht="81" customHeight="1" thickBot="1">
      <c r="A57" s="937"/>
      <c r="B57" s="931"/>
      <c r="C57" s="931"/>
      <c r="D57" s="931"/>
      <c r="E57" s="930"/>
      <c r="F57" s="930"/>
      <c r="G57" s="930"/>
      <c r="H57" s="930"/>
      <c r="I57" s="930"/>
      <c r="J57" s="930"/>
      <c r="K57" s="930"/>
      <c r="L57" s="930"/>
      <c r="M57" s="930"/>
      <c r="N57" s="930"/>
      <c r="O57" s="930"/>
      <c r="P57" s="930"/>
      <c r="Q57" s="930"/>
      <c r="R57" s="930"/>
      <c r="S57" s="930"/>
      <c r="T57" s="930"/>
      <c r="U57" s="930"/>
      <c r="V57" s="930"/>
      <c r="W57" s="930"/>
      <c r="X57" s="930"/>
      <c r="Y57" s="930"/>
      <c r="Z57" s="930"/>
      <c r="AA57" s="918" t="s">
        <v>213</v>
      </c>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8"/>
      <c r="AY57" s="918"/>
    </row>
    <row r="58" spans="1:104" s="613" customFormat="1" ht="28.5" customHeight="1">
      <c r="A58" s="937"/>
      <c r="B58" s="931"/>
      <c r="C58" s="930"/>
      <c r="D58" s="930"/>
      <c r="E58" s="930"/>
      <c r="F58" s="930"/>
      <c r="G58" s="930"/>
      <c r="H58" s="930"/>
      <c r="I58" s="930"/>
      <c r="J58" s="930"/>
      <c r="K58" s="930"/>
      <c r="L58" s="930"/>
      <c r="M58" s="930"/>
      <c r="N58" s="930"/>
      <c r="O58" s="930"/>
      <c r="P58" s="930"/>
      <c r="Q58" s="930"/>
      <c r="R58" s="1358" t="s">
        <v>1166</v>
      </c>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row>
    <row r="59" spans="1:104" s="613" customFormat="1" ht="28.5" customHeight="1" thickBot="1">
      <c r="A59" s="937"/>
      <c r="B59" s="931"/>
      <c r="C59" s="1359"/>
      <c r="D59" s="1359"/>
      <c r="E59" s="1359"/>
      <c r="F59" s="1359"/>
      <c r="G59" s="1359"/>
      <c r="H59" s="1359"/>
      <c r="I59" s="1359"/>
      <c r="J59" s="1359"/>
      <c r="K59" s="1359"/>
      <c r="L59" s="1359"/>
      <c r="M59" s="1359"/>
      <c r="N59" s="1359"/>
      <c r="O59" s="1359"/>
      <c r="P59" s="1359"/>
      <c r="Q59" s="1359"/>
      <c r="R59" s="1359"/>
      <c r="S59" s="1359"/>
      <c r="T59" s="1359"/>
      <c r="U59" s="1359"/>
      <c r="V59" s="1359"/>
      <c r="W59" s="1359"/>
      <c r="X59" s="1359"/>
      <c r="Y59" s="1359"/>
      <c r="Z59" s="930"/>
      <c r="AA59" s="930"/>
      <c r="AB59" s="930"/>
      <c r="AC59" s="930"/>
      <c r="AD59" s="930"/>
      <c r="AE59" s="930"/>
      <c r="AF59" s="930"/>
      <c r="AG59" s="930"/>
      <c r="AH59" s="930"/>
      <c r="AI59" s="930"/>
      <c r="AJ59" s="1358" t="s">
        <v>894</v>
      </c>
      <c r="AK59" s="930"/>
      <c r="AL59" s="930"/>
      <c r="AM59" s="930"/>
      <c r="AN59" s="930"/>
      <c r="AO59" s="930"/>
      <c r="AP59" s="930"/>
      <c r="AQ59" s="930"/>
      <c r="AR59" s="930"/>
      <c r="AS59" s="930"/>
      <c r="AT59" s="930"/>
      <c r="AU59" s="930"/>
      <c r="AV59" s="930"/>
      <c r="AW59" s="930"/>
      <c r="AX59" s="930"/>
      <c r="AY59" s="930"/>
      <c r="AZ59" s="930"/>
      <c r="BA59" s="1317"/>
      <c r="BB59" s="1317" t="s">
        <v>896</v>
      </c>
      <c r="BC59" s="930"/>
      <c r="BD59" s="930"/>
      <c r="BE59" s="930"/>
      <c r="BF59" s="930"/>
      <c r="BG59" s="930"/>
      <c r="BH59" s="930"/>
      <c r="BI59" s="930"/>
      <c r="BJ59" s="930"/>
      <c r="BK59" s="930"/>
      <c r="BL59" s="930"/>
      <c r="BM59" s="930"/>
      <c r="BN59" s="930"/>
      <c r="BO59" s="930"/>
      <c r="BP59" s="930"/>
      <c r="BQ59" s="930"/>
      <c r="BT59" s="1318" t="s">
        <v>898</v>
      </c>
      <c r="BW59" s="1318"/>
      <c r="CJ59" s="1318" t="s">
        <v>900</v>
      </c>
      <c r="CZ59" s="1318" t="s">
        <v>900</v>
      </c>
    </row>
    <row r="60" spans="1:104" s="613" customFormat="1" ht="24" customHeight="1" thickBot="1">
      <c r="A60" s="938"/>
      <c r="B60" s="1476" t="s">
        <v>1124</v>
      </c>
      <c r="C60" s="1477"/>
      <c r="D60" s="1477"/>
      <c r="E60" s="1477"/>
      <c r="F60" s="1477"/>
      <c r="G60" s="1477"/>
      <c r="H60" s="1477"/>
      <c r="I60" s="1477"/>
      <c r="J60" s="1477"/>
      <c r="K60" s="1477"/>
      <c r="L60" s="1477"/>
      <c r="M60" s="1477"/>
      <c r="N60" s="1477"/>
      <c r="O60" s="1477"/>
      <c r="P60" s="1477"/>
      <c r="Q60" s="1477"/>
      <c r="R60" s="1478"/>
      <c r="S60" s="1476" t="s">
        <v>1124</v>
      </c>
      <c r="T60" s="1477"/>
      <c r="U60" s="1477"/>
      <c r="V60" s="1477"/>
      <c r="W60" s="1477"/>
      <c r="X60" s="1477"/>
      <c r="Y60" s="1477"/>
      <c r="Z60" s="1477"/>
      <c r="AA60" s="1477"/>
      <c r="AB60" s="1477"/>
      <c r="AC60" s="1477"/>
      <c r="AD60" s="1477"/>
      <c r="AE60" s="1477"/>
      <c r="AF60" s="1477"/>
      <c r="AG60" s="1477"/>
      <c r="AH60" s="1477"/>
      <c r="AI60" s="1477"/>
      <c r="AJ60" s="1478"/>
      <c r="AK60" s="1476" t="s">
        <v>1124</v>
      </c>
      <c r="AL60" s="1477"/>
      <c r="AM60" s="1477"/>
      <c r="AN60" s="1477"/>
      <c r="AO60" s="1477"/>
      <c r="AP60" s="1477"/>
      <c r="AQ60" s="1477"/>
      <c r="AR60" s="1477"/>
      <c r="AS60" s="1477"/>
      <c r="AT60" s="1477"/>
      <c r="AU60" s="1477"/>
      <c r="AV60" s="1477"/>
      <c r="AW60" s="1477"/>
      <c r="AX60" s="1477"/>
      <c r="AY60" s="1477"/>
      <c r="AZ60" s="1477"/>
      <c r="BA60" s="1477"/>
      <c r="BB60" s="1478"/>
      <c r="BC60" s="1476" t="s">
        <v>1124</v>
      </c>
      <c r="BD60" s="1477"/>
      <c r="BE60" s="1477"/>
      <c r="BF60" s="1477"/>
      <c r="BG60" s="1477"/>
      <c r="BH60" s="1477"/>
      <c r="BI60" s="1477"/>
      <c r="BJ60" s="1477"/>
      <c r="BK60" s="1477"/>
      <c r="BL60" s="1477"/>
      <c r="BM60" s="1477"/>
      <c r="BN60" s="1477"/>
      <c r="BO60" s="1477"/>
      <c r="BP60" s="1477"/>
      <c r="BQ60" s="1477"/>
      <c r="BR60" s="1477"/>
      <c r="BS60" s="1477"/>
      <c r="BT60" s="1478"/>
      <c r="BU60" s="1476" t="s">
        <v>1124</v>
      </c>
      <c r="BV60" s="1477"/>
      <c r="BW60" s="1477"/>
      <c r="BX60" s="1477"/>
      <c r="BY60" s="1477"/>
      <c r="BZ60" s="1477"/>
      <c r="CA60" s="1477"/>
      <c r="CB60" s="1477"/>
      <c r="CC60" s="1477"/>
      <c r="CD60" s="1477"/>
      <c r="CE60" s="1477"/>
      <c r="CF60" s="1477"/>
      <c r="CG60" s="1477"/>
      <c r="CH60" s="1477"/>
      <c r="CI60" s="1478"/>
      <c r="CJ60" s="269"/>
      <c r="CK60" s="269"/>
      <c r="CL60" s="269"/>
    </row>
    <row r="61" spans="1:104" s="613" customFormat="1" ht="200.25" thickBot="1">
      <c r="A61" s="939"/>
      <c r="B61" s="612" t="s">
        <v>240</v>
      </c>
      <c r="C61" s="612" t="s">
        <v>996</v>
      </c>
      <c r="D61" s="612" t="s">
        <v>997</v>
      </c>
      <c r="E61" s="612" t="s">
        <v>938</v>
      </c>
      <c r="F61" s="612" t="s">
        <v>1035</v>
      </c>
      <c r="G61" s="612" t="s">
        <v>939</v>
      </c>
      <c r="H61" s="612" t="s">
        <v>998</v>
      </c>
      <c r="I61" s="612" t="s">
        <v>999</v>
      </c>
      <c r="J61" s="612" t="s">
        <v>1000</v>
      </c>
      <c r="K61" s="612" t="s">
        <v>1001</v>
      </c>
      <c r="L61" s="612" t="s">
        <v>1002</v>
      </c>
      <c r="M61" s="612" t="s">
        <v>1003</v>
      </c>
      <c r="N61" s="612" t="s">
        <v>1036</v>
      </c>
      <c r="O61" s="612" t="s">
        <v>1004</v>
      </c>
      <c r="P61" s="612" t="s">
        <v>940</v>
      </c>
      <c r="Q61" s="612" t="s">
        <v>1005</v>
      </c>
      <c r="R61" s="612" t="s">
        <v>1163</v>
      </c>
      <c r="S61" s="612" t="s">
        <v>941</v>
      </c>
      <c r="T61" s="612" t="s">
        <v>1007</v>
      </c>
      <c r="U61" s="612" t="s">
        <v>1037</v>
      </c>
      <c r="V61" s="612" t="s">
        <v>1008</v>
      </c>
      <c r="W61" s="612" t="s">
        <v>1040</v>
      </c>
      <c r="X61" s="612" t="s">
        <v>1010</v>
      </c>
      <c r="Y61" s="612" t="s">
        <v>1011</v>
      </c>
      <c r="Z61" s="612" t="s">
        <v>942</v>
      </c>
      <c r="AA61" s="612" t="s">
        <v>943</v>
      </c>
      <c r="AB61" s="612" t="s">
        <v>1012</v>
      </c>
      <c r="AC61" s="612" t="s">
        <v>1013</v>
      </c>
      <c r="AD61" s="612" t="s">
        <v>1014</v>
      </c>
      <c r="AE61" s="612" t="s">
        <v>1015</v>
      </c>
      <c r="AF61" s="612" t="s">
        <v>944</v>
      </c>
      <c r="AG61" s="612" t="s">
        <v>945</v>
      </c>
      <c r="AH61" s="612" t="s">
        <v>946</v>
      </c>
      <c r="AI61" s="612" t="s">
        <v>947</v>
      </c>
      <c r="AJ61" s="612" t="s">
        <v>948</v>
      </c>
      <c r="AK61" s="612" t="s">
        <v>949</v>
      </c>
      <c r="AL61" s="612" t="s">
        <v>1016</v>
      </c>
      <c r="AM61" s="612" t="s">
        <v>1017</v>
      </c>
      <c r="AN61" s="612" t="s">
        <v>950</v>
      </c>
      <c r="AO61" s="612" t="s">
        <v>951</v>
      </c>
      <c r="AP61" s="612" t="s">
        <v>952</v>
      </c>
      <c r="AQ61" s="612" t="s">
        <v>953</v>
      </c>
      <c r="AR61" s="612" t="s">
        <v>954</v>
      </c>
      <c r="AS61" s="612" t="s">
        <v>955</v>
      </c>
      <c r="AT61" s="612" t="s">
        <v>914</v>
      </c>
      <c r="AU61" s="612" t="s">
        <v>1018</v>
      </c>
      <c r="AV61" s="612" t="s">
        <v>956</v>
      </c>
      <c r="AW61" s="612" t="s">
        <v>957</v>
      </c>
      <c r="AX61" s="612" t="s">
        <v>958</v>
      </c>
      <c r="AY61" s="612" t="s">
        <v>959</v>
      </c>
      <c r="AZ61" s="612" t="s">
        <v>1019</v>
      </c>
      <c r="BA61" s="612" t="s">
        <v>1020</v>
      </c>
      <c r="BB61" s="612" t="s">
        <v>1047</v>
      </c>
      <c r="BC61" s="612" t="s">
        <v>1021</v>
      </c>
      <c r="BD61" s="612" t="s">
        <v>960</v>
      </c>
      <c r="BE61" s="612" t="s">
        <v>1022</v>
      </c>
      <c r="BF61" s="612" t="s">
        <v>1023</v>
      </c>
      <c r="BG61" s="612" t="s">
        <v>961</v>
      </c>
      <c r="BH61" s="612" t="s">
        <v>1165</v>
      </c>
      <c r="BI61" s="612" t="s">
        <v>962</v>
      </c>
      <c r="BJ61" s="612" t="s">
        <v>878</v>
      </c>
      <c r="BK61" s="612" t="s">
        <v>879</v>
      </c>
      <c r="BL61" s="612" t="s">
        <v>1025</v>
      </c>
      <c r="BM61" s="612" t="s">
        <v>880</v>
      </c>
      <c r="BN61" s="612" t="s">
        <v>881</v>
      </c>
      <c r="BO61" s="612" t="s">
        <v>1353</v>
      </c>
      <c r="BP61" s="612" t="s">
        <v>1368</v>
      </c>
      <c r="BQ61" s="612" t="s">
        <v>1369</v>
      </c>
      <c r="BR61" s="612" t="s">
        <v>882</v>
      </c>
      <c r="BS61" s="612" t="s">
        <v>883</v>
      </c>
      <c r="BT61" s="612" t="s">
        <v>891</v>
      </c>
      <c r="BU61" s="612" t="s">
        <v>1026</v>
      </c>
      <c r="BV61" s="612" t="s">
        <v>1027</v>
      </c>
      <c r="BW61" s="612" t="s">
        <v>1028</v>
      </c>
      <c r="BX61" s="612" t="s">
        <v>1029</v>
      </c>
      <c r="BY61" s="612" t="s">
        <v>1030</v>
      </c>
      <c r="BZ61" s="612" t="s">
        <v>1031</v>
      </c>
      <c r="CA61" s="612" t="s">
        <v>884</v>
      </c>
      <c r="CB61" s="612" t="s">
        <v>885</v>
      </c>
      <c r="CC61" s="612" t="s">
        <v>886</v>
      </c>
      <c r="CD61" s="612" t="s">
        <v>887</v>
      </c>
      <c r="CE61" s="612" t="s">
        <v>1032</v>
      </c>
      <c r="CF61" s="612" t="s">
        <v>1033</v>
      </c>
      <c r="CG61" s="612" t="s">
        <v>889</v>
      </c>
      <c r="CH61" s="612" t="s">
        <v>890</v>
      </c>
      <c r="CI61" s="612" t="s">
        <v>1034</v>
      </c>
    </row>
    <row r="62" spans="1:104" s="613" customFormat="1" ht="24" customHeight="1" thickBot="1">
      <c r="A62" s="937"/>
      <c r="B62" s="1166">
        <f>SUM(C62:CI62)</f>
        <v>633873736.79796624</v>
      </c>
      <c r="C62" s="1278">
        <f>'7 -TEC'!G71</f>
        <v>1727635.9816081212</v>
      </c>
      <c r="D62" s="1278">
        <f>'7 -TEC'!J71</f>
        <v>705875.41033828631</v>
      </c>
      <c r="E62" s="1278">
        <f>'7 -TEC'!M71</f>
        <v>7562301.9710959513</v>
      </c>
      <c r="F62" s="1278">
        <f>'7 -TEC'!P71</f>
        <v>1915951.7025613929</v>
      </c>
      <c r="G62" s="1278">
        <f>'7 -TEC'!S71</f>
        <v>2440611.0566660361</v>
      </c>
      <c r="H62" s="1278">
        <f>'7 -TEC'!V71</f>
        <v>2354971.389862794</v>
      </c>
      <c r="I62" s="1278">
        <f>'7 -TEC'!Y71</f>
        <v>1439876.7238232954</v>
      </c>
      <c r="J62" s="1278">
        <f>'7 -TEC'!AB71</f>
        <v>628908.50878990511</v>
      </c>
      <c r="K62" s="1278">
        <f>'7 -TEC'!AE71</f>
        <v>1927028.1796062393</v>
      </c>
      <c r="L62" s="1278">
        <f>'7 -TEC'!AH71</f>
        <v>2464.2772431302151</v>
      </c>
      <c r="M62" s="1278">
        <f>'7 -TEC'!AK71</f>
        <v>870302.05646693171</v>
      </c>
      <c r="N62" s="1278">
        <f>'7 -TEC'!AN71</f>
        <v>1982188.7526443223</v>
      </c>
      <c r="O62" s="1278">
        <f>'7 -TEC'!AQ71</f>
        <v>2059321.8301966912</v>
      </c>
      <c r="P62" s="1278">
        <f>'7 -TEC'!AT71</f>
        <v>7563385.0606344212</v>
      </c>
      <c r="Q62" s="1278">
        <f>'7 -TEC'!AW71</f>
        <v>1416805.7307438173</v>
      </c>
      <c r="R62" s="1278">
        <f>'7 -TEC'!AZ71</f>
        <v>1831583.2400051041</v>
      </c>
      <c r="S62" s="1278">
        <f>'7 -TEC'!BC71</f>
        <v>632003.89026315697</v>
      </c>
      <c r="T62" s="1278">
        <f>'7 -TEC'!BF71</f>
        <v>4575694.0071852552</v>
      </c>
      <c r="U62" s="1278">
        <f>'7 -TEC'!BI71</f>
        <v>1597233.5992645598</v>
      </c>
      <c r="V62" s="1278">
        <f>'7 -TEC'!BL71</f>
        <v>2191845.0919270292</v>
      </c>
      <c r="W62" s="1278">
        <f>'7 -TEC'!BO71</f>
        <v>6391976.0825367328</v>
      </c>
      <c r="X62" s="1278">
        <f>'7 -TEC'!BR71</f>
        <v>7494062.3612626977</v>
      </c>
      <c r="Y62" s="1278">
        <f>'7 -TEC'!BU71</f>
        <v>1172456.0664722712</v>
      </c>
      <c r="Z62" s="1278">
        <f>'7 -TEC'!BX71</f>
        <v>593821.53639217431</v>
      </c>
      <c r="AA62" s="1278">
        <f>'7 -TEC'!CA71</f>
        <v>4374863.2186244894</v>
      </c>
      <c r="AB62" s="1278">
        <f>'7 -TEC'!CD71</f>
        <v>79418569.146845669</v>
      </c>
      <c r="AC62" s="1278">
        <f>'7 -TEC'!CG71</f>
        <v>36296826.273540035</v>
      </c>
      <c r="AD62" s="1278">
        <f>'7 -TEC'!CJ71</f>
        <v>45999440.530635715</v>
      </c>
      <c r="AE62" s="1278">
        <f>'7 -TEC'!CM71</f>
        <v>37256102.319058485</v>
      </c>
      <c r="AF62" s="1278">
        <f>'7 -TEC'!CP71</f>
        <v>66636316.495524429</v>
      </c>
      <c r="AG62" s="1278">
        <f>'7 -TEC'!CS71</f>
        <v>37844367.691092871</v>
      </c>
      <c r="AH62" s="1278">
        <f>'7 -TEC'!CV71</f>
        <v>19307246.98990576</v>
      </c>
      <c r="AI62" s="1278">
        <f>'7 -TEC'!CY71</f>
        <v>7264409.1435740087</v>
      </c>
      <c r="AJ62" s="1278">
        <f>'7 -TEC'!DB71</f>
        <v>5371825.4793789182</v>
      </c>
      <c r="AK62" s="1278">
        <f>'7 -TEC'!DE71</f>
        <v>17640032.987268794</v>
      </c>
      <c r="AL62" s="1278">
        <f>'7 -TEC'!DH71</f>
        <v>14124375.840733672</v>
      </c>
      <c r="AM62" s="1278">
        <f>'7 -TEC'!DK71</f>
        <v>7303168.1680126274</v>
      </c>
      <c r="AN62" s="1278">
        <f>'7 -TEC'!DN71</f>
        <v>4790713.3116949489</v>
      </c>
      <c r="AO62" s="1278">
        <f>'7 -TEC'!DQ71</f>
        <v>9094917.1001635194</v>
      </c>
      <c r="AP62" s="1278">
        <f>'7 -TEC'!DT71</f>
        <v>6055552.9109733766</v>
      </c>
      <c r="AQ62" s="1278">
        <f>'7 -TEC'!DW71</f>
        <v>6055552.9109733766</v>
      </c>
      <c r="AR62" s="1278">
        <f>'7 -TEC'!DZ71</f>
        <v>5877361.4677753951</v>
      </c>
      <c r="AS62" s="1278">
        <f>'7 -TEC'!EC71</f>
        <v>5877361.3546174355</v>
      </c>
      <c r="AT62" s="1278">
        <f>'7 -TEC'!EF71</f>
        <v>3371212.0912652211</v>
      </c>
      <c r="AU62" s="1278">
        <f>'7 -TEC'!EI71</f>
        <v>2691496.0470262095</v>
      </c>
      <c r="AV62" s="1278">
        <f>'7 -TEC'!EL71</f>
        <v>2995314.7445003856</v>
      </c>
      <c r="AW62" s="1278">
        <f>'7 -TEC'!EO71</f>
        <v>2995314.7445003856</v>
      </c>
      <c r="AX62" s="1278">
        <f>'7 -TEC'!ER71</f>
        <v>977336.56531728199</v>
      </c>
      <c r="AY62" s="1278">
        <f>'7 -TEC'!EU71</f>
        <v>977310.09301436809</v>
      </c>
      <c r="AZ62" s="1278">
        <f>'7 -TEC'!EX71</f>
        <v>3750085.3947815951</v>
      </c>
      <c r="BA62" s="1278">
        <f>'7 -TEC'!FA71</f>
        <v>1632619.8857659963</v>
      </c>
      <c r="BB62" s="1278">
        <f>'7 -TEC'!FD71</f>
        <v>1267224.735586297</v>
      </c>
      <c r="BC62" s="1278">
        <f>'7 -TEC'!FG71</f>
        <v>2058161.918998553</v>
      </c>
      <c r="BD62" s="1278">
        <f>'7 -TEC'!FJ71</f>
        <v>4772513.6183470096</v>
      </c>
      <c r="BE62" s="1278">
        <f>'7 -TEC'!FM71</f>
        <v>3394016.2426382583</v>
      </c>
      <c r="BF62" s="1278">
        <f>'7 -TEC'!FP71</f>
        <v>118051.16874503592</v>
      </c>
      <c r="BG62" s="1278">
        <f>'7 -TEC'!FS71</f>
        <v>2463287.0920193689</v>
      </c>
      <c r="BH62" s="1278">
        <f>'7 -TEC'!FV71</f>
        <v>17618804.542135634</v>
      </c>
      <c r="BI62" s="1278">
        <f>'7 -TEC'!FY71</f>
        <v>2493687.8973302832</v>
      </c>
      <c r="BJ62" s="1278">
        <f>'7 -TEC'!GB71</f>
        <v>4375545.8061917862</v>
      </c>
      <c r="BK62" s="1278">
        <f>'7 -TEC'!GE71</f>
        <v>7615810.4333035294</v>
      </c>
      <c r="BL62" s="1278">
        <f>'7 -TEC'!GH71</f>
        <v>11338414.517936412</v>
      </c>
      <c r="BM62" s="1278">
        <f>'7 -TEC'!GK71</f>
        <v>29556.731200433896</v>
      </c>
      <c r="BN62" s="1278">
        <f>'7 -TEC'!GN71</f>
        <v>3216977.3369484181</v>
      </c>
      <c r="BO62" s="1278">
        <f>'7 -TEC'!GQ71</f>
        <v>0</v>
      </c>
      <c r="BP62" s="1278">
        <f>'7 -TEC'!GT71</f>
        <v>0</v>
      </c>
      <c r="BQ62" s="1278">
        <f>'7 -TEC'!GW71</f>
        <v>0</v>
      </c>
      <c r="BR62" s="1278">
        <f>'7 -TEC'!GZ71</f>
        <v>10077527.708788358</v>
      </c>
      <c r="BS62" s="1278">
        <f>'7 -TEC'!HC71</f>
        <v>6456516.9488687571</v>
      </c>
      <c r="BT62" s="1278">
        <f>'7 -TEC'!HF71</f>
        <v>1053355.2721989951</v>
      </c>
      <c r="BU62" s="1278">
        <f>'7 -TEC'!HI71</f>
        <v>7628036.4257527413</v>
      </c>
      <c r="BV62" s="1278">
        <f>'7 -TEC'!HL71</f>
        <v>8984169.6767460331</v>
      </c>
      <c r="BW62" s="1278">
        <f>'7 -TEC'!HO71</f>
        <v>5864263.8621913772</v>
      </c>
      <c r="BX62" s="1278">
        <f>'7 -TEC'!HR71</f>
        <v>11261530.720058534</v>
      </c>
      <c r="BY62" s="1278">
        <f>'7 -TEC'!HU71</f>
        <v>3719960.9977016468</v>
      </c>
      <c r="BZ62" s="1278">
        <f>'7 -TEC'!HX71</f>
        <v>1212943.8513618775</v>
      </c>
      <c r="CA62" s="1278">
        <f>'7 -TEC'!IA71</f>
        <v>854398.93542661751</v>
      </c>
      <c r="CB62" s="1278">
        <f>'7 -TEC'!ID71</f>
        <v>3222008.6788231153</v>
      </c>
      <c r="CC62" s="1278">
        <f>'7 -TEC'!IG71</f>
        <v>3329735.848210209</v>
      </c>
      <c r="CD62" s="1278">
        <f>'7 -TEC'!IJ71</f>
        <v>3760044.9400073411</v>
      </c>
      <c r="CE62" s="1278">
        <f>'7 -TEC'!IM71</f>
        <v>1223506.4337154306</v>
      </c>
      <c r="CF62" s="1278">
        <f>'7 -TEC'!IP71</f>
        <v>854398.93529472617</v>
      </c>
      <c r="CG62" s="1278">
        <f>'7 -TEC'!IS71</f>
        <v>330199.61557713134</v>
      </c>
      <c r="CH62" s="1278">
        <f>'7 -TEC'!IV71</f>
        <v>2891352.5802671369</v>
      </c>
      <c r="CI62" s="1278">
        <f>'7 -TEC'!IY71</f>
        <v>3329735.91144004</v>
      </c>
    </row>
    <row r="63" spans="1:104" s="613" customFormat="1" ht="24" customHeight="1">
      <c r="A63" s="937"/>
      <c r="B63" s="1341"/>
      <c r="C63" s="1167"/>
      <c r="D63" s="1167"/>
      <c r="E63" s="1167"/>
      <c r="F63" s="1167"/>
      <c r="G63" s="1167"/>
      <c r="H63" s="1167"/>
      <c r="I63" s="1167"/>
      <c r="J63" s="1167"/>
      <c r="K63" s="1167"/>
      <c r="L63" s="1167"/>
      <c r="M63" s="1167"/>
      <c r="N63" s="1167"/>
      <c r="O63" s="1167"/>
      <c r="P63" s="1167"/>
      <c r="Q63" s="1167"/>
      <c r="R63" s="1167"/>
      <c r="S63" s="1167"/>
      <c r="T63" s="1167"/>
      <c r="U63" s="1167"/>
      <c r="V63" s="1167"/>
      <c r="W63" s="1167"/>
      <c r="X63" s="1167"/>
      <c r="Y63" s="1167"/>
      <c r="Z63" s="1167"/>
      <c r="AA63" s="1167"/>
      <c r="AB63" s="1167"/>
      <c r="AC63" s="1167"/>
      <c r="AD63" s="1167"/>
      <c r="AE63" s="1167"/>
      <c r="AF63" s="1167"/>
      <c r="AG63" s="1167"/>
      <c r="AH63" s="1167"/>
      <c r="AI63" s="1167"/>
      <c r="AJ63" s="1167"/>
      <c r="AK63" s="1167"/>
      <c r="AL63" s="1167"/>
      <c r="AM63" s="1167"/>
      <c r="AN63" s="1167"/>
      <c r="AO63" s="1167"/>
      <c r="AP63" s="1167"/>
      <c r="AQ63" s="1167"/>
      <c r="AR63" s="1167"/>
      <c r="AS63" s="1167"/>
      <c r="AT63" s="1167"/>
      <c r="AU63" s="1167"/>
      <c r="AV63" s="1167"/>
      <c r="AW63" s="1167"/>
      <c r="AX63" s="1167"/>
      <c r="AY63" s="1167"/>
      <c r="AZ63" s="1167"/>
      <c r="BA63" s="1167"/>
      <c r="BB63" s="1167"/>
      <c r="BC63" s="1167"/>
      <c r="BD63" s="1167"/>
      <c r="BE63" s="1167"/>
      <c r="BF63" s="1167"/>
      <c r="BG63" s="1167"/>
      <c r="BH63" s="1167"/>
      <c r="BI63" s="1167"/>
      <c r="BJ63" s="1167"/>
      <c r="BK63" s="1167"/>
      <c r="BL63" s="1167"/>
      <c r="BM63" s="1167"/>
      <c r="BN63" s="1167"/>
      <c r="BO63" s="1167"/>
      <c r="BP63" s="1167"/>
      <c r="BQ63" s="1167"/>
      <c r="BR63" s="1167"/>
      <c r="BS63" s="1167"/>
      <c r="BT63" s="1167"/>
      <c r="BU63" s="1167"/>
      <c r="BV63" s="1167"/>
      <c r="BW63" s="1167"/>
      <c r="BX63" s="1167"/>
      <c r="BY63" s="1167"/>
      <c r="BZ63" s="1167"/>
      <c r="CA63" s="1167"/>
      <c r="CB63" s="1167"/>
      <c r="CC63" s="1167"/>
      <c r="CD63" s="1167"/>
      <c r="CE63" s="1167"/>
      <c r="CF63" s="1167"/>
      <c r="CG63" s="1167"/>
      <c r="CH63" s="1167"/>
      <c r="CI63" s="1167"/>
    </row>
    <row r="64" spans="1:104" s="610" customFormat="1" ht="24" customHeight="1" thickBot="1">
      <c r="A64" s="937"/>
      <c r="B64" s="1158"/>
      <c r="C64" s="1158"/>
      <c r="D64" s="1158"/>
      <c r="E64" s="1157"/>
      <c r="F64" s="1157"/>
      <c r="G64" s="1157"/>
      <c r="H64" s="1157"/>
      <c r="I64" s="1157"/>
      <c r="J64" s="1157"/>
      <c r="K64" s="1157"/>
      <c r="L64" s="1155"/>
      <c r="M64" s="1157"/>
      <c r="N64" s="1157"/>
      <c r="O64" s="1155"/>
      <c r="P64" s="1157"/>
      <c r="Q64" s="1155"/>
      <c r="R64" s="1156"/>
      <c r="S64" s="1156"/>
      <c r="T64" s="1156"/>
      <c r="U64" s="1156"/>
      <c r="V64" s="1156"/>
      <c r="W64" s="1156"/>
      <c r="X64" s="1156"/>
      <c r="Y64" s="1156"/>
      <c r="Z64" s="1156"/>
      <c r="AA64" s="1156"/>
      <c r="AB64" s="1156"/>
      <c r="AC64" s="1156"/>
      <c r="AD64" s="1156"/>
      <c r="AE64" s="1156"/>
      <c r="AF64" s="1156"/>
      <c r="AG64" s="1156"/>
      <c r="AH64" s="1156"/>
      <c r="AI64" s="613"/>
      <c r="AJ64" s="1156"/>
      <c r="AK64" s="1023"/>
      <c r="AL64" s="1023"/>
      <c r="AM64" s="1023"/>
      <c r="AN64" s="1023"/>
      <c r="AO64" s="1023"/>
      <c r="AP64" s="1023"/>
      <c r="AQ64" s="1156"/>
      <c r="AR64" s="1023"/>
      <c r="AS64" s="1023"/>
      <c r="AT64" s="1156"/>
      <c r="AU64" s="1023"/>
      <c r="AV64" s="1023"/>
      <c r="AW64" s="1023"/>
      <c r="AX64" s="1023"/>
      <c r="AY64" s="1023"/>
      <c r="AZ64" s="1023"/>
      <c r="BA64" s="1023"/>
      <c r="BB64" s="1023"/>
      <c r="BC64" s="1023"/>
      <c r="BD64" s="1156"/>
      <c r="BE64" s="1023"/>
      <c r="BF64" s="1156"/>
      <c r="BG64" s="1023"/>
      <c r="BH64" s="1023"/>
      <c r="BI64" s="1023"/>
      <c r="BJ64" s="1023"/>
      <c r="BK64" s="1023"/>
      <c r="BL64" s="1023"/>
      <c r="BM64" s="1023"/>
      <c r="BN64" s="1023"/>
      <c r="BO64" s="1023"/>
      <c r="BP64" s="1023"/>
      <c r="BQ64" s="1023"/>
      <c r="BR64" s="613"/>
      <c r="BS64" s="1156"/>
      <c r="BT64" s="613"/>
      <c r="BU64" s="1156"/>
      <c r="BV64" s="1156"/>
      <c r="BW64" s="613"/>
      <c r="BX64" s="613"/>
      <c r="BY64" s="613"/>
      <c r="BZ64" s="613"/>
      <c r="CA64" s="613"/>
      <c r="CB64" s="613"/>
      <c r="CC64" s="613"/>
      <c r="CD64" s="613"/>
      <c r="CE64" s="613"/>
    </row>
    <row r="65" spans="1:90" s="613" customFormat="1" ht="24" customHeight="1" thickBot="1">
      <c r="A65" s="938"/>
      <c r="B65" s="1476" t="s">
        <v>515</v>
      </c>
      <c r="C65" s="1477"/>
      <c r="D65" s="1477"/>
      <c r="E65" s="1477"/>
      <c r="F65" s="1477"/>
      <c r="G65" s="1477"/>
      <c r="H65" s="1477"/>
      <c r="I65" s="1477"/>
      <c r="J65" s="1477"/>
      <c r="K65" s="1477"/>
      <c r="L65" s="1477"/>
      <c r="M65" s="1477"/>
      <c r="N65" s="1477"/>
      <c r="O65" s="1477"/>
      <c r="P65" s="1477"/>
      <c r="Q65" s="1477"/>
      <c r="R65" s="1478"/>
      <c r="S65" s="1476" t="s">
        <v>515</v>
      </c>
      <c r="T65" s="1477"/>
      <c r="U65" s="1477"/>
      <c r="V65" s="1477"/>
      <c r="W65" s="1477"/>
      <c r="X65" s="1477"/>
      <c r="Y65" s="1477"/>
      <c r="Z65" s="1477"/>
      <c r="AA65" s="1477"/>
      <c r="AB65" s="1477"/>
      <c r="AC65" s="1477"/>
      <c r="AD65" s="1477"/>
      <c r="AE65" s="1477"/>
      <c r="AF65" s="1477"/>
      <c r="AG65" s="1477"/>
      <c r="AH65" s="1477"/>
      <c r="AI65" s="1477"/>
      <c r="AJ65" s="1478"/>
      <c r="AK65" s="1476" t="s">
        <v>515</v>
      </c>
      <c r="AL65" s="1477"/>
      <c r="AM65" s="1477"/>
      <c r="AN65" s="1477"/>
      <c r="AO65" s="1477"/>
      <c r="AP65" s="1477"/>
      <c r="AQ65" s="1477"/>
      <c r="AR65" s="1477"/>
      <c r="AS65" s="1477"/>
      <c r="AT65" s="1477"/>
      <c r="AU65" s="1477"/>
      <c r="AV65" s="1477"/>
      <c r="AW65" s="1477"/>
      <c r="AX65" s="1477"/>
      <c r="AY65" s="1477"/>
      <c r="AZ65" s="1477"/>
      <c r="BA65" s="1477"/>
      <c r="BB65" s="1478"/>
      <c r="BC65" s="1476" t="s">
        <v>515</v>
      </c>
      <c r="BD65" s="1477"/>
      <c r="BE65" s="1477"/>
      <c r="BF65" s="1477"/>
      <c r="BG65" s="1477"/>
      <c r="BH65" s="1477"/>
      <c r="BI65" s="1477"/>
      <c r="BJ65" s="1477"/>
      <c r="BK65" s="1477"/>
      <c r="BL65" s="1477"/>
      <c r="BM65" s="1477"/>
      <c r="BN65" s="1477"/>
      <c r="BO65" s="1477"/>
      <c r="BP65" s="1477"/>
      <c r="BQ65" s="1477"/>
      <c r="BR65" s="1477"/>
      <c r="BS65" s="1477"/>
      <c r="BT65" s="1478"/>
      <c r="BU65" s="1476" t="s">
        <v>515</v>
      </c>
      <c r="BV65" s="1477"/>
      <c r="BW65" s="1477"/>
      <c r="BX65" s="1477"/>
      <c r="BY65" s="1477"/>
      <c r="BZ65" s="1477"/>
      <c r="CA65" s="1477"/>
      <c r="CB65" s="1477"/>
      <c r="CC65" s="1477"/>
      <c r="CD65" s="1477"/>
      <c r="CE65" s="1477"/>
      <c r="CF65" s="1477"/>
      <c r="CG65" s="1477"/>
      <c r="CH65" s="1477"/>
      <c r="CI65" s="1478"/>
      <c r="CJ65" s="269"/>
      <c r="CK65" s="269"/>
      <c r="CL65" s="269"/>
    </row>
    <row r="66" spans="1:90" s="613" customFormat="1" ht="200.25" thickBot="1">
      <c r="A66" s="939"/>
      <c r="B66" s="612" t="s">
        <v>240</v>
      </c>
      <c r="C66" s="612" t="s">
        <v>996</v>
      </c>
      <c r="D66" s="612" t="s">
        <v>997</v>
      </c>
      <c r="E66" s="612" t="s">
        <v>938</v>
      </c>
      <c r="F66" s="612" t="s">
        <v>1044</v>
      </c>
      <c r="G66" s="612" t="s">
        <v>939</v>
      </c>
      <c r="H66" s="612" t="s">
        <v>998</v>
      </c>
      <c r="I66" s="612" t="s">
        <v>999</v>
      </c>
      <c r="J66" s="612" t="s">
        <v>1000</v>
      </c>
      <c r="K66" s="612" t="s">
        <v>1001</v>
      </c>
      <c r="L66" s="612" t="s">
        <v>1002</v>
      </c>
      <c r="M66" s="612" t="s">
        <v>1003</v>
      </c>
      <c r="N66" s="612" t="s">
        <v>1045</v>
      </c>
      <c r="O66" s="612" t="s">
        <v>1039</v>
      </c>
      <c r="P66" s="612" t="s">
        <v>940</v>
      </c>
      <c r="Q66" s="612" t="s">
        <v>1005</v>
      </c>
      <c r="R66" s="612" t="s">
        <v>1006</v>
      </c>
      <c r="S66" s="612" t="s">
        <v>941</v>
      </c>
      <c r="T66" s="612" t="s">
        <v>1007</v>
      </c>
      <c r="U66" s="612" t="s">
        <v>1046</v>
      </c>
      <c r="V66" s="612" t="s">
        <v>1008</v>
      </c>
      <c r="W66" s="612" t="s">
        <v>1041</v>
      </c>
      <c r="X66" s="612" t="s">
        <v>1010</v>
      </c>
      <c r="Y66" s="612" t="s">
        <v>1011</v>
      </c>
      <c r="Z66" s="612" t="s">
        <v>942</v>
      </c>
      <c r="AA66" s="612" t="s">
        <v>943</v>
      </c>
      <c r="AB66" s="612" t="s">
        <v>1012</v>
      </c>
      <c r="AC66" s="612" t="s">
        <v>1013</v>
      </c>
      <c r="AD66" s="612" t="s">
        <v>1014</v>
      </c>
      <c r="AE66" s="612" t="s">
        <v>1015</v>
      </c>
      <c r="AF66" s="612" t="s">
        <v>944</v>
      </c>
      <c r="AG66" s="612" t="s">
        <v>945</v>
      </c>
      <c r="AH66" s="612" t="s">
        <v>946</v>
      </c>
      <c r="AI66" s="612" t="s">
        <v>947</v>
      </c>
      <c r="AJ66" s="612" t="s">
        <v>948</v>
      </c>
      <c r="AK66" s="612" t="s">
        <v>949</v>
      </c>
      <c r="AL66" s="612" t="s">
        <v>1016</v>
      </c>
      <c r="AM66" s="612" t="s">
        <v>1017</v>
      </c>
      <c r="AN66" s="612" t="s">
        <v>950</v>
      </c>
      <c r="AO66" s="612" t="s">
        <v>951</v>
      </c>
      <c r="AP66" s="612" t="s">
        <v>952</v>
      </c>
      <c r="AQ66" s="612" t="s">
        <v>953</v>
      </c>
      <c r="AR66" s="612" t="s">
        <v>954</v>
      </c>
      <c r="AS66" s="612" t="s">
        <v>955</v>
      </c>
      <c r="AT66" s="612" t="s">
        <v>914</v>
      </c>
      <c r="AU66" s="612" t="s">
        <v>1018</v>
      </c>
      <c r="AV66" s="612" t="s">
        <v>956</v>
      </c>
      <c r="AW66" s="612" t="s">
        <v>957</v>
      </c>
      <c r="AX66" s="612" t="s">
        <v>958</v>
      </c>
      <c r="AY66" s="612" t="s">
        <v>959</v>
      </c>
      <c r="AZ66" s="612" t="s">
        <v>1019</v>
      </c>
      <c r="BA66" s="612" t="s">
        <v>1020</v>
      </c>
      <c r="BB66" s="612" t="s">
        <v>1048</v>
      </c>
      <c r="BC66" s="612" t="s">
        <v>1021</v>
      </c>
      <c r="BD66" s="612" t="s">
        <v>960</v>
      </c>
      <c r="BE66" s="612" t="s">
        <v>1022</v>
      </c>
      <c r="BF66" s="612" t="s">
        <v>1023</v>
      </c>
      <c r="BG66" s="612" t="s">
        <v>961</v>
      </c>
      <c r="BH66" s="612" t="s">
        <v>1024</v>
      </c>
      <c r="BI66" s="612" t="s">
        <v>962</v>
      </c>
      <c r="BJ66" s="612" t="s">
        <v>878</v>
      </c>
      <c r="BK66" s="612" t="s">
        <v>879</v>
      </c>
      <c r="BL66" s="612" t="s">
        <v>1025</v>
      </c>
      <c r="BM66" s="612" t="s">
        <v>880</v>
      </c>
      <c r="BN66" s="612" t="s">
        <v>881</v>
      </c>
      <c r="BO66" s="612" t="s">
        <v>1353</v>
      </c>
      <c r="BP66" s="612" t="s">
        <v>1368</v>
      </c>
      <c r="BQ66" s="612" t="s">
        <v>1369</v>
      </c>
      <c r="BR66" s="612" t="s">
        <v>882</v>
      </c>
      <c r="BS66" s="612" t="s">
        <v>883</v>
      </c>
      <c r="BT66" s="612" t="s">
        <v>891</v>
      </c>
      <c r="BU66" s="612" t="s">
        <v>1026</v>
      </c>
      <c r="BV66" s="612" t="s">
        <v>1027</v>
      </c>
      <c r="BW66" s="612" t="s">
        <v>1042</v>
      </c>
      <c r="BX66" s="612" t="s">
        <v>1043</v>
      </c>
      <c r="BY66" s="612" t="s">
        <v>1030</v>
      </c>
      <c r="BZ66" s="612" t="s">
        <v>1031</v>
      </c>
      <c r="CA66" s="612" t="s">
        <v>884</v>
      </c>
      <c r="CB66" s="612" t="s">
        <v>885</v>
      </c>
      <c r="CC66" s="612" t="s">
        <v>886</v>
      </c>
      <c r="CD66" s="612" t="s">
        <v>887</v>
      </c>
      <c r="CE66" s="612" t="s">
        <v>1032</v>
      </c>
      <c r="CF66" s="612" t="s">
        <v>888</v>
      </c>
      <c r="CG66" s="612" t="s">
        <v>889</v>
      </c>
      <c r="CH66" s="612" t="s">
        <v>890</v>
      </c>
      <c r="CI66" s="612" t="s">
        <v>1034</v>
      </c>
    </row>
    <row r="67" spans="1:90" s="613" customFormat="1" ht="24" customHeight="1" thickBot="1">
      <c r="A67" s="937"/>
      <c r="B67" s="1166">
        <f>SUM(C67:CI67)</f>
        <v>8215382</v>
      </c>
      <c r="C67" s="1278">
        <v>-15728</v>
      </c>
      <c r="D67" s="1278">
        <v>-6044</v>
      </c>
      <c r="E67" s="1278">
        <v>-64778</v>
      </c>
      <c r="F67" s="1278">
        <v>-16740</v>
      </c>
      <c r="G67" s="1278">
        <v>-19858</v>
      </c>
      <c r="H67" s="1278">
        <v>-18693</v>
      </c>
      <c r="I67" s="1278">
        <v>-11482</v>
      </c>
      <c r="J67" s="1278">
        <v>-5120</v>
      </c>
      <c r="K67" s="1278">
        <v>-15321</v>
      </c>
      <c r="L67" s="1278">
        <v>-21</v>
      </c>
      <c r="M67" s="1278">
        <v>-6534</v>
      </c>
      <c r="N67" s="1278">
        <v>-14609</v>
      </c>
      <c r="O67" s="1278">
        <v>-14852</v>
      </c>
      <c r="P67" s="1278">
        <v>-54033</v>
      </c>
      <c r="Q67" s="1278">
        <v>-10048</v>
      </c>
      <c r="R67" s="1278">
        <v>-13040</v>
      </c>
      <c r="S67" s="1278">
        <v>-4441</v>
      </c>
      <c r="T67" s="1278">
        <v>1334686</v>
      </c>
      <c r="U67" s="1278">
        <v>-24297</v>
      </c>
      <c r="V67" s="1278">
        <v>-14903</v>
      </c>
      <c r="W67" s="1278">
        <v>-42950</v>
      </c>
      <c r="X67" s="1278">
        <v>-48670</v>
      </c>
      <c r="Y67" s="1278">
        <v>-7566</v>
      </c>
      <c r="Z67" s="1278">
        <v>-3771</v>
      </c>
      <c r="AA67" s="1278">
        <v>-24711</v>
      </c>
      <c r="AB67" s="1278">
        <v>-10611</v>
      </c>
      <c r="AC67" s="1278">
        <v>-243483</v>
      </c>
      <c r="AD67" s="1278">
        <v>-272777</v>
      </c>
      <c r="AE67" s="1278">
        <v>-253814</v>
      </c>
      <c r="AF67" s="1278">
        <v>-423803</v>
      </c>
      <c r="AG67" s="1278">
        <v>-243561</v>
      </c>
      <c r="AH67" s="1278">
        <v>-115549</v>
      </c>
      <c r="AI67" s="1278">
        <v>-37744</v>
      </c>
      <c r="AJ67" s="1278">
        <v>-26588</v>
      </c>
      <c r="AK67" s="1278">
        <v>-97230</v>
      </c>
      <c r="AL67" s="1278">
        <v>-74908</v>
      </c>
      <c r="AM67" s="1278">
        <v>-36244</v>
      </c>
      <c r="AN67" s="1278">
        <v>-30324</v>
      </c>
      <c r="AO67" s="1278">
        <v>-49392</v>
      </c>
      <c r="AP67" s="1278">
        <v>-31037</v>
      </c>
      <c r="AQ67" s="1278">
        <v>-31037</v>
      </c>
      <c r="AR67" s="1278">
        <v>-30179</v>
      </c>
      <c r="AS67" s="1278">
        <v>-117815</v>
      </c>
      <c r="AT67" s="1278">
        <v>-19541</v>
      </c>
      <c r="AU67" s="1278">
        <v>-15461</v>
      </c>
      <c r="AV67" s="1278">
        <v>-17765</v>
      </c>
      <c r="AW67" s="1278">
        <v>-17765</v>
      </c>
      <c r="AX67" s="1278">
        <v>-6599</v>
      </c>
      <c r="AY67" s="1278">
        <v>-6599</v>
      </c>
      <c r="AZ67" s="1278">
        <v>-17050</v>
      </c>
      <c r="BA67" s="1278">
        <v>-5144</v>
      </c>
      <c r="BB67" s="1278">
        <v>-8061</v>
      </c>
      <c r="BC67" s="1278">
        <v>-12957</v>
      </c>
      <c r="BD67" s="1278">
        <v>-27350</v>
      </c>
      <c r="BE67" s="1278">
        <v>-21190</v>
      </c>
      <c r="BF67" s="1278">
        <v>-730</v>
      </c>
      <c r="BG67" s="1278">
        <v>-13773</v>
      </c>
      <c r="BH67" s="1278">
        <v>-100578</v>
      </c>
      <c r="BI67" s="1278">
        <v>-14344</v>
      </c>
      <c r="BJ67" s="1278">
        <v>480307</v>
      </c>
      <c r="BK67" s="1278">
        <v>818111</v>
      </c>
      <c r="BL67" s="1278">
        <v>-117568</v>
      </c>
      <c r="BM67" s="1278">
        <v>-1672</v>
      </c>
      <c r="BN67" s="1278">
        <v>66187</v>
      </c>
      <c r="BO67" s="1278">
        <v>0</v>
      </c>
      <c r="BP67" s="1278">
        <v>0</v>
      </c>
      <c r="BQ67" s="1278">
        <v>0</v>
      </c>
      <c r="BR67" s="1278">
        <v>-79436</v>
      </c>
      <c r="BS67" s="1278">
        <v>20052</v>
      </c>
      <c r="BT67" s="1278">
        <v>60699</v>
      </c>
      <c r="BU67" s="1278">
        <v>7628036</v>
      </c>
      <c r="BV67" s="1278">
        <v>-48181</v>
      </c>
      <c r="BW67" s="1278">
        <v>-25799</v>
      </c>
      <c r="BX67" s="1278">
        <v>-29912</v>
      </c>
      <c r="BY67" s="1278">
        <v>79698</v>
      </c>
      <c r="BZ67" s="1278">
        <v>-35248</v>
      </c>
      <c r="CA67" s="1278">
        <v>-5397</v>
      </c>
      <c r="CB67" s="1278">
        <v>215403</v>
      </c>
      <c r="CC67" s="1278">
        <v>235775</v>
      </c>
      <c r="CD67" s="1278">
        <v>132493</v>
      </c>
      <c r="CE67" s="1278">
        <v>17726</v>
      </c>
      <c r="CF67" s="1278">
        <v>-5397</v>
      </c>
      <c r="CG67" s="1278">
        <v>15594</v>
      </c>
      <c r="CH67" s="1278">
        <v>207584</v>
      </c>
      <c r="CI67" s="1278">
        <v>140854</v>
      </c>
    </row>
    <row r="68" spans="1:90" s="613" customFormat="1">
      <c r="A68" s="937"/>
      <c r="B68" s="562"/>
      <c r="C68" s="611"/>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1"/>
      <c r="BB68" s="611"/>
      <c r="BC68" s="611"/>
      <c r="BD68" s="611"/>
      <c r="BE68" s="611"/>
      <c r="BF68" s="611"/>
      <c r="BG68" s="611"/>
      <c r="BH68" s="611"/>
      <c r="BI68" s="611"/>
      <c r="BJ68" s="611"/>
      <c r="BK68" s="611"/>
      <c r="BL68" s="611"/>
      <c r="BM68" s="611"/>
      <c r="BN68" s="611"/>
      <c r="BO68" s="611"/>
      <c r="BP68" s="611"/>
      <c r="BQ68" s="611"/>
      <c r="BR68" s="611"/>
      <c r="BS68" s="611"/>
      <c r="BT68" s="611"/>
      <c r="BU68" s="611"/>
      <c r="BV68" s="611"/>
      <c r="BW68" s="611"/>
      <c r="BX68" s="611"/>
      <c r="BY68" s="611"/>
      <c r="BZ68" s="611"/>
      <c r="CA68" s="611"/>
    </row>
    <row r="69" spans="1:90" s="613" customFormat="1">
      <c r="A69" s="937"/>
      <c r="B69" s="562"/>
      <c r="C69" s="611"/>
      <c r="D69" s="611"/>
      <c r="E69" s="611"/>
      <c r="F69" s="611"/>
      <c r="G69" s="611"/>
      <c r="H69" s="611"/>
      <c r="I69" s="611"/>
      <c r="J69" s="611"/>
      <c r="K69" s="611"/>
      <c r="L69" s="611"/>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c r="BR69" s="611"/>
      <c r="BS69" s="611"/>
      <c r="BT69" s="611"/>
      <c r="BU69" s="611"/>
      <c r="BV69" s="611"/>
      <c r="BW69" s="611"/>
      <c r="BX69" s="611"/>
      <c r="BY69" s="611"/>
      <c r="BZ69" s="611"/>
      <c r="CA69" s="611"/>
      <c r="CB69" s="611"/>
      <c r="CC69" s="611"/>
      <c r="CD69" s="611"/>
      <c r="CE69" s="611"/>
      <c r="CF69" s="611"/>
      <c r="CG69" s="611"/>
      <c r="CH69" s="611"/>
      <c r="CI69" s="611"/>
    </row>
    <row r="70" spans="1:90" s="613" customFormat="1" ht="24" thickBot="1">
      <c r="A70" s="937"/>
      <c r="B70" s="562"/>
      <c r="C70" s="1425"/>
      <c r="D70" s="1425"/>
      <c r="E70" s="1425"/>
      <c r="F70" s="1425"/>
      <c r="G70" s="1425"/>
      <c r="H70" s="1425"/>
      <c r="I70" s="1425"/>
      <c r="J70" s="1425"/>
      <c r="K70" s="1425"/>
      <c r="L70" s="1425"/>
      <c r="M70" s="1425"/>
      <c r="N70" s="1425"/>
      <c r="O70" s="1425"/>
      <c r="P70" s="1425"/>
      <c r="Q70" s="1425"/>
      <c r="R70" s="1425"/>
      <c r="S70" s="1425"/>
      <c r="T70" s="1425"/>
      <c r="U70" s="1425"/>
      <c r="V70" s="1425"/>
      <c r="W70" s="1425"/>
      <c r="X70" s="1425"/>
      <c r="Y70" s="1425"/>
      <c r="Z70" s="1425"/>
      <c r="AA70" s="1425"/>
      <c r="AB70" s="1425"/>
      <c r="AC70" s="1425"/>
      <c r="AD70" s="1425"/>
      <c r="AE70" s="1425"/>
      <c r="AF70" s="1425"/>
      <c r="AG70" s="1425"/>
      <c r="AH70" s="1425"/>
      <c r="AI70" s="1425"/>
      <c r="AJ70" s="1425"/>
      <c r="AK70" s="1425"/>
      <c r="AL70" s="1425"/>
      <c r="AM70" s="1425"/>
      <c r="AN70" s="1425"/>
      <c r="AO70" s="1425"/>
      <c r="AP70" s="1425"/>
      <c r="AQ70" s="1425"/>
      <c r="AR70" s="1425"/>
      <c r="AS70" s="1425"/>
      <c r="AT70" s="1425"/>
      <c r="AU70" s="1425"/>
      <c r="AV70" s="1425"/>
      <c r="AW70" s="1425"/>
      <c r="AX70" s="1425"/>
      <c r="AY70" s="1425"/>
      <c r="AZ70" s="1425"/>
      <c r="BA70" s="1425"/>
      <c r="BB70" s="1425"/>
      <c r="BC70" s="1425"/>
      <c r="BD70" s="1425"/>
      <c r="BE70" s="1425"/>
      <c r="BF70" s="1425"/>
      <c r="BG70" s="1425"/>
      <c r="BH70" s="1425"/>
      <c r="BI70" s="1425"/>
      <c r="BJ70" s="1425"/>
      <c r="BK70" s="1425"/>
      <c r="BL70" s="1425"/>
      <c r="BM70" s="1425"/>
      <c r="BN70" s="1425"/>
      <c r="BO70" s="1425"/>
      <c r="BP70" s="1425"/>
      <c r="BQ70" s="1425"/>
      <c r="BR70" s="1425"/>
      <c r="BS70" s="1425"/>
      <c r="BT70" s="1425"/>
      <c r="BU70" s="1425"/>
      <c r="BV70" s="1425"/>
      <c r="BW70" s="1425"/>
      <c r="BX70" s="1425"/>
      <c r="BY70" s="1425"/>
      <c r="BZ70" s="1425"/>
      <c r="CA70" s="1425"/>
      <c r="CB70" s="1425"/>
      <c r="CC70" s="1425"/>
      <c r="CD70" s="1425"/>
      <c r="CE70" s="1425"/>
      <c r="CF70" s="1425"/>
      <c r="CG70" s="1425"/>
      <c r="CH70" s="1425"/>
      <c r="CI70" s="1425"/>
    </row>
    <row r="71" spans="1:90" s="613" customFormat="1" ht="24" thickBot="1">
      <c r="A71" s="937"/>
      <c r="B71" s="1476" t="s">
        <v>740</v>
      </c>
      <c r="C71" s="1477"/>
      <c r="D71" s="1477"/>
      <c r="E71" s="1477"/>
      <c r="F71" s="1477"/>
      <c r="G71" s="1477"/>
      <c r="H71" s="1477"/>
      <c r="I71" s="1477"/>
      <c r="J71" s="1477"/>
      <c r="K71" s="1477"/>
      <c r="L71" s="1477"/>
      <c r="M71" s="1477"/>
      <c r="N71" s="1477"/>
      <c r="O71" s="1477"/>
      <c r="P71" s="1477"/>
      <c r="Q71" s="1477"/>
      <c r="R71" s="1478"/>
      <c r="S71" s="1476" t="s">
        <v>740</v>
      </c>
      <c r="T71" s="1477"/>
      <c r="U71" s="1477"/>
      <c r="V71" s="1477"/>
      <c r="W71" s="1477"/>
      <c r="X71" s="1477"/>
      <c r="Y71" s="1477"/>
      <c r="Z71" s="1477"/>
      <c r="AA71" s="1477"/>
      <c r="AB71" s="1477"/>
      <c r="AC71" s="1477"/>
      <c r="AD71" s="1477"/>
      <c r="AE71" s="1477"/>
      <c r="AF71" s="1477"/>
      <c r="AG71" s="1477"/>
      <c r="AH71" s="1477"/>
      <c r="AI71" s="1477"/>
      <c r="AJ71" s="1478"/>
      <c r="AK71" s="1476" t="s">
        <v>740</v>
      </c>
      <c r="AL71" s="1477"/>
      <c r="AM71" s="1477"/>
      <c r="AN71" s="1477"/>
      <c r="AO71" s="1477"/>
      <c r="AP71" s="1477"/>
      <c r="AQ71" s="1477"/>
      <c r="AR71" s="1477"/>
      <c r="AS71" s="1477"/>
      <c r="AT71" s="1477"/>
      <c r="AU71" s="1477"/>
      <c r="AV71" s="1477"/>
      <c r="AW71" s="1477"/>
      <c r="AX71" s="1477"/>
      <c r="AY71" s="1477"/>
      <c r="AZ71" s="1477"/>
      <c r="BA71" s="1477"/>
      <c r="BB71" s="1478"/>
      <c r="BC71" s="1476" t="s">
        <v>740</v>
      </c>
      <c r="BD71" s="1477"/>
      <c r="BE71" s="1477"/>
      <c r="BF71" s="1477"/>
      <c r="BG71" s="1477"/>
      <c r="BH71" s="1477"/>
      <c r="BI71" s="1477"/>
      <c r="BJ71" s="1477"/>
      <c r="BK71" s="1477"/>
      <c r="BL71" s="1477"/>
      <c r="BM71" s="1477"/>
      <c r="BN71" s="1477"/>
      <c r="BO71" s="1477"/>
      <c r="BP71" s="1477"/>
      <c r="BQ71" s="1477"/>
      <c r="BR71" s="1477"/>
      <c r="BS71" s="1477"/>
      <c r="BT71" s="1478"/>
      <c r="BU71" s="1476" t="s">
        <v>740</v>
      </c>
      <c r="BV71" s="1477"/>
      <c r="BW71" s="1477"/>
      <c r="BX71" s="1477"/>
      <c r="BY71" s="1477"/>
      <c r="BZ71" s="1477"/>
      <c r="CA71" s="1477"/>
      <c r="CB71" s="1477"/>
      <c r="CC71" s="1477"/>
      <c r="CD71" s="1477"/>
      <c r="CE71" s="1477"/>
      <c r="CF71" s="1477"/>
      <c r="CG71" s="1426"/>
      <c r="CH71" s="1426"/>
      <c r="CI71" s="1427"/>
      <c r="CJ71" s="269"/>
      <c r="CK71" s="269"/>
      <c r="CL71" s="269"/>
    </row>
    <row r="72" spans="1:90" s="613" customFormat="1" ht="200.25" thickBot="1">
      <c r="A72" s="937"/>
      <c r="B72" s="612" t="s">
        <v>240</v>
      </c>
      <c r="C72" s="612" t="s">
        <v>996</v>
      </c>
      <c r="D72" s="612" t="s">
        <v>997</v>
      </c>
      <c r="E72" s="612" t="s">
        <v>938</v>
      </c>
      <c r="F72" s="612" t="s">
        <v>1044</v>
      </c>
      <c r="G72" s="612" t="s">
        <v>939</v>
      </c>
      <c r="H72" s="612" t="s">
        <v>998</v>
      </c>
      <c r="I72" s="612" t="s">
        <v>999</v>
      </c>
      <c r="J72" s="612" t="s">
        <v>1000</v>
      </c>
      <c r="K72" s="612" t="s">
        <v>1001</v>
      </c>
      <c r="L72" s="612" t="s">
        <v>1002</v>
      </c>
      <c r="M72" s="612" t="s">
        <v>1003</v>
      </c>
      <c r="N72" s="612" t="s">
        <v>1045</v>
      </c>
      <c r="O72" s="612" t="s">
        <v>1039</v>
      </c>
      <c r="P72" s="612" t="s">
        <v>940</v>
      </c>
      <c r="Q72" s="612" t="s">
        <v>1005</v>
      </c>
      <c r="R72" s="612" t="s">
        <v>1006</v>
      </c>
      <c r="S72" s="612" t="s">
        <v>941</v>
      </c>
      <c r="T72" s="612" t="s">
        <v>1007</v>
      </c>
      <c r="U72" s="612" t="s">
        <v>1046</v>
      </c>
      <c r="V72" s="612" t="s">
        <v>1008</v>
      </c>
      <c r="W72" s="612" t="s">
        <v>1041</v>
      </c>
      <c r="X72" s="612" t="s">
        <v>1010</v>
      </c>
      <c r="Y72" s="612" t="s">
        <v>1011</v>
      </c>
      <c r="Z72" s="612" t="s">
        <v>942</v>
      </c>
      <c r="AA72" s="612" t="s">
        <v>943</v>
      </c>
      <c r="AB72" s="612" t="s">
        <v>1012</v>
      </c>
      <c r="AC72" s="612" t="s">
        <v>1013</v>
      </c>
      <c r="AD72" s="612" t="s">
        <v>1014</v>
      </c>
      <c r="AE72" s="612" t="s">
        <v>1015</v>
      </c>
      <c r="AF72" s="612" t="s">
        <v>944</v>
      </c>
      <c r="AG72" s="612" t="s">
        <v>945</v>
      </c>
      <c r="AH72" s="612" t="s">
        <v>946</v>
      </c>
      <c r="AI72" s="612" t="s">
        <v>947</v>
      </c>
      <c r="AJ72" s="612" t="s">
        <v>948</v>
      </c>
      <c r="AK72" s="612" t="s">
        <v>949</v>
      </c>
      <c r="AL72" s="612" t="s">
        <v>1016</v>
      </c>
      <c r="AM72" s="612" t="s">
        <v>1017</v>
      </c>
      <c r="AN72" s="612" t="s">
        <v>950</v>
      </c>
      <c r="AO72" s="612" t="s">
        <v>951</v>
      </c>
      <c r="AP72" s="612" t="s">
        <v>952</v>
      </c>
      <c r="AQ72" s="612" t="s">
        <v>953</v>
      </c>
      <c r="AR72" s="612" t="s">
        <v>954</v>
      </c>
      <c r="AS72" s="612" t="s">
        <v>955</v>
      </c>
      <c r="AT72" s="612" t="s">
        <v>914</v>
      </c>
      <c r="AU72" s="612" t="s">
        <v>1018</v>
      </c>
      <c r="AV72" s="612" t="s">
        <v>956</v>
      </c>
      <c r="AW72" s="612" t="s">
        <v>957</v>
      </c>
      <c r="AX72" s="612" t="s">
        <v>958</v>
      </c>
      <c r="AY72" s="612" t="s">
        <v>959</v>
      </c>
      <c r="AZ72" s="612" t="s">
        <v>1019</v>
      </c>
      <c r="BA72" s="612" t="s">
        <v>1020</v>
      </c>
      <c r="BB72" s="612" t="s">
        <v>1048</v>
      </c>
      <c r="BC72" s="612" t="s">
        <v>1021</v>
      </c>
      <c r="BD72" s="612" t="s">
        <v>960</v>
      </c>
      <c r="BE72" s="612" t="s">
        <v>1022</v>
      </c>
      <c r="BF72" s="612" t="s">
        <v>1023</v>
      </c>
      <c r="BG72" s="612" t="s">
        <v>961</v>
      </c>
      <c r="BH72" s="612" t="s">
        <v>1165</v>
      </c>
      <c r="BI72" s="612" t="s">
        <v>962</v>
      </c>
      <c r="BJ72" s="612" t="s">
        <v>878</v>
      </c>
      <c r="BK72" s="612" t="s">
        <v>879</v>
      </c>
      <c r="BL72" s="612" t="s">
        <v>1025</v>
      </c>
      <c r="BM72" s="612" t="s">
        <v>880</v>
      </c>
      <c r="BN72" s="612" t="s">
        <v>881</v>
      </c>
      <c r="BO72" s="612" t="s">
        <v>1353</v>
      </c>
      <c r="BP72" s="612" t="s">
        <v>1368</v>
      </c>
      <c r="BQ72" s="612" t="s">
        <v>1369</v>
      </c>
      <c r="BR72" s="612" t="s">
        <v>882</v>
      </c>
      <c r="BS72" s="612" t="s">
        <v>883</v>
      </c>
      <c r="BT72" s="612" t="s">
        <v>891</v>
      </c>
      <c r="BU72" s="612" t="s">
        <v>1026</v>
      </c>
      <c r="BV72" s="612" t="s">
        <v>1027</v>
      </c>
      <c r="BW72" s="612" t="s">
        <v>1042</v>
      </c>
      <c r="BX72" s="612" t="s">
        <v>1043</v>
      </c>
      <c r="BY72" s="612" t="s">
        <v>1030</v>
      </c>
      <c r="BZ72" s="612" t="s">
        <v>1031</v>
      </c>
      <c r="CA72" s="612" t="s">
        <v>884</v>
      </c>
      <c r="CB72" s="612" t="s">
        <v>885</v>
      </c>
      <c r="CC72" s="612" t="s">
        <v>886</v>
      </c>
      <c r="CD72" s="612" t="s">
        <v>887</v>
      </c>
      <c r="CE72" s="612" t="s">
        <v>1032</v>
      </c>
      <c r="CF72" s="612" t="s">
        <v>888</v>
      </c>
      <c r="CG72" s="612" t="s">
        <v>889</v>
      </c>
      <c r="CH72" s="612" t="s">
        <v>890</v>
      </c>
      <c r="CI72" s="612" t="s">
        <v>1034</v>
      </c>
    </row>
    <row r="73" spans="1:90" s="613" customFormat="1" ht="24" customHeight="1" thickBot="1">
      <c r="A73" s="937"/>
      <c r="B73" s="1166">
        <f>SUM(C73:CJ73)</f>
        <v>624796</v>
      </c>
      <c r="C73" s="1278">
        <v>-1196</v>
      </c>
      <c r="D73" s="1278">
        <v>-460</v>
      </c>
      <c r="E73" s="1278">
        <v>-4926</v>
      </c>
      <c r="F73" s="1278">
        <v>-1273</v>
      </c>
      <c r="G73" s="1278">
        <v>-1510</v>
      </c>
      <c r="H73" s="1278">
        <v>-1422</v>
      </c>
      <c r="I73" s="1278">
        <v>-873</v>
      </c>
      <c r="J73" s="1278">
        <v>-389</v>
      </c>
      <c r="K73" s="1278">
        <v>-1165</v>
      </c>
      <c r="L73" s="1278">
        <v>-2</v>
      </c>
      <c r="M73" s="1278">
        <v>-497</v>
      </c>
      <c r="N73" s="1278">
        <v>-1111</v>
      </c>
      <c r="O73" s="1278">
        <v>-1130</v>
      </c>
      <c r="P73" s="1278">
        <v>-4109</v>
      </c>
      <c r="Q73" s="1278">
        <v>-764</v>
      </c>
      <c r="R73" s="1278">
        <v>-992</v>
      </c>
      <c r="S73" s="1278">
        <v>-338</v>
      </c>
      <c r="T73" s="1278">
        <v>101506</v>
      </c>
      <c r="U73" s="1278">
        <v>-1848</v>
      </c>
      <c r="V73" s="1278">
        <v>-1133</v>
      </c>
      <c r="W73" s="1278">
        <v>-3267</v>
      </c>
      <c r="X73" s="1278">
        <v>-3702</v>
      </c>
      <c r="Y73" s="1278">
        <v>-575</v>
      </c>
      <c r="Z73" s="1278">
        <v>-287</v>
      </c>
      <c r="AA73" s="1278">
        <v>-1879</v>
      </c>
      <c r="AB73" s="1278">
        <v>-807</v>
      </c>
      <c r="AC73" s="1278">
        <v>-18517</v>
      </c>
      <c r="AD73" s="1278">
        <v>-20745</v>
      </c>
      <c r="AE73" s="1278">
        <v>-19303</v>
      </c>
      <c r="AF73" s="1278">
        <v>-32231</v>
      </c>
      <c r="AG73" s="1278">
        <v>-18523</v>
      </c>
      <c r="AH73" s="1278">
        <v>-8788</v>
      </c>
      <c r="AI73" s="1278">
        <v>-2871</v>
      </c>
      <c r="AJ73" s="1278">
        <v>-2022</v>
      </c>
      <c r="AK73" s="1278">
        <v>-7396</v>
      </c>
      <c r="AL73" s="1278">
        <v>-5697</v>
      </c>
      <c r="AM73" s="1278">
        <v>-2757</v>
      </c>
      <c r="AN73" s="1278">
        <v>-2306</v>
      </c>
      <c r="AO73" s="1278">
        <v>-3756</v>
      </c>
      <c r="AP73" s="1278">
        <v>-2361</v>
      </c>
      <c r="AQ73" s="1278">
        <v>-2360</v>
      </c>
      <c r="AR73" s="1278">
        <v>-2295</v>
      </c>
      <c r="AS73" s="1278">
        <v>-8960</v>
      </c>
      <c r="AT73" s="1278">
        <v>-1486</v>
      </c>
      <c r="AU73" s="1278">
        <v>-1176</v>
      </c>
      <c r="AV73" s="1278">
        <v>-1351</v>
      </c>
      <c r="AW73" s="1278">
        <v>-1351</v>
      </c>
      <c r="AX73" s="1278">
        <v>-502</v>
      </c>
      <c r="AY73" s="1278">
        <v>-502</v>
      </c>
      <c r="AZ73" s="1278">
        <v>-1297</v>
      </c>
      <c r="BA73" s="1278">
        <v>-391</v>
      </c>
      <c r="BB73" s="1278">
        <v>-613</v>
      </c>
      <c r="BC73" s="1278">
        <v>-985</v>
      </c>
      <c r="BD73" s="1278">
        <v>-2080</v>
      </c>
      <c r="BE73" s="1278">
        <v>-1612</v>
      </c>
      <c r="BF73" s="1278">
        <v>-56</v>
      </c>
      <c r="BG73" s="1278">
        <v>-1047</v>
      </c>
      <c r="BH73" s="1278">
        <v>-7649</v>
      </c>
      <c r="BI73" s="1278">
        <v>-1091</v>
      </c>
      <c r="BJ73" s="1278">
        <v>36528</v>
      </c>
      <c r="BK73" s="1278">
        <v>62219</v>
      </c>
      <c r="BL73" s="1278">
        <v>-8941</v>
      </c>
      <c r="BM73" s="1278">
        <v>-127</v>
      </c>
      <c r="BN73" s="1278">
        <v>5034</v>
      </c>
      <c r="BO73" s="1278">
        <v>0</v>
      </c>
      <c r="BP73" s="1278">
        <v>0</v>
      </c>
      <c r="BQ73" s="1278">
        <v>0</v>
      </c>
      <c r="BR73" s="1278">
        <v>-6041</v>
      </c>
      <c r="BS73" s="1278">
        <v>1525</v>
      </c>
      <c r="BT73" s="1278">
        <v>4616</v>
      </c>
      <c r="BU73" s="1278">
        <v>580128</v>
      </c>
      <c r="BV73" s="1278">
        <v>-3664</v>
      </c>
      <c r="BW73" s="1278">
        <v>-1962</v>
      </c>
      <c r="BX73" s="1278">
        <v>-2275</v>
      </c>
      <c r="BY73" s="1278">
        <v>6061</v>
      </c>
      <c r="BZ73" s="1278">
        <v>-2681</v>
      </c>
      <c r="CA73" s="1278">
        <v>-410</v>
      </c>
      <c r="CB73" s="1278">
        <v>16382</v>
      </c>
      <c r="CC73" s="1278">
        <v>17931</v>
      </c>
      <c r="CD73" s="1278">
        <v>10076</v>
      </c>
      <c r="CE73" s="1278">
        <v>1348</v>
      </c>
      <c r="CF73" s="1278">
        <v>-410</v>
      </c>
      <c r="CG73" s="1278">
        <v>1186</v>
      </c>
      <c r="CH73" s="1278">
        <v>15787</v>
      </c>
      <c r="CI73" s="1278">
        <v>10712</v>
      </c>
    </row>
    <row r="74" spans="1:90" s="613" customFormat="1" ht="23.25" customHeight="1">
      <c r="A74" s="941"/>
      <c r="B74" s="562"/>
      <c r="C74" s="1169"/>
      <c r="D74" s="611"/>
      <c r="E74" s="611"/>
      <c r="F74" s="611"/>
      <c r="G74" s="611"/>
      <c r="H74" s="611"/>
      <c r="I74" s="611"/>
      <c r="J74" s="611"/>
      <c r="K74" s="611"/>
      <c r="L74" s="611"/>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1"/>
      <c r="BY74" s="611"/>
      <c r="BZ74" s="611"/>
      <c r="CA74" s="611"/>
      <c r="CB74" s="611"/>
      <c r="CC74" s="611"/>
      <c r="CD74" s="611"/>
      <c r="CE74" s="611"/>
      <c r="CF74" s="611"/>
    </row>
    <row r="75" spans="1:90" s="613" customFormat="1" ht="23.25" customHeight="1" thickBot="1">
      <c r="A75" s="941"/>
      <c r="B75" s="1169"/>
      <c r="C75" s="1169"/>
      <c r="D75" s="1169"/>
      <c r="E75" s="1169"/>
      <c r="F75" s="1169"/>
      <c r="G75" s="1169"/>
      <c r="H75" s="1169"/>
      <c r="I75" s="1169"/>
      <c r="J75" s="1169"/>
      <c r="K75" s="1169"/>
      <c r="L75" s="1169"/>
      <c r="M75" s="1169"/>
      <c r="N75" s="1169"/>
      <c r="O75" s="1169"/>
      <c r="P75" s="1169"/>
      <c r="Q75" s="1169"/>
      <c r="R75" s="1169"/>
      <c r="S75" s="1169"/>
      <c r="T75" s="1169"/>
      <c r="U75" s="1169"/>
      <c r="V75" s="1169"/>
      <c r="W75" s="1169"/>
      <c r="X75" s="1169"/>
      <c r="Y75" s="1169"/>
      <c r="Z75" s="1169"/>
      <c r="AA75" s="1169"/>
      <c r="AB75" s="1169"/>
      <c r="AC75" s="1169"/>
      <c r="AD75" s="1169"/>
      <c r="AE75" s="1169"/>
      <c r="AF75" s="1169"/>
      <c r="AG75" s="1169"/>
      <c r="AH75" s="1169"/>
      <c r="AI75" s="1169"/>
      <c r="AJ75" s="1169"/>
      <c r="AK75" s="1169"/>
      <c r="AL75" s="1169"/>
      <c r="AM75" s="1169"/>
      <c r="AN75" s="1169"/>
      <c r="AO75" s="1169"/>
      <c r="AP75" s="1169"/>
      <c r="AQ75" s="1169"/>
      <c r="AR75" s="1169"/>
      <c r="AS75" s="1169"/>
      <c r="AT75" s="1169"/>
      <c r="AU75" s="1169"/>
      <c r="AV75" s="1169"/>
      <c r="AW75" s="1169"/>
      <c r="AX75" s="1169"/>
      <c r="AY75" s="1169"/>
      <c r="AZ75" s="1169"/>
      <c r="BA75" s="1169"/>
      <c r="BB75" s="1169"/>
      <c r="BC75" s="1169"/>
      <c r="BD75" s="1169"/>
      <c r="BE75" s="1169"/>
      <c r="BF75" s="1169"/>
      <c r="BG75" s="1169"/>
      <c r="BH75" s="1169"/>
      <c r="BI75" s="1169"/>
      <c r="BJ75" s="1169"/>
      <c r="BK75" s="1169"/>
      <c r="BL75" s="1169"/>
      <c r="BM75" s="1169"/>
      <c r="BN75" s="1169"/>
      <c r="BO75" s="1169"/>
      <c r="BP75" s="1169"/>
      <c r="BQ75" s="1169"/>
      <c r="BR75" s="1169"/>
      <c r="BS75" s="1169"/>
      <c r="BT75" s="1169"/>
      <c r="BU75" s="1169"/>
      <c r="BV75" s="1169"/>
      <c r="BW75" s="1169"/>
      <c r="BX75" s="1169"/>
      <c r="BY75" s="1169"/>
      <c r="BZ75" s="1169"/>
      <c r="CA75" s="1169"/>
      <c r="CB75" s="1169"/>
      <c r="CC75" s="1169"/>
      <c r="CD75" s="1169"/>
      <c r="CE75" s="1169"/>
      <c r="CF75" s="1169"/>
      <c r="CG75" s="1169"/>
      <c r="CH75" s="1169"/>
      <c r="CI75" s="1169"/>
    </row>
    <row r="76" spans="1:90" s="610" customFormat="1" ht="24.95" customHeight="1" thickBot="1">
      <c r="A76" s="1170"/>
      <c r="B76" s="1476" t="s">
        <v>1360</v>
      </c>
      <c r="C76" s="1477"/>
      <c r="D76" s="1477"/>
      <c r="E76" s="1477"/>
      <c r="F76" s="1477"/>
      <c r="G76" s="1477"/>
      <c r="H76" s="1477"/>
      <c r="I76" s="1477"/>
      <c r="J76" s="1477"/>
      <c r="K76" s="1477"/>
      <c r="L76" s="1477"/>
      <c r="M76" s="1477"/>
      <c r="N76" s="1477"/>
      <c r="O76" s="1477"/>
      <c r="P76" s="1477"/>
      <c r="Q76" s="1477"/>
      <c r="R76" s="1478"/>
      <c r="S76" s="1476" t="s">
        <v>1382</v>
      </c>
      <c r="T76" s="1477"/>
      <c r="U76" s="1477"/>
      <c r="V76" s="1477"/>
      <c r="W76" s="1477"/>
      <c r="X76" s="1477"/>
      <c r="Y76" s="1477"/>
      <c r="Z76" s="1477"/>
      <c r="AA76" s="1477"/>
      <c r="AB76" s="1477"/>
      <c r="AC76" s="1477"/>
      <c r="AD76" s="1477"/>
      <c r="AE76" s="1477"/>
      <c r="AF76" s="1477"/>
      <c r="AG76" s="1477"/>
      <c r="AH76" s="1477"/>
      <c r="AI76" s="1477"/>
      <c r="AJ76" s="1478"/>
      <c r="AK76" s="1476" t="s">
        <v>1381</v>
      </c>
      <c r="AL76" s="1477"/>
      <c r="AM76" s="1477"/>
      <c r="AN76" s="1477"/>
      <c r="AO76" s="1477"/>
      <c r="AP76" s="1477"/>
      <c r="AQ76" s="1477"/>
      <c r="AR76" s="1477"/>
      <c r="AS76" s="1477"/>
      <c r="AT76" s="1477"/>
      <c r="AU76" s="1477"/>
      <c r="AV76" s="1477"/>
      <c r="AW76" s="1477"/>
      <c r="AX76" s="1477"/>
      <c r="AY76" s="1477"/>
      <c r="AZ76" s="1477"/>
      <c r="BA76" s="1477"/>
      <c r="BB76" s="1478"/>
      <c r="BC76" s="1476" t="s">
        <v>1360</v>
      </c>
      <c r="BD76" s="1477"/>
      <c r="BE76" s="1477"/>
      <c r="BF76" s="1477"/>
      <c r="BG76" s="1477"/>
      <c r="BH76" s="1477"/>
      <c r="BI76" s="1477"/>
      <c r="BJ76" s="1477"/>
      <c r="BK76" s="1477"/>
      <c r="BL76" s="1477"/>
      <c r="BM76" s="1477"/>
      <c r="BN76" s="1477"/>
      <c r="BO76" s="1477"/>
      <c r="BP76" s="1477"/>
      <c r="BQ76" s="1477"/>
      <c r="BR76" s="1477"/>
      <c r="BS76" s="1477"/>
      <c r="BT76" s="1478"/>
      <c r="BU76" s="1476" t="s">
        <v>1361</v>
      </c>
      <c r="BV76" s="1477"/>
      <c r="BW76" s="1477"/>
      <c r="BX76" s="1477"/>
      <c r="BY76" s="1477"/>
      <c r="BZ76" s="1477"/>
      <c r="CA76" s="1477"/>
      <c r="CB76" s="1477"/>
      <c r="CC76" s="1477"/>
      <c r="CD76" s="1477"/>
      <c r="CE76" s="1477"/>
      <c r="CF76" s="1477"/>
      <c r="CG76" s="1477"/>
      <c r="CH76" s="1477"/>
      <c r="CI76" s="1478"/>
      <c r="CJ76" s="269"/>
      <c r="CK76" s="269"/>
      <c r="CL76" s="269"/>
    </row>
    <row r="77" spans="1:90" s="613" customFormat="1" ht="200.25" thickBot="1">
      <c r="A77" s="939"/>
      <c r="B77" s="612" t="s">
        <v>240</v>
      </c>
      <c r="C77" s="612" t="s">
        <v>996</v>
      </c>
      <c r="D77" s="612" t="s">
        <v>997</v>
      </c>
      <c r="E77" s="612" t="s">
        <v>938</v>
      </c>
      <c r="F77" s="612" t="s">
        <v>1044</v>
      </c>
      <c r="G77" s="612" t="s">
        <v>939</v>
      </c>
      <c r="H77" s="612" t="s">
        <v>998</v>
      </c>
      <c r="I77" s="612" t="s">
        <v>999</v>
      </c>
      <c r="J77" s="612" t="s">
        <v>1000</v>
      </c>
      <c r="K77" s="612" t="s">
        <v>1001</v>
      </c>
      <c r="L77" s="612" t="s">
        <v>1002</v>
      </c>
      <c r="M77" s="612" t="s">
        <v>1003</v>
      </c>
      <c r="N77" s="612" t="s">
        <v>1045</v>
      </c>
      <c r="O77" s="612" t="s">
        <v>1039</v>
      </c>
      <c r="P77" s="612" t="s">
        <v>940</v>
      </c>
      <c r="Q77" s="612" t="s">
        <v>1005</v>
      </c>
      <c r="R77" s="612" t="s">
        <v>1006</v>
      </c>
      <c r="S77" s="612" t="s">
        <v>941</v>
      </c>
      <c r="T77" s="612" t="s">
        <v>1007</v>
      </c>
      <c r="U77" s="612" t="s">
        <v>1046</v>
      </c>
      <c r="V77" s="612" t="s">
        <v>1008</v>
      </c>
      <c r="W77" s="612" t="s">
        <v>1041</v>
      </c>
      <c r="X77" s="612" t="s">
        <v>1010</v>
      </c>
      <c r="Y77" s="612" t="s">
        <v>1011</v>
      </c>
      <c r="Z77" s="612" t="s">
        <v>942</v>
      </c>
      <c r="AA77" s="612" t="s">
        <v>943</v>
      </c>
      <c r="AB77" s="612" t="s">
        <v>1012</v>
      </c>
      <c r="AC77" s="612" t="s">
        <v>1013</v>
      </c>
      <c r="AD77" s="612" t="s">
        <v>1014</v>
      </c>
      <c r="AE77" s="612" t="s">
        <v>1015</v>
      </c>
      <c r="AF77" s="612" t="s">
        <v>944</v>
      </c>
      <c r="AG77" s="612" t="s">
        <v>945</v>
      </c>
      <c r="AH77" s="612" t="s">
        <v>946</v>
      </c>
      <c r="AI77" s="612" t="s">
        <v>947</v>
      </c>
      <c r="AJ77" s="612" t="s">
        <v>948</v>
      </c>
      <c r="AK77" s="612" t="s">
        <v>949</v>
      </c>
      <c r="AL77" s="612" t="s">
        <v>1016</v>
      </c>
      <c r="AM77" s="612" t="s">
        <v>1017</v>
      </c>
      <c r="AN77" s="612" t="s">
        <v>950</v>
      </c>
      <c r="AO77" s="612" t="s">
        <v>951</v>
      </c>
      <c r="AP77" s="612" t="s">
        <v>952</v>
      </c>
      <c r="AQ77" s="612" t="s">
        <v>953</v>
      </c>
      <c r="AR77" s="612" t="s">
        <v>954</v>
      </c>
      <c r="AS77" s="612" t="s">
        <v>955</v>
      </c>
      <c r="AT77" s="612" t="s">
        <v>914</v>
      </c>
      <c r="AU77" s="612" t="s">
        <v>1018</v>
      </c>
      <c r="AV77" s="612" t="s">
        <v>956</v>
      </c>
      <c r="AW77" s="612" t="s">
        <v>957</v>
      </c>
      <c r="AX77" s="612" t="s">
        <v>958</v>
      </c>
      <c r="AY77" s="612" t="s">
        <v>959</v>
      </c>
      <c r="AZ77" s="612" t="s">
        <v>1019</v>
      </c>
      <c r="BA77" s="612" t="s">
        <v>1020</v>
      </c>
      <c r="BB77" s="612" t="s">
        <v>1048</v>
      </c>
      <c r="BC77" s="612" t="s">
        <v>1021</v>
      </c>
      <c r="BD77" s="612" t="s">
        <v>960</v>
      </c>
      <c r="BE77" s="612" t="s">
        <v>1022</v>
      </c>
      <c r="BF77" s="612" t="s">
        <v>1023</v>
      </c>
      <c r="BG77" s="612" t="s">
        <v>961</v>
      </c>
      <c r="BH77" s="612" t="s">
        <v>1165</v>
      </c>
      <c r="BI77" s="612" t="s">
        <v>962</v>
      </c>
      <c r="BJ77" s="612" t="s">
        <v>878</v>
      </c>
      <c r="BK77" s="612" t="s">
        <v>879</v>
      </c>
      <c r="BL77" s="612" t="s">
        <v>1025</v>
      </c>
      <c r="BM77" s="612" t="s">
        <v>880</v>
      </c>
      <c r="BN77" s="612" t="s">
        <v>881</v>
      </c>
      <c r="BO77" s="612" t="s">
        <v>1353</v>
      </c>
      <c r="BP77" s="612" t="s">
        <v>1368</v>
      </c>
      <c r="BQ77" s="612" t="s">
        <v>1369</v>
      </c>
      <c r="BR77" s="612" t="s">
        <v>882</v>
      </c>
      <c r="BS77" s="612" t="s">
        <v>883</v>
      </c>
      <c r="BT77" s="612" t="s">
        <v>891</v>
      </c>
      <c r="BU77" s="612" t="s">
        <v>1026</v>
      </c>
      <c r="BV77" s="612" t="s">
        <v>1027</v>
      </c>
      <c r="BW77" s="612" t="s">
        <v>1042</v>
      </c>
      <c r="BX77" s="612" t="s">
        <v>1043</v>
      </c>
      <c r="BY77" s="612" t="s">
        <v>1030</v>
      </c>
      <c r="BZ77" s="612" t="s">
        <v>1031</v>
      </c>
      <c r="CA77" s="612" t="s">
        <v>884</v>
      </c>
      <c r="CB77" s="612" t="s">
        <v>885</v>
      </c>
      <c r="CC77" s="612" t="s">
        <v>886</v>
      </c>
      <c r="CD77" s="612" t="s">
        <v>887</v>
      </c>
      <c r="CE77" s="612" t="s">
        <v>1032</v>
      </c>
      <c r="CF77" s="612" t="s">
        <v>888</v>
      </c>
      <c r="CG77" s="612" t="s">
        <v>889</v>
      </c>
      <c r="CH77" s="612" t="s">
        <v>890</v>
      </c>
      <c r="CI77" s="612" t="s">
        <v>1034</v>
      </c>
    </row>
    <row r="78" spans="1:90" s="613" customFormat="1" ht="24" customHeight="1" thickBot="1">
      <c r="A78" s="1171"/>
      <c r="B78" s="1281">
        <f>SUM(C78:CI78)</f>
        <v>8840178</v>
      </c>
      <c r="C78" s="1278">
        <f>C67+C73</f>
        <v>-16924</v>
      </c>
      <c r="D78" s="1278">
        <f t="shared" ref="D78:BP78" si="43">D67+D73</f>
        <v>-6504</v>
      </c>
      <c r="E78" s="1278">
        <f t="shared" si="43"/>
        <v>-69704</v>
      </c>
      <c r="F78" s="1278">
        <f t="shared" si="43"/>
        <v>-18013</v>
      </c>
      <c r="G78" s="1278">
        <f t="shared" si="43"/>
        <v>-21368</v>
      </c>
      <c r="H78" s="1278">
        <f t="shared" si="43"/>
        <v>-20115</v>
      </c>
      <c r="I78" s="1278">
        <f t="shared" si="43"/>
        <v>-12355</v>
      </c>
      <c r="J78" s="1278">
        <f t="shared" si="43"/>
        <v>-5509</v>
      </c>
      <c r="K78" s="1278">
        <f t="shared" si="43"/>
        <v>-16486</v>
      </c>
      <c r="L78" s="1278">
        <f t="shared" si="43"/>
        <v>-23</v>
      </c>
      <c r="M78" s="1278">
        <f t="shared" si="43"/>
        <v>-7031</v>
      </c>
      <c r="N78" s="1278">
        <f t="shared" si="43"/>
        <v>-15720</v>
      </c>
      <c r="O78" s="1278">
        <f t="shared" si="43"/>
        <v>-15982</v>
      </c>
      <c r="P78" s="1278">
        <f t="shared" si="43"/>
        <v>-58142</v>
      </c>
      <c r="Q78" s="1278">
        <f t="shared" si="43"/>
        <v>-10812</v>
      </c>
      <c r="R78" s="1278">
        <f t="shared" si="43"/>
        <v>-14032</v>
      </c>
      <c r="S78" s="1278">
        <f t="shared" si="43"/>
        <v>-4779</v>
      </c>
      <c r="T78" s="1278">
        <f t="shared" si="43"/>
        <v>1436192</v>
      </c>
      <c r="U78" s="1278">
        <f t="shared" si="43"/>
        <v>-26145</v>
      </c>
      <c r="V78" s="1278">
        <f t="shared" si="43"/>
        <v>-16036</v>
      </c>
      <c r="W78" s="1278">
        <f t="shared" si="43"/>
        <v>-46217</v>
      </c>
      <c r="X78" s="1278">
        <f t="shared" si="43"/>
        <v>-52372</v>
      </c>
      <c r="Y78" s="1278">
        <f t="shared" si="43"/>
        <v>-8141</v>
      </c>
      <c r="Z78" s="1278">
        <f t="shared" si="43"/>
        <v>-4058</v>
      </c>
      <c r="AA78" s="1278">
        <f t="shared" si="43"/>
        <v>-26590</v>
      </c>
      <c r="AB78" s="1278">
        <f t="shared" si="43"/>
        <v>-11418</v>
      </c>
      <c r="AC78" s="1278">
        <f t="shared" si="43"/>
        <v>-262000</v>
      </c>
      <c r="AD78" s="1278">
        <f t="shared" si="43"/>
        <v>-293522</v>
      </c>
      <c r="AE78" s="1278">
        <f t="shared" si="43"/>
        <v>-273117</v>
      </c>
      <c r="AF78" s="1278">
        <f t="shared" si="43"/>
        <v>-456034</v>
      </c>
      <c r="AG78" s="1278">
        <f t="shared" si="43"/>
        <v>-262084</v>
      </c>
      <c r="AH78" s="1278">
        <f t="shared" si="43"/>
        <v>-124337</v>
      </c>
      <c r="AI78" s="1278">
        <f t="shared" si="43"/>
        <v>-40615</v>
      </c>
      <c r="AJ78" s="1278">
        <f t="shared" si="43"/>
        <v>-28610</v>
      </c>
      <c r="AK78" s="1278">
        <f t="shared" si="43"/>
        <v>-104626</v>
      </c>
      <c r="AL78" s="1278">
        <f t="shared" si="43"/>
        <v>-80605</v>
      </c>
      <c r="AM78" s="1278">
        <f t="shared" si="43"/>
        <v>-39001</v>
      </c>
      <c r="AN78" s="1278">
        <f t="shared" si="43"/>
        <v>-32630</v>
      </c>
      <c r="AO78" s="1278">
        <f t="shared" si="43"/>
        <v>-53148</v>
      </c>
      <c r="AP78" s="1278">
        <f t="shared" si="43"/>
        <v>-33398</v>
      </c>
      <c r="AQ78" s="1278">
        <f t="shared" si="43"/>
        <v>-33397</v>
      </c>
      <c r="AR78" s="1278">
        <f t="shared" si="43"/>
        <v>-32474</v>
      </c>
      <c r="AS78" s="1278">
        <f t="shared" si="43"/>
        <v>-126775</v>
      </c>
      <c r="AT78" s="1278">
        <f t="shared" si="43"/>
        <v>-21027</v>
      </c>
      <c r="AU78" s="1278">
        <f t="shared" si="43"/>
        <v>-16637</v>
      </c>
      <c r="AV78" s="1278">
        <f t="shared" si="43"/>
        <v>-19116</v>
      </c>
      <c r="AW78" s="1278">
        <f t="shared" si="43"/>
        <v>-19116</v>
      </c>
      <c r="AX78" s="1278">
        <f t="shared" si="43"/>
        <v>-7101</v>
      </c>
      <c r="AY78" s="1278">
        <f t="shared" si="43"/>
        <v>-7101</v>
      </c>
      <c r="AZ78" s="1278">
        <f t="shared" si="43"/>
        <v>-18347</v>
      </c>
      <c r="BA78" s="1278">
        <f t="shared" si="43"/>
        <v>-5535</v>
      </c>
      <c r="BB78" s="1278">
        <f t="shared" si="43"/>
        <v>-8674</v>
      </c>
      <c r="BC78" s="1278">
        <f t="shared" si="43"/>
        <v>-13942</v>
      </c>
      <c r="BD78" s="1278">
        <f t="shared" si="43"/>
        <v>-29430</v>
      </c>
      <c r="BE78" s="1278">
        <f t="shared" si="43"/>
        <v>-22802</v>
      </c>
      <c r="BF78" s="1278">
        <f t="shared" si="43"/>
        <v>-786</v>
      </c>
      <c r="BG78" s="1278">
        <f t="shared" si="43"/>
        <v>-14820</v>
      </c>
      <c r="BH78" s="1278">
        <f t="shared" si="43"/>
        <v>-108227</v>
      </c>
      <c r="BI78" s="1278">
        <f t="shared" si="43"/>
        <v>-15435</v>
      </c>
      <c r="BJ78" s="1278">
        <f t="shared" si="43"/>
        <v>516835</v>
      </c>
      <c r="BK78" s="1278">
        <f t="shared" si="43"/>
        <v>880330</v>
      </c>
      <c r="BL78" s="1278">
        <f t="shared" si="43"/>
        <v>-126509</v>
      </c>
      <c r="BM78" s="1278">
        <f t="shared" si="43"/>
        <v>-1799</v>
      </c>
      <c r="BN78" s="1278">
        <f t="shared" si="43"/>
        <v>71221</v>
      </c>
      <c r="BO78" s="1278">
        <f t="shared" si="43"/>
        <v>0</v>
      </c>
      <c r="BP78" s="1278">
        <f t="shared" si="43"/>
        <v>0</v>
      </c>
      <c r="BQ78" s="1278">
        <f t="shared" ref="BQ78:CI78" si="44">BQ67+BQ73</f>
        <v>0</v>
      </c>
      <c r="BR78" s="1278">
        <f t="shared" si="44"/>
        <v>-85477</v>
      </c>
      <c r="BS78" s="1278">
        <f t="shared" si="44"/>
        <v>21577</v>
      </c>
      <c r="BT78" s="1278">
        <f t="shared" si="44"/>
        <v>65315</v>
      </c>
      <c r="BU78" s="1278">
        <f t="shared" si="44"/>
        <v>8208164</v>
      </c>
      <c r="BV78" s="1278">
        <f t="shared" si="44"/>
        <v>-51845</v>
      </c>
      <c r="BW78" s="1278">
        <f t="shared" si="44"/>
        <v>-27761</v>
      </c>
      <c r="BX78" s="1278">
        <f t="shared" si="44"/>
        <v>-32187</v>
      </c>
      <c r="BY78" s="1278">
        <f t="shared" si="44"/>
        <v>85759</v>
      </c>
      <c r="BZ78" s="1278">
        <f t="shared" si="44"/>
        <v>-37929</v>
      </c>
      <c r="CA78" s="1278">
        <f t="shared" si="44"/>
        <v>-5807</v>
      </c>
      <c r="CB78" s="1278">
        <f t="shared" si="44"/>
        <v>231785</v>
      </c>
      <c r="CC78" s="1278">
        <f t="shared" si="44"/>
        <v>253706</v>
      </c>
      <c r="CD78" s="1278">
        <f t="shared" si="44"/>
        <v>142569</v>
      </c>
      <c r="CE78" s="1278">
        <f t="shared" si="44"/>
        <v>19074</v>
      </c>
      <c r="CF78" s="1278">
        <f t="shared" si="44"/>
        <v>-5807</v>
      </c>
      <c r="CG78" s="1278">
        <f t="shared" si="44"/>
        <v>16780</v>
      </c>
      <c r="CH78" s="1278">
        <f t="shared" si="44"/>
        <v>223371</v>
      </c>
      <c r="CI78" s="1278">
        <f t="shared" si="44"/>
        <v>151566</v>
      </c>
    </row>
    <row r="79" spans="1:90" s="613" customFormat="1" ht="23.25" customHeight="1" thickBot="1">
      <c r="A79" s="1172"/>
      <c r="B79" s="611"/>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611"/>
      <c r="AP79" s="611"/>
      <c r="AQ79" s="611"/>
      <c r="AR79" s="611"/>
      <c r="AS79" s="611"/>
      <c r="AT79" s="611"/>
      <c r="AU79" s="611"/>
      <c r="AV79" s="611"/>
      <c r="AW79" s="611"/>
      <c r="AX79" s="611"/>
      <c r="AY79" s="611"/>
      <c r="AZ79" s="611"/>
      <c r="BA79" s="611"/>
      <c r="BB79" s="611"/>
      <c r="BC79" s="611"/>
      <c r="BD79" s="611"/>
      <c r="BE79" s="611"/>
      <c r="BF79" s="611"/>
      <c r="BG79" s="611"/>
      <c r="BH79" s="611"/>
      <c r="BI79" s="611"/>
      <c r="BJ79" s="611"/>
      <c r="BK79" s="611"/>
      <c r="BL79" s="611"/>
      <c r="BM79" s="611"/>
      <c r="BN79" s="611"/>
      <c r="BO79" s="611"/>
      <c r="BP79" s="611"/>
      <c r="BQ79" s="611"/>
      <c r="BR79" s="611"/>
      <c r="BS79" s="611"/>
      <c r="BT79" s="611"/>
      <c r="BU79" s="611"/>
      <c r="BV79" s="611"/>
      <c r="BW79" s="611"/>
      <c r="BX79" s="611"/>
      <c r="BY79" s="611"/>
      <c r="BZ79" s="611"/>
      <c r="CA79" s="611"/>
      <c r="CB79" s="611"/>
      <c r="CC79" s="611"/>
      <c r="CD79" s="611"/>
      <c r="CE79" s="611"/>
      <c r="CF79" s="611"/>
    </row>
    <row r="80" spans="1:90" s="610" customFormat="1" ht="24.95" customHeight="1" thickBot="1">
      <c r="A80" s="1170"/>
      <c r="B80" s="1476" t="s">
        <v>1359</v>
      </c>
      <c r="C80" s="1477"/>
      <c r="D80" s="1477"/>
      <c r="E80" s="1477"/>
      <c r="F80" s="1477"/>
      <c r="G80" s="1477"/>
      <c r="H80" s="1477"/>
      <c r="I80" s="1477"/>
      <c r="J80" s="1477"/>
      <c r="K80" s="1477"/>
      <c r="L80" s="1477"/>
      <c r="M80" s="1477"/>
      <c r="N80" s="1477"/>
      <c r="O80" s="1477"/>
      <c r="P80" s="1477"/>
      <c r="Q80" s="1477"/>
      <c r="R80" s="1478"/>
      <c r="S80" s="1476" t="s">
        <v>1359</v>
      </c>
      <c r="T80" s="1477"/>
      <c r="U80" s="1477"/>
      <c r="V80" s="1477"/>
      <c r="W80" s="1477"/>
      <c r="X80" s="1477"/>
      <c r="Y80" s="1477"/>
      <c r="Z80" s="1477"/>
      <c r="AA80" s="1477"/>
      <c r="AB80" s="1477"/>
      <c r="AC80" s="1477"/>
      <c r="AD80" s="1477"/>
      <c r="AE80" s="1477"/>
      <c r="AF80" s="1477"/>
      <c r="AG80" s="1477"/>
      <c r="AH80" s="1477"/>
      <c r="AI80" s="1477"/>
      <c r="AJ80" s="1478"/>
      <c r="AK80" s="1476" t="s">
        <v>1359</v>
      </c>
      <c r="AL80" s="1477"/>
      <c r="AM80" s="1477"/>
      <c r="AN80" s="1477"/>
      <c r="AO80" s="1477"/>
      <c r="AP80" s="1477"/>
      <c r="AQ80" s="1477"/>
      <c r="AR80" s="1477"/>
      <c r="AS80" s="1477"/>
      <c r="AT80" s="1477"/>
      <c r="AU80" s="1477"/>
      <c r="AV80" s="1477"/>
      <c r="AW80" s="1477"/>
      <c r="AX80" s="1477"/>
      <c r="AY80" s="1477"/>
      <c r="AZ80" s="1477"/>
      <c r="BA80" s="1477"/>
      <c r="BB80" s="1478"/>
      <c r="BC80" s="1476" t="s">
        <v>1359</v>
      </c>
      <c r="BD80" s="1477"/>
      <c r="BE80" s="1477"/>
      <c r="BF80" s="1477"/>
      <c r="BG80" s="1477"/>
      <c r="BH80" s="1477"/>
      <c r="BI80" s="1477"/>
      <c r="BJ80" s="1477"/>
      <c r="BK80" s="1477"/>
      <c r="BL80" s="1477"/>
      <c r="BM80" s="1477"/>
      <c r="BN80" s="1477"/>
      <c r="BO80" s="1477"/>
      <c r="BP80" s="1477"/>
      <c r="BQ80" s="1477"/>
      <c r="BR80" s="1477"/>
      <c r="BS80" s="1477"/>
      <c r="BT80" s="1478"/>
      <c r="BU80" s="1476" t="s">
        <v>1359</v>
      </c>
      <c r="BV80" s="1477"/>
      <c r="BW80" s="1477"/>
      <c r="BX80" s="1477"/>
      <c r="BY80" s="1477"/>
      <c r="BZ80" s="1477"/>
      <c r="CA80" s="1477"/>
      <c r="CB80" s="1477"/>
      <c r="CC80" s="1477"/>
      <c r="CD80" s="1477"/>
      <c r="CE80" s="1477"/>
      <c r="CF80" s="1477"/>
      <c r="CG80" s="1477"/>
      <c r="CH80" s="1477"/>
      <c r="CI80" s="1478"/>
      <c r="CJ80" s="269"/>
      <c r="CK80" s="269"/>
      <c r="CL80" s="269"/>
    </row>
    <row r="81" spans="1:87" s="613" customFormat="1" ht="200.25" thickBot="1">
      <c r="A81" s="939"/>
      <c r="B81" s="612" t="s">
        <v>240</v>
      </c>
      <c r="C81" s="612" t="s">
        <v>996</v>
      </c>
      <c r="D81" s="612" t="s">
        <v>997</v>
      </c>
      <c r="E81" s="612" t="s">
        <v>938</v>
      </c>
      <c r="F81" s="612" t="s">
        <v>1044</v>
      </c>
      <c r="G81" s="612" t="s">
        <v>939</v>
      </c>
      <c r="H81" s="612" t="s">
        <v>998</v>
      </c>
      <c r="I81" s="612" t="s">
        <v>999</v>
      </c>
      <c r="J81" s="612" t="s">
        <v>1000</v>
      </c>
      <c r="K81" s="612" t="s">
        <v>1001</v>
      </c>
      <c r="L81" s="612" t="s">
        <v>1002</v>
      </c>
      <c r="M81" s="612" t="s">
        <v>1003</v>
      </c>
      <c r="N81" s="612" t="s">
        <v>1045</v>
      </c>
      <c r="O81" s="612" t="s">
        <v>1039</v>
      </c>
      <c r="P81" s="612" t="s">
        <v>940</v>
      </c>
      <c r="Q81" s="612" t="s">
        <v>1005</v>
      </c>
      <c r="R81" s="612" t="s">
        <v>1006</v>
      </c>
      <c r="S81" s="612" t="s">
        <v>941</v>
      </c>
      <c r="T81" s="612" t="s">
        <v>1007</v>
      </c>
      <c r="U81" s="612" t="s">
        <v>1046</v>
      </c>
      <c r="V81" s="612" t="s">
        <v>1008</v>
      </c>
      <c r="W81" s="612" t="s">
        <v>1041</v>
      </c>
      <c r="X81" s="612" t="s">
        <v>1010</v>
      </c>
      <c r="Y81" s="612" t="s">
        <v>1011</v>
      </c>
      <c r="Z81" s="612" t="s">
        <v>942</v>
      </c>
      <c r="AA81" s="612" t="s">
        <v>943</v>
      </c>
      <c r="AB81" s="612" t="s">
        <v>1012</v>
      </c>
      <c r="AC81" s="612" t="s">
        <v>1013</v>
      </c>
      <c r="AD81" s="612" t="s">
        <v>1014</v>
      </c>
      <c r="AE81" s="612" t="s">
        <v>1015</v>
      </c>
      <c r="AF81" s="612" t="s">
        <v>944</v>
      </c>
      <c r="AG81" s="612" t="s">
        <v>945</v>
      </c>
      <c r="AH81" s="612" t="s">
        <v>946</v>
      </c>
      <c r="AI81" s="612" t="s">
        <v>947</v>
      </c>
      <c r="AJ81" s="612" t="s">
        <v>948</v>
      </c>
      <c r="AK81" s="612" t="s">
        <v>949</v>
      </c>
      <c r="AL81" s="612" t="s">
        <v>1016</v>
      </c>
      <c r="AM81" s="612" t="s">
        <v>1017</v>
      </c>
      <c r="AN81" s="612" t="s">
        <v>950</v>
      </c>
      <c r="AO81" s="612" t="s">
        <v>951</v>
      </c>
      <c r="AP81" s="612" t="s">
        <v>952</v>
      </c>
      <c r="AQ81" s="612" t="s">
        <v>953</v>
      </c>
      <c r="AR81" s="612" t="s">
        <v>954</v>
      </c>
      <c r="AS81" s="612" t="s">
        <v>955</v>
      </c>
      <c r="AT81" s="612" t="s">
        <v>914</v>
      </c>
      <c r="AU81" s="612" t="s">
        <v>1018</v>
      </c>
      <c r="AV81" s="612" t="s">
        <v>956</v>
      </c>
      <c r="AW81" s="612" t="s">
        <v>957</v>
      </c>
      <c r="AX81" s="612" t="s">
        <v>958</v>
      </c>
      <c r="AY81" s="612" t="s">
        <v>959</v>
      </c>
      <c r="AZ81" s="612" t="s">
        <v>1019</v>
      </c>
      <c r="BA81" s="612" t="s">
        <v>1020</v>
      </c>
      <c r="BB81" s="612" t="s">
        <v>1048</v>
      </c>
      <c r="BC81" s="612" t="s">
        <v>1021</v>
      </c>
      <c r="BD81" s="612" t="s">
        <v>960</v>
      </c>
      <c r="BE81" s="612" t="s">
        <v>1022</v>
      </c>
      <c r="BF81" s="612" t="s">
        <v>1023</v>
      </c>
      <c r="BG81" s="612" t="s">
        <v>961</v>
      </c>
      <c r="BH81" s="612" t="s">
        <v>1164</v>
      </c>
      <c r="BI81" s="612" t="s">
        <v>962</v>
      </c>
      <c r="BJ81" s="612" t="s">
        <v>878</v>
      </c>
      <c r="BK81" s="612" t="s">
        <v>879</v>
      </c>
      <c r="BL81" s="612" t="s">
        <v>1025</v>
      </c>
      <c r="BM81" s="612" t="s">
        <v>880</v>
      </c>
      <c r="BN81" s="612" t="s">
        <v>881</v>
      </c>
      <c r="BO81" s="612" t="s">
        <v>1353</v>
      </c>
      <c r="BP81" s="612" t="s">
        <v>1368</v>
      </c>
      <c r="BQ81" s="612" t="s">
        <v>1369</v>
      </c>
      <c r="BR81" s="612" t="s">
        <v>882</v>
      </c>
      <c r="BS81" s="612" t="s">
        <v>883</v>
      </c>
      <c r="BT81" s="612" t="s">
        <v>891</v>
      </c>
      <c r="BU81" s="612" t="s">
        <v>1026</v>
      </c>
      <c r="BV81" s="612" t="s">
        <v>1027</v>
      </c>
      <c r="BW81" s="612" t="s">
        <v>1042</v>
      </c>
      <c r="BX81" s="612" t="s">
        <v>1043</v>
      </c>
      <c r="BY81" s="612" t="s">
        <v>1030</v>
      </c>
      <c r="BZ81" s="612" t="s">
        <v>1031</v>
      </c>
      <c r="CA81" s="612" t="s">
        <v>884</v>
      </c>
      <c r="CB81" s="612" t="s">
        <v>885</v>
      </c>
      <c r="CC81" s="612" t="s">
        <v>886</v>
      </c>
      <c r="CD81" s="612" t="s">
        <v>887</v>
      </c>
      <c r="CE81" s="612" t="s">
        <v>1032</v>
      </c>
      <c r="CF81" s="612" t="s">
        <v>888</v>
      </c>
      <c r="CG81" s="612" t="s">
        <v>889</v>
      </c>
      <c r="CH81" s="612" t="s">
        <v>890</v>
      </c>
      <c r="CI81" s="612" t="s">
        <v>1034</v>
      </c>
    </row>
    <row r="82" spans="1:87" s="613" customFormat="1" ht="24" customHeight="1" thickBot="1">
      <c r="A82" s="1173"/>
      <c r="B82" s="1282">
        <f>SUM(C82:CI82)</f>
        <v>621499738.78471088</v>
      </c>
      <c r="C82" s="1278">
        <f>C32+C78</f>
        <v>1554040.6959566157</v>
      </c>
      <c r="D82" s="1278">
        <f t="shared" ref="D82:BP82" si="45">D32+D78</f>
        <v>637037.25228376279</v>
      </c>
      <c r="E82" s="1278">
        <f t="shared" si="45"/>
        <v>6824687.9660558756</v>
      </c>
      <c r="F82" s="1278">
        <f t="shared" si="45"/>
        <v>1727381.9560440225</v>
      </c>
      <c r="G82" s="1278">
        <f t="shared" si="45"/>
        <v>2207963.3502141861</v>
      </c>
      <c r="H82" s="1278">
        <f t="shared" si="45"/>
        <v>2132904.9018834671</v>
      </c>
      <c r="I82" s="1278">
        <f t="shared" si="45"/>
        <v>1303826.5508343321</v>
      </c>
      <c r="J82" s="1278">
        <f t="shared" si="45"/>
        <v>568943.32734518056</v>
      </c>
      <c r="K82" s="1278">
        <f t="shared" si="45"/>
        <v>1745185.1673292017</v>
      </c>
      <c r="L82" s="1278">
        <f t="shared" si="45"/>
        <v>2224.5646069451418</v>
      </c>
      <c r="M82" s="1278">
        <f t="shared" si="45"/>
        <v>790166.59359124466</v>
      </c>
      <c r="N82" s="1278">
        <f t="shared" si="45"/>
        <v>1801074.4890162861</v>
      </c>
      <c r="O82" s="1278">
        <f t="shared" si="45"/>
        <v>1872774.892010079</v>
      </c>
      <c r="P82" s="1278">
        <f t="shared" si="45"/>
        <v>6881141.4970011329</v>
      </c>
      <c r="Q82" s="1278">
        <f t="shared" si="45"/>
        <v>1289383.3133879555</v>
      </c>
      <c r="R82" s="1278">
        <f t="shared" si="45"/>
        <v>1666598.3595020901</v>
      </c>
      <c r="S82" s="1278">
        <f t="shared" si="45"/>
        <v>575375.19740484422</v>
      </c>
      <c r="T82" s="1278">
        <f t="shared" si="45"/>
        <v>5637829.1231433367</v>
      </c>
      <c r="U82" s="1278">
        <f t="shared" si="45"/>
        <v>1441404.0268151085</v>
      </c>
      <c r="V82" s="1278">
        <f t="shared" si="45"/>
        <v>1998032.7501061026</v>
      </c>
      <c r="W82" s="1278">
        <f t="shared" si="45"/>
        <v>5829400.3356592599</v>
      </c>
      <c r="X82" s="1278">
        <f t="shared" si="45"/>
        <v>6843069.430560777</v>
      </c>
      <c r="Y82" s="1278">
        <f t="shared" si="45"/>
        <v>1070875.4286894174</v>
      </c>
      <c r="Z82" s="1278">
        <f t="shared" si="45"/>
        <v>541020.00331620104</v>
      </c>
      <c r="AA82" s="1278">
        <f t="shared" si="45"/>
        <v>4002649.2725407444</v>
      </c>
      <c r="AB82" s="1278">
        <f t="shared" si="45"/>
        <v>72805940.357524887</v>
      </c>
      <c r="AC82" s="1278">
        <f t="shared" si="45"/>
        <v>33106574.236489471</v>
      </c>
      <c r="AD82" s="1278">
        <f t="shared" si="45"/>
        <v>42058224.601890519</v>
      </c>
      <c r="AE82" s="1278">
        <f t="shared" si="45"/>
        <v>33958597.749383219</v>
      </c>
      <c r="AF82" s="1278">
        <f t="shared" si="45"/>
        <v>60933108.293029934</v>
      </c>
      <c r="AG82" s="1278">
        <f t="shared" si="45"/>
        <v>34622255.717667848</v>
      </c>
      <c r="AH82" s="1278">
        <f t="shared" si="45"/>
        <v>17674137.768613666</v>
      </c>
      <c r="AI82" s="1278">
        <f t="shared" si="45"/>
        <v>6667957.4352488844</v>
      </c>
      <c r="AJ82" s="1278">
        <f t="shared" si="45"/>
        <v>4928317.5160454577</v>
      </c>
      <c r="AK82" s="1278">
        <f t="shared" si="45"/>
        <v>16183175.700077944</v>
      </c>
      <c r="AL82" s="1278">
        <f t="shared" si="45"/>
        <v>12963376.310011063</v>
      </c>
      <c r="AM82" s="1278">
        <f t="shared" si="45"/>
        <v>6705712.2061505858</v>
      </c>
      <c r="AN82" s="1278">
        <f t="shared" si="45"/>
        <v>4372843.762270961</v>
      </c>
      <c r="AO82" s="1278">
        <f t="shared" si="45"/>
        <v>8344644.3573763892</v>
      </c>
      <c r="AP82" s="1278">
        <f t="shared" si="45"/>
        <v>5555868.871034083</v>
      </c>
      <c r="AQ82" s="1278">
        <f t="shared" si="45"/>
        <v>5555869.871034083</v>
      </c>
      <c r="AR82" s="1278">
        <f t="shared" si="45"/>
        <v>5391484.2787065096</v>
      </c>
      <c r="AS82" s="1278">
        <f t="shared" si="45"/>
        <v>5297183.1741474364</v>
      </c>
      <c r="AT82" s="1278">
        <f t="shared" si="45"/>
        <v>3086991.6998228901</v>
      </c>
      <c r="AU82" s="1278">
        <f t="shared" si="45"/>
        <v>2464585.7081845859</v>
      </c>
      <c r="AV82" s="1278">
        <f t="shared" si="45"/>
        <v>2741907.8090334842</v>
      </c>
      <c r="AW82" s="1278">
        <f t="shared" si="45"/>
        <v>2741907.8090334842</v>
      </c>
      <c r="AX82" s="1278">
        <f t="shared" si="45"/>
        <v>893683.25527036539</v>
      </c>
      <c r="AY82" s="1278">
        <f t="shared" si="45"/>
        <v>893657.68375267612</v>
      </c>
      <c r="AZ82" s="1278">
        <f t="shared" si="45"/>
        <v>3443697.1859923978</v>
      </c>
      <c r="BA82" s="1278">
        <f t="shared" si="45"/>
        <v>1502389.9734605118</v>
      </c>
      <c r="BB82" s="1278">
        <f t="shared" si="45"/>
        <v>1158033.4405271416</v>
      </c>
      <c r="BC82" s="1278">
        <f t="shared" si="45"/>
        <v>1881520.2961052661</v>
      </c>
      <c r="BD82" s="1278">
        <f t="shared" si="45"/>
        <v>4384382.9831768386</v>
      </c>
      <c r="BE82" s="1278">
        <f t="shared" si="45"/>
        <v>3103634.6857440397</v>
      </c>
      <c r="BF82" s="1278">
        <f t="shared" si="45"/>
        <v>107986.639672153</v>
      </c>
      <c r="BG82" s="1278">
        <f t="shared" si="45"/>
        <v>2259876.6139264349</v>
      </c>
      <c r="BH82" s="1278">
        <f t="shared" si="45"/>
        <v>16162047.28953262</v>
      </c>
      <c r="BI82" s="1278">
        <f t="shared" si="45"/>
        <v>2287476.1455781739</v>
      </c>
      <c r="BJ82" s="1278">
        <f t="shared" si="45"/>
        <v>6277176.12673805</v>
      </c>
      <c r="BK82" s="1278">
        <f t="shared" si="45"/>
        <v>8578959.7226557266</v>
      </c>
      <c r="BL82" s="1278">
        <f t="shared" si="45"/>
        <v>10424350.345409594</v>
      </c>
      <c r="BM82" s="1278">
        <f t="shared" si="45"/>
        <v>3396304.7420758372</v>
      </c>
      <c r="BN82" s="1278">
        <f t="shared" si="45"/>
        <v>6272217.6840628125</v>
      </c>
      <c r="BO82" s="1278">
        <f t="shared" si="45"/>
        <v>10749550.65275985</v>
      </c>
      <c r="BP82" s="1278">
        <f t="shared" si="45"/>
        <v>2291965.9119395525</v>
      </c>
      <c r="BQ82" s="1278">
        <f t="shared" ref="BQ82:CI82" si="46">BQ32+BQ78</f>
        <v>697731.12505985785</v>
      </c>
      <c r="BR82" s="1278">
        <f t="shared" si="46"/>
        <v>8842872.2246962991</v>
      </c>
      <c r="BS82" s="1278">
        <f t="shared" si="46"/>
        <v>5745559.9495386463</v>
      </c>
      <c r="BT82" s="1278">
        <f t="shared" si="46"/>
        <v>1012907.1269449051</v>
      </c>
      <c r="BU82" s="1278">
        <f t="shared" si="46"/>
        <v>15346945.287982326</v>
      </c>
      <c r="BV82" s="1278">
        <f t="shared" si="46"/>
        <v>8358903.0357431658</v>
      </c>
      <c r="BW82" s="1278">
        <f t="shared" si="46"/>
        <v>5456377.4836578667</v>
      </c>
      <c r="BX82" s="1278">
        <f t="shared" si="46"/>
        <v>10492457.297445673</v>
      </c>
      <c r="BY82" s="1278">
        <f t="shared" si="46"/>
        <v>4114428.1522632795</v>
      </c>
      <c r="BZ82" s="1278">
        <f t="shared" si="46"/>
        <v>1393449.1638769908</v>
      </c>
      <c r="CA82" s="1278">
        <f t="shared" si="46"/>
        <v>1067061.0641033049</v>
      </c>
      <c r="CB82" s="1278">
        <f t="shared" si="46"/>
        <v>4164600.932240109</v>
      </c>
      <c r="CC82" s="1278">
        <f t="shared" si="46"/>
        <v>4411167.4531226419</v>
      </c>
      <c r="CD82" s="1278">
        <f t="shared" si="46"/>
        <v>4209724.4973322246</v>
      </c>
      <c r="CE82" s="1278">
        <f t="shared" si="46"/>
        <v>1461838.1923232684</v>
      </c>
      <c r="CF82" s="1278">
        <f t="shared" si="46"/>
        <v>1067061.0639350438</v>
      </c>
      <c r="CG82" s="1278">
        <f t="shared" si="46"/>
        <v>371932.13183680072</v>
      </c>
      <c r="CH82" s="1278">
        <f t="shared" si="46"/>
        <v>3801128.1529924385</v>
      </c>
      <c r="CI82" s="1278">
        <f t="shared" si="46"/>
        <v>4309027.3931604456</v>
      </c>
    </row>
    <row r="83" spans="1:87">
      <c r="A83" s="1174"/>
      <c r="B83" s="1175"/>
      <c r="C83" s="613"/>
      <c r="D83" s="613"/>
      <c r="E83" s="613"/>
      <c r="F83" s="613"/>
      <c r="G83" s="613"/>
      <c r="H83" s="613"/>
      <c r="I83" s="613"/>
      <c r="J83" s="613"/>
      <c r="K83" s="613"/>
      <c r="L83" s="613"/>
      <c r="M83" s="613"/>
      <c r="N83" s="613"/>
      <c r="O83" s="613"/>
      <c r="P83" s="613"/>
      <c r="Q83" s="613"/>
      <c r="R83" s="613"/>
      <c r="S83" s="613"/>
      <c r="U83" s="596"/>
      <c r="V83" s="596"/>
      <c r="W83" s="596"/>
      <c r="X83" s="596"/>
      <c r="Y83" s="596"/>
      <c r="Z83" s="596"/>
      <c r="AA83" s="596"/>
      <c r="AB83" s="596"/>
      <c r="AC83" s="596"/>
      <c r="AD83" s="596"/>
      <c r="AE83" s="596"/>
      <c r="AF83" s="596"/>
      <c r="AG83" s="596"/>
      <c r="AH83" s="596"/>
      <c r="AI83" s="596"/>
      <c r="AJ83" s="596"/>
      <c r="AK83" s="596"/>
      <c r="AL83" s="596"/>
      <c r="AM83" s="596"/>
      <c r="AN83" s="596"/>
      <c r="AO83" s="596"/>
      <c r="AP83" s="596"/>
      <c r="AQ83" s="596"/>
      <c r="AR83" s="596"/>
      <c r="AS83" s="596"/>
      <c r="AT83" s="596"/>
      <c r="AU83" s="596"/>
      <c r="AV83" s="596"/>
      <c r="AW83" s="596"/>
      <c r="AX83" s="596"/>
      <c r="AY83" s="596"/>
      <c r="AZ83" s="596"/>
      <c r="BA83" s="596"/>
      <c r="BB83" s="596"/>
      <c r="BC83" s="596"/>
      <c r="BD83" s="596"/>
      <c r="BE83" s="596"/>
      <c r="BF83" s="596"/>
      <c r="BG83" s="596"/>
      <c r="BH83" s="596"/>
    </row>
    <row r="84" spans="1:87">
      <c r="A84" s="1174"/>
      <c r="B84" s="1175"/>
      <c r="C84" s="613"/>
      <c r="D84" s="613"/>
      <c r="E84" s="613"/>
      <c r="F84" s="613"/>
      <c r="G84" s="613"/>
      <c r="H84" s="613"/>
      <c r="I84" s="613"/>
      <c r="J84" s="613"/>
      <c r="K84" s="613"/>
      <c r="L84" s="613"/>
      <c r="M84" s="613"/>
      <c r="N84" s="613"/>
      <c r="O84" s="613"/>
      <c r="P84" s="613"/>
      <c r="Q84" s="613"/>
      <c r="R84" s="613"/>
      <c r="S84" s="613"/>
      <c r="U84" s="596"/>
      <c r="V84" s="596"/>
      <c r="W84" s="596"/>
      <c r="X84" s="596"/>
      <c r="Y84" s="596"/>
      <c r="Z84" s="596"/>
      <c r="AA84" s="596"/>
      <c r="AB84" s="596"/>
      <c r="AC84" s="596"/>
      <c r="AD84" s="596"/>
      <c r="AE84" s="596"/>
      <c r="AF84" s="596"/>
      <c r="AG84" s="596"/>
      <c r="AH84" s="596"/>
      <c r="AI84" s="596"/>
      <c r="AJ84" s="596"/>
      <c r="AK84" s="596"/>
      <c r="AL84" s="596"/>
      <c r="AM84" s="596"/>
      <c r="AN84" s="596"/>
      <c r="AO84" s="596"/>
      <c r="AP84" s="596"/>
      <c r="AQ84" s="596"/>
      <c r="AR84" s="596"/>
      <c r="AS84" s="596"/>
      <c r="AT84" s="596"/>
      <c r="AU84" s="596"/>
      <c r="AV84" s="596"/>
      <c r="AW84" s="596"/>
      <c r="AX84" s="596"/>
      <c r="AY84" s="596"/>
      <c r="AZ84" s="596"/>
      <c r="BA84" s="596"/>
      <c r="BB84" s="596"/>
      <c r="BC84" s="596"/>
      <c r="BD84" s="596"/>
      <c r="BE84" s="596"/>
      <c r="BF84" s="596"/>
      <c r="BG84" s="596"/>
      <c r="BH84" s="596"/>
    </row>
    <row r="85" spans="1:87">
      <c r="A85" s="1174"/>
      <c r="B85" s="1175"/>
      <c r="C85" s="613"/>
      <c r="D85" s="613"/>
      <c r="E85" s="613"/>
      <c r="F85" s="613"/>
      <c r="G85" s="613"/>
      <c r="H85" s="613"/>
      <c r="I85" s="613"/>
      <c r="J85" s="613"/>
      <c r="K85" s="613"/>
      <c r="L85" s="613"/>
      <c r="M85" s="613"/>
      <c r="N85" s="613"/>
      <c r="O85" s="613"/>
      <c r="P85" s="613"/>
      <c r="Q85" s="613"/>
      <c r="R85" s="613"/>
      <c r="S85" s="613"/>
      <c r="U85" s="596"/>
      <c r="V85" s="596"/>
      <c r="W85" s="596"/>
      <c r="X85" s="596"/>
      <c r="Y85" s="596"/>
      <c r="Z85" s="596"/>
      <c r="AA85" s="596"/>
      <c r="AB85" s="596"/>
      <c r="AC85" s="596"/>
      <c r="AD85" s="596"/>
      <c r="AE85" s="596"/>
      <c r="AF85" s="596"/>
      <c r="AG85" s="596"/>
      <c r="AH85" s="596"/>
      <c r="AI85" s="596"/>
      <c r="AJ85" s="596"/>
      <c r="AK85" s="596"/>
      <c r="AL85" s="596"/>
      <c r="AM85" s="596"/>
      <c r="AN85" s="596"/>
      <c r="AO85" s="596"/>
      <c r="AP85" s="596"/>
      <c r="AQ85" s="596"/>
      <c r="AR85" s="596"/>
      <c r="AS85" s="596"/>
      <c r="AT85" s="596"/>
      <c r="AU85" s="596"/>
      <c r="AV85" s="596"/>
      <c r="AW85" s="596"/>
      <c r="AX85" s="596"/>
      <c r="AY85" s="596"/>
      <c r="AZ85" s="596"/>
      <c r="BA85" s="596"/>
      <c r="BB85" s="596"/>
      <c r="BC85" s="596"/>
      <c r="BD85" s="596"/>
      <c r="BE85" s="596"/>
      <c r="BF85" s="596"/>
      <c r="BG85" s="596"/>
      <c r="BH85" s="596"/>
    </row>
    <row r="86" spans="1:87">
      <c r="A86" s="1174"/>
      <c r="B86" s="1175"/>
      <c r="C86" s="613"/>
      <c r="D86" s="613"/>
      <c r="E86" s="613"/>
      <c r="F86" s="613"/>
      <c r="G86" s="613"/>
      <c r="H86" s="613"/>
      <c r="I86" s="613"/>
      <c r="J86" s="613"/>
      <c r="K86" s="613"/>
      <c r="L86" s="613"/>
      <c r="M86" s="613"/>
      <c r="N86" s="613"/>
      <c r="O86" s="613"/>
      <c r="P86" s="613"/>
      <c r="Q86" s="613"/>
      <c r="R86" s="613"/>
      <c r="S86" s="613"/>
      <c r="U86" s="596"/>
      <c r="V86" s="596"/>
      <c r="W86" s="596"/>
      <c r="X86" s="596"/>
      <c r="Y86" s="596"/>
      <c r="Z86" s="596"/>
      <c r="AA86" s="596"/>
      <c r="AB86" s="596"/>
      <c r="AC86" s="596"/>
      <c r="AD86" s="596"/>
      <c r="AE86" s="596"/>
      <c r="AF86" s="596"/>
      <c r="AG86" s="596"/>
      <c r="AH86" s="596"/>
      <c r="AI86" s="596"/>
      <c r="AJ86" s="596"/>
      <c r="AK86" s="596"/>
      <c r="AL86" s="596"/>
      <c r="AM86" s="596"/>
      <c r="AN86" s="596"/>
      <c r="AO86" s="596"/>
      <c r="AP86" s="596"/>
      <c r="AQ86" s="596"/>
      <c r="AR86" s="596"/>
      <c r="AS86" s="596"/>
      <c r="AT86" s="596"/>
      <c r="AU86" s="596"/>
      <c r="AV86" s="596"/>
      <c r="AW86" s="596"/>
      <c r="AX86" s="596"/>
      <c r="AY86" s="596"/>
      <c r="AZ86" s="596"/>
      <c r="BA86" s="596"/>
      <c r="BB86" s="596"/>
      <c r="BC86" s="596"/>
      <c r="BD86" s="596"/>
      <c r="BE86" s="596"/>
      <c r="BF86" s="596"/>
      <c r="BG86" s="596"/>
      <c r="BH86" s="596"/>
    </row>
    <row r="87" spans="1:87">
      <c r="A87" s="1174"/>
      <c r="B87" s="1175"/>
      <c r="C87" s="613"/>
      <c r="D87" s="613"/>
      <c r="E87" s="613"/>
      <c r="F87" s="613"/>
      <c r="G87" s="613"/>
      <c r="H87" s="613"/>
      <c r="I87" s="613"/>
      <c r="J87" s="613"/>
      <c r="K87" s="613"/>
      <c r="L87" s="613"/>
      <c r="M87" s="613"/>
      <c r="N87" s="613"/>
      <c r="O87" s="613"/>
      <c r="P87" s="613"/>
      <c r="Q87" s="613"/>
      <c r="R87" s="613"/>
      <c r="S87" s="613"/>
      <c r="U87" s="596"/>
      <c r="V87" s="596"/>
      <c r="W87" s="596"/>
      <c r="X87" s="596"/>
      <c r="Y87" s="596"/>
      <c r="Z87" s="596"/>
      <c r="AA87" s="596"/>
      <c r="AB87" s="596"/>
      <c r="AC87" s="596"/>
      <c r="AD87" s="596"/>
      <c r="AE87" s="596"/>
      <c r="AF87" s="596"/>
      <c r="AG87" s="596"/>
      <c r="AH87" s="596"/>
      <c r="AI87" s="596"/>
      <c r="AJ87" s="596"/>
      <c r="AK87" s="596"/>
      <c r="AL87" s="596"/>
      <c r="AM87" s="596"/>
      <c r="AN87" s="596"/>
      <c r="AO87" s="596"/>
      <c r="AP87" s="596"/>
      <c r="AQ87" s="596"/>
      <c r="AR87" s="596"/>
      <c r="AS87" s="596"/>
      <c r="AT87" s="596"/>
      <c r="AU87" s="596"/>
      <c r="AV87" s="596"/>
      <c r="AW87" s="596"/>
      <c r="AX87" s="596"/>
      <c r="AY87" s="596"/>
      <c r="AZ87" s="596"/>
      <c r="BA87" s="596"/>
      <c r="BB87" s="596"/>
      <c r="BC87" s="596"/>
      <c r="BD87" s="596"/>
      <c r="BE87" s="596"/>
      <c r="BF87" s="596"/>
      <c r="BG87" s="596"/>
      <c r="BH87" s="596"/>
    </row>
    <row r="108" ht="54.6" customHeight="1"/>
  </sheetData>
  <mergeCells count="53">
    <mergeCell ref="BU80:CI80"/>
    <mergeCell ref="BU71:CF71"/>
    <mergeCell ref="AK60:BB60"/>
    <mergeCell ref="BC60:BT60"/>
    <mergeCell ref="BU65:CI65"/>
    <mergeCell ref="BU76:CI76"/>
    <mergeCell ref="AK3:BB3"/>
    <mergeCell ref="AK4:BB4"/>
    <mergeCell ref="BC2:BT2"/>
    <mergeCell ref="BC3:BT3"/>
    <mergeCell ref="BC4:BT4"/>
    <mergeCell ref="AK2:BB2"/>
    <mergeCell ref="BU30:CI30"/>
    <mergeCell ref="BU60:CI60"/>
    <mergeCell ref="BU2:CE2"/>
    <mergeCell ref="BU3:CE3"/>
    <mergeCell ref="BU4:CE4"/>
    <mergeCell ref="S30:AJ30"/>
    <mergeCell ref="AK30:BB30"/>
    <mergeCell ref="B7:H7"/>
    <mergeCell ref="B37:H37"/>
    <mergeCell ref="J37:Q37"/>
    <mergeCell ref="J7:R7"/>
    <mergeCell ref="S7:X7"/>
    <mergeCell ref="R37:X37"/>
    <mergeCell ref="B65:R65"/>
    <mergeCell ref="S65:AJ65"/>
    <mergeCell ref="AK65:BB65"/>
    <mergeCell ref="BC65:BT65"/>
    <mergeCell ref="B2:R2"/>
    <mergeCell ref="B3:R3"/>
    <mergeCell ref="B4:R4"/>
    <mergeCell ref="S2:AJ2"/>
    <mergeCell ref="S3:AJ3"/>
    <mergeCell ref="S4:AJ4"/>
    <mergeCell ref="Z7:AK7"/>
    <mergeCell ref="B60:R60"/>
    <mergeCell ref="S60:AJ60"/>
    <mergeCell ref="BC30:BT30"/>
    <mergeCell ref="AL7:AW7"/>
    <mergeCell ref="B30:R30"/>
    <mergeCell ref="B71:R71"/>
    <mergeCell ref="S71:AJ71"/>
    <mergeCell ref="AK71:BB71"/>
    <mergeCell ref="BC71:BT71"/>
    <mergeCell ref="B80:R80"/>
    <mergeCell ref="S80:AJ80"/>
    <mergeCell ref="AK80:BB80"/>
    <mergeCell ref="BC80:BT80"/>
    <mergeCell ref="B76:R76"/>
    <mergeCell ref="S76:AJ76"/>
    <mergeCell ref="AK76:BB76"/>
    <mergeCell ref="BC76:BT76"/>
  </mergeCells>
  <pageMargins left="0.2" right="0.2" top="0.25" bottom="0.25" header="0.3" footer="0.3"/>
  <pageSetup scale="30" fitToHeight="3" orientation="landscape" horizontalDpi="90" verticalDpi="90" r:id="rId1"/>
  <rowBreaks count="1" manualBreakCount="1">
    <brk id="57" max="8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Appendix A</vt:lpstr>
      <vt:lpstr>ATT1-ADIT </vt:lpstr>
      <vt:lpstr>ADIT-ADIT1A</vt:lpstr>
      <vt:lpstr>ATT 2 - Other Taxes</vt:lpstr>
      <vt:lpstr>3 - Revenue Credits</vt:lpstr>
      <vt:lpstr>4 - 100 Basis Pt ROE</vt:lpstr>
      <vt:lpstr>5 - Cost Support</vt:lpstr>
      <vt:lpstr>6 -True-up Adjustment</vt:lpstr>
      <vt:lpstr>6A-Estimate and Reconcile</vt:lpstr>
      <vt:lpstr>7 -TEC</vt:lpstr>
      <vt:lpstr>7A -TEC True-up Adjustment</vt:lpstr>
      <vt:lpstr>8 - Depreciation Rates</vt:lpstr>
      <vt:lpstr>9-EDIT-DDIT </vt:lpstr>
      <vt:lpstr>Work Papers</vt:lpstr>
      <vt:lpstr>'6A-Estimate and Reconcile'!Print_Area</vt:lpstr>
      <vt:lpstr>'Work Papers'!Print_Area</vt:lpstr>
      <vt:lpstr>'6A-Estimate and Reconcile'!Print_Titles</vt:lpstr>
      <vt:lpstr>'7 -TEC'!Print_Titles</vt:lpstr>
      <vt:lpstr>'Work Papers'!Print_Titles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Nagurney Jr, John H.</cp:lastModifiedBy>
  <cp:lastPrinted>2022-10-12T23:53:43Z</cp:lastPrinted>
  <dcterms:created xsi:type="dcterms:W3CDTF">2008-07-07T19:27:29Z</dcterms:created>
  <dcterms:modified xsi:type="dcterms:W3CDTF">2022-10-17T17:19:43Z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