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tabRatio="912"/>
  </bookViews>
  <sheets>
    <sheet name="Revision Notes" sheetId="35" r:id="rId1"/>
    <sheet name="Attachment H-27A" sheetId="1" r:id="rId2"/>
    <sheet name="Att 1 - Project Rev Req" sheetId="5" r:id="rId3"/>
    <sheet name="Att 2 - Incentive Return" sheetId="4" r:id="rId4"/>
    <sheet name="Att 3 - True-up" sheetId="3" r:id="rId5"/>
    <sheet name="Att 4 - Rate Base" sheetId="6" r:id="rId6"/>
    <sheet name="Att 5 - Return on Rate Base" sheetId="7" r:id="rId7"/>
    <sheet name="Att 6 - True-up Interest" sheetId="8" r:id="rId8"/>
    <sheet name="Att 6a - Interest Rate Calc" sheetId="15" r:id="rId9"/>
    <sheet name="Att 7 - Tax Rates" sheetId="16" r:id="rId10"/>
    <sheet name="Att 8 - Interim Debt" sheetId="10" r:id="rId11"/>
    <sheet name="Att 9 - Construction Debt" sheetId="11" r:id="rId12"/>
    <sheet name="Att 10 - Depreciation Rates" sheetId="12" r:id="rId13"/>
    <sheet name="Att 11 - Prior Period Adj" sheetId="13" r:id="rId14"/>
    <sheet name="Att 12 - Revenue Credits" sheetId="14" r:id="rId15"/>
    <sheet name="Att 13 -Excess-Def ADIT Summary" sheetId="32" r:id="rId16"/>
    <sheet name="Att 13.1 -Averaging &amp; Proration" sheetId="33" r:id="rId17"/>
    <sheet name="Att 13.2 -Excess-Deficient ADIT" sheetId="34" r:id="rId18"/>
    <sheet name="WP1-ADIT" sheetId="27" r:id="rId19"/>
    <sheet name="WP2 - Tax Rates" sheetId="22" r:id="rId20"/>
    <sheet name="WP3 - Perm Tax" sheetId="23" r:id="rId21"/>
    <sheet name="WP4 - Cost Commitment" sheetId="24" r:id="rId22"/>
    <sheet name="WP5 - Att 3 Support" sheetId="2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_______FA200" localSheetId="18" hidden="1">{#N/A,#N/A,FALSE,"Aging Summary";#N/A,#N/A,FALSE,"Ratio Analysis";#N/A,#N/A,FALSE,"Test 120 Day Accts";#N/A,#N/A,FALSE,"Tickmarks"}</definedName>
    <definedName name="________FA200" hidden="1">{#N/A,#N/A,FALSE,"Aging Summary";#N/A,#N/A,FALSE,"Ratio Analysis";#N/A,#N/A,FALSE,"Test 120 Day Accts";#N/A,#N/A,FALSE,"Tickmarks"}</definedName>
    <definedName name="________PT200" localSheetId="18" hidden="1">{#N/A,#N/A,FALSE,"Aging Summary";#N/A,#N/A,FALSE,"Ratio Analysis";#N/A,#N/A,FALSE,"Test 120 Day Accts";#N/A,#N/A,FALSE,"Tickmarks"}</definedName>
    <definedName name="________PT200" hidden="1">{#N/A,#N/A,FALSE,"Aging Summary";#N/A,#N/A,FALSE,"Ratio Analysis";#N/A,#N/A,FALSE,"Test 120 Day Accts";#N/A,#N/A,FALSE,"Tickmarks"}</definedName>
    <definedName name="_______FA200" localSheetId="18" hidden="1">{#N/A,#N/A,FALSE,"Aging Summary";#N/A,#N/A,FALSE,"Ratio Analysis";#N/A,#N/A,FALSE,"Test 120 Day Accts";#N/A,#N/A,FALSE,"Tickmarks"}</definedName>
    <definedName name="_______FA200" hidden="1">{#N/A,#N/A,FALSE,"Aging Summary";#N/A,#N/A,FALSE,"Ratio Analysis";#N/A,#N/A,FALSE,"Test 120 Day Accts";#N/A,#N/A,FALSE,"Tickmarks"}</definedName>
    <definedName name="_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PT200" localSheetId="18" hidden="1">{#N/A,#N/A,FALSE,"Aging Summary";#N/A,#N/A,FALSE,"Ratio Analysis";#N/A,#N/A,FALSE,"Test 120 Day Accts";#N/A,#N/A,FALSE,"Tickmarks"}</definedName>
    <definedName name="_______PT200" hidden="1">{#N/A,#N/A,FALSE,"Aging Summary";#N/A,#N/A,FALSE,"Ratio Analysis";#N/A,#N/A,FALSE,"Test 120 Day Accts";#N/A,#N/A,FALSE,"Tickmarks"}</definedName>
    <definedName name="_______www1" localSheetId="18" hidden="1">{#N/A,#N/A,FALSE,"schA"}</definedName>
    <definedName name="_______www1" hidden="1">{#N/A,#N/A,FALSE,"schA"}</definedName>
    <definedName name="______FA200" localSheetId="18" hidden="1">{#N/A,#N/A,FALSE,"Aging Summary";#N/A,#N/A,FALSE,"Ratio Analysis";#N/A,#N/A,FALSE,"Test 120 Day Accts";#N/A,#N/A,FALSE,"Tickmarks"}</definedName>
    <definedName name="______FA200" hidden="1">{#N/A,#N/A,FALSE,"Aging Summary";#N/A,#N/A,FALSE,"Ratio Analysis";#N/A,#N/A,FALSE,"Test 120 Day Accts";#N/A,#N/A,FALSE,"Tickmarks"}</definedName>
    <definedName name="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PT200" localSheetId="18" hidden="1">{#N/A,#N/A,FALSE,"Aging Summary";#N/A,#N/A,FALSE,"Ratio Analysis";#N/A,#N/A,FALSE,"Test 120 Day Accts";#N/A,#N/A,FALSE,"Tickmarks"}</definedName>
    <definedName name="______PT200" hidden="1">{#N/A,#N/A,FALSE,"Aging Summary";#N/A,#N/A,FALSE,"Ratio Analysis";#N/A,#N/A,FALSE,"Test 120 Day Accts";#N/A,#N/A,FALSE,"Tickmarks"}</definedName>
    <definedName name="______www1" localSheetId="18" hidden="1">{#N/A,#N/A,FALSE,"schA"}</definedName>
    <definedName name="______www1" hidden="1">{#N/A,#N/A,FALSE,"schA"}</definedName>
    <definedName name="_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A200" localSheetId="18" hidden="1">{#N/A,#N/A,FALSE,"Aging Summary";#N/A,#N/A,FALSE,"Ratio Analysis";#N/A,#N/A,FALSE,"Test 120 Day Accts";#N/A,#N/A,FALSE,"Tickmarks"}</definedName>
    <definedName name="_____FA200" hidden="1">{#N/A,#N/A,FALSE,"Aging Summary";#N/A,#N/A,FALSE,"Ratio Analysis";#N/A,#N/A,FALSE,"Test 120 Day Accts";#N/A,#N/A,FALSE,"Tickmarks"}</definedName>
    <definedName name="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PT200" localSheetId="18" hidden="1">{#N/A,#N/A,FALSE,"Aging Summary";#N/A,#N/A,FALSE,"Ratio Analysis";#N/A,#N/A,FALSE,"Test 120 Day Accts";#N/A,#N/A,FALSE,"Tickmarks"}</definedName>
    <definedName name="_____PT200" hidden="1">{#N/A,#N/A,FALSE,"Aging Summary";#N/A,#N/A,FALSE,"Ratio Analysis";#N/A,#N/A,FALSE,"Test 120 Day Accts";#N/A,#N/A,FALSE,"Tickmarks"}</definedName>
    <definedName name="_____TB1" localSheetId="18" hidden="1">{#N/A,#N/A,TRUE,"Income";#N/A,#N/A,TRUE,"IncomeDetail";#N/A,#N/A,TRUE,"Balance";#N/A,#N/A,TRUE,"BalDetail"}</definedName>
    <definedName name="_____TB1" hidden="1">{#N/A,#N/A,TRUE,"Income";#N/A,#N/A,TRUE,"IncomeDetail";#N/A,#N/A,TRUE,"Balance";#N/A,#N/A,TRUE,"BalDetail"}</definedName>
    <definedName name="_____www1" localSheetId="18" hidden="1">{#N/A,#N/A,FALSE,"schA"}</definedName>
    <definedName name="_____www1" hidden="1">{#N/A,#N/A,FALSE,"schA"}</definedName>
    <definedName name="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A200" localSheetId="18" hidden="1">{#N/A,#N/A,FALSE,"Aging Summary";#N/A,#N/A,FALSE,"Ratio Analysis";#N/A,#N/A,FALSE,"Test 120 Day Accts";#N/A,#N/A,FALSE,"Tickmarks"}</definedName>
    <definedName name="____FA200" hidden="1">{#N/A,#N/A,FALSE,"Aging Summary";#N/A,#N/A,FALSE,"Ratio Analysis";#N/A,#N/A,FALSE,"Test 120 Day Accts";#N/A,#N/A,FALSE,"Tickmarks"}</definedName>
    <definedName name="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PT200" localSheetId="18" hidden="1">{#N/A,#N/A,FALSE,"Aging Summary";#N/A,#N/A,FALSE,"Ratio Analysis";#N/A,#N/A,FALSE,"Test 120 Day Accts";#N/A,#N/A,FALSE,"Tickmarks"}</definedName>
    <definedName name="____PT200" hidden="1">{#N/A,#N/A,FALSE,"Aging Summary";#N/A,#N/A,FALSE,"Ratio Analysis";#N/A,#N/A,FALSE,"Test 120 Day Accts";#N/A,#N/A,FALSE,"Tickmarks"}</definedName>
    <definedName name="____www1" localSheetId="18" hidden="1">{#N/A,#N/A,FALSE,"schA"}</definedName>
    <definedName name="____www1" hidden="1">{#N/A,#N/A,FALSE,"schA"}</definedName>
    <definedName name="___a2" hidden="1">[1]Assum!$B$23:$B$40</definedName>
    <definedName name="___a3" hidden="1">[1]Assum!$C$23:$C$40</definedName>
    <definedName name="___a36" localSheetId="18" hidden="1">{"Accretion";#N/A;FALSE;"Assum"}</definedName>
    <definedName name="___a36" hidden="1">{"Accretion";#N/A;FALSE;"Assum"}</definedName>
    <definedName name="___a37" localSheetId="18" hidden="1">{#N/A,#N/A,TRUE,"Lines",#N/A,#N/A,TRUE;"Stations",#N/A,#N/A,TRUE,"Cap. Expenses",#N/A,#N/A;TRUE,"Land",#N/A,#N/A,TRUE,"Cen Proces Sys",#N/A;#N/A,TRUE,"telecom",#N/A,#N/A,TRUE,"Other"}</definedName>
    <definedName name="___a37" hidden="1">{#N/A,#N/A,TRUE,"Lines",#N/A,#N/A,TRUE;"Stations",#N/A,#N/A,TRUE,"Cap. Expenses",#N/A,#N/A;TRUE,"Land",#N/A,#N/A,TRUE,"Cen Proces Sys",#N/A;#N/A,TRUE,"telecom",#N/A,#N/A,TRUE,"Other"}</definedName>
    <definedName name="___a38" localSheetId="18" hidden="1">{"Assumptions";#N/A;FALSE;"Assum"}</definedName>
    <definedName name="___a38" hidden="1">{"Assumptions";#N/A;FALSE;"Assum"}</definedName>
    <definedName name="___a39" localSheetId="18" hidden="1">{#N/A;#N/A;FALSE;"CAG"}</definedName>
    <definedName name="___a39" hidden="1">{#N/A;#N/A;FALSE;"CAG"}</definedName>
    <definedName name="___a4" hidden="1">[1]Assum!$E$23:$E$40</definedName>
    <definedName name="___a40" localSheetId="18" hidden="1">{#N/A;#N/A;FALSE;"CPB"}</definedName>
    <definedName name="___a40" hidden="1">{#N/A;#N/A;FALSE;"CPB"}</definedName>
    <definedName name="___a41" localSheetId="18" hidden="1">{#N/A;#N/A;FALSE;"Credit Summary"}</definedName>
    <definedName name="___a41" hidden="1">{#N/A;#N/A;FALSE;"Credit Summary"}</definedName>
    <definedName name="___a42" localSheetId="18" hidden="1">{"FCB_ALL";#N/A;FALSE;"FCB"}</definedName>
    <definedName name="___a42" hidden="1">{"FCB_ALL";#N/A;FALSE;"FCB"}</definedName>
    <definedName name="___a43" localSheetId="18" hidden="1">{"FCB_ALL";#N/A;FALSE;"FCB"}</definedName>
    <definedName name="___a43" hidden="1">{"FCB_ALL";#N/A;FALSE;"FCB"}</definedName>
    <definedName name="_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localSheetId="18" hidden="1">{#N/A;#N/A;FALSE;"GIS"}</definedName>
    <definedName name="___a45" hidden="1">{#N/A;#N/A;FALSE;"GIS"}</definedName>
    <definedName name="___a46" localSheetId="18" hidden="1">{#N/A,#N/A,TRUE,"Cover His PWC",#N/A,#N/A,TRUE;"P&amp;L",#N/A,#N/A,TRUE,"BS",#N/A,#N/A;TRUE,"Depreciation",#N/A,#N/A,TRUE,"GRAPHS",#N/A;#N/A,TRUE,"DCF EBITDA Multiple",#N/A,#N/A,TRUE,"DCF Perpetual Growth"}</definedName>
    <definedName name="___a46" hidden="1">{#N/A,#N/A,TRUE,"Cover His PWC",#N/A,#N/A,TRUE;"P&amp;L",#N/A,#N/A,TRUE,"BS",#N/A,#N/A;TRUE,"Depreciation",#N/A,#N/A,TRUE,"GRAPHS",#N/A;#N/A,TRUE,"DCF EBITDA Multiple",#N/A,#N/A,TRUE,"DCF Perpetual Growth"}</definedName>
    <definedName name="___a47" localSheetId="18" hidden="1">{#N/A,#N/A,TRUE,"Cover His T",#N/A,#N/A,TRUE;"P&amp;L",#N/A,#N/A,TRUE,"BS",#N/A,#N/A;TRUE,"Depreciation",#N/A,#N/A,TRUE,"GRAPHS",#N/A;#N/A,TRUE,"DCF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localSheetId="18" hidden="1">{#N/A;#N/A;FALSE;"HNZ"}</definedName>
    <definedName name="___a48" hidden="1">{#N/A;#N/A;FALSE;"HNZ"}</definedName>
    <definedName name="_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[1]Assum!$F$23:$F$40</definedName>
    <definedName name="___a50" localSheetId="18" hidden="1">{#N/A;#N/A;FALSE;"K"}</definedName>
    <definedName name="___a50" hidden="1">{#N/A;#N/A;FALSE;"K"}</definedName>
    <definedName name="_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localSheetId="18" hidden="1">{#N/A;#N/A;FALSE;"MCCRK"}</definedName>
    <definedName name="___a52" hidden="1">{#N/A;#N/A;FALSE;"MCCRK"}</definedName>
    <definedName name="___a53" localSheetId="18" hidden="1">{#N/A;#N/A;FALSE;"NA"}</definedName>
    <definedName name="___a53" hidden="1">{#N/A;#N/A;FALSE;"NA"}</definedName>
    <definedName name="___a54" localSheetId="18" hidden="1">{"cap_structure",#N/A,FALSE,"Graph-Mkt Cap";"price",#N/A,FALSE,"Graph-Price";"ebit",#N/A,FALSE,"Graph-EBITDA";"ebitda",#N/A,FALSE,"Graph-EBITDA"}</definedName>
    <definedName name="___a54" hidden="1">{"cap_structure",#N/A,FALSE,"Graph-Mkt Cap";"price",#N/A,FALSE,"Graph-Price";"ebit",#N/A,FALSE,"Graph-EBITDA";"ebitda",#N/A,FALSE,"Graph-EBITDA"}</definedName>
    <definedName name="___a55" localSheetId="18" hidden="1">{"inputs raw data";#N/A;TRUE;"INPUT"}</definedName>
    <definedName name="___a55" hidden="1">{"inputs raw data";#N/A;TRUE;"INPUT"}</definedName>
    <definedName name="___a56" localSheetId="18" hidden="1">{"summary1",#N/A,TRUE;"Comps","summary2",#N/A;TRUE,"Comps","summary3";#N/A,TRUE,"Comps"}</definedName>
    <definedName name="___a56" hidden="1">{"summary1",#N/A,TRUE;"Comps","summary2",#N/A;TRUE,"Comps","summary3";#N/A,TRUE,"Comps"}</definedName>
    <definedName name="___a57" localSheetId="18" hidden="1">{"summary1",#N/A,TRUE;"Comps","summary2",#N/A;TRUE,"Comps","summary3";#N/A,TRUE,"Comps"}</definedName>
    <definedName name="___a57" hidden="1">{"summary1",#N/A,TRUE;"Comps","summary2",#N/A;TRUE,"Comps","summary3";#N/A,TRUE,"Comps"}</definedName>
    <definedName name="___a58" localSheetId="18" hidden="1">{#N/A,"DR",FALSE,"increm pf",#N/A,"MAMSI";FALSE,"increm pf",#N/A,"MAXI",FALSE,"increm pf";#N/A,"PCAM",FALSE,"increm pf",#N/A,"PHSV";FALSE,"increm pf",#N/A,"SIE",FALSE,"increm pf"}</definedName>
    <definedName name="___a58" hidden="1">{#N/A,"DR",FALSE,"increm pf",#N/A,"MAMSI";FALSE,"increm pf",#N/A,"MAXI",FALSE,"increm pf";#N/A,"PCAM",FALSE,"increm pf",#N/A,"PHSV";FALSE,"increm pf",#N/A,"SIE",FALSE,"increm pf"}</definedName>
    <definedName name="_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localSheetId="18" hidden="1">{#N/A,#N/A,TRUE,"Cover Repl",#N/A,#N/A,TRUE,"P&amp;L";#N/A,#N/A,TRUE,"P&amp;L (2)",#N/A,#N/A,TRUE,"BS";#N/A,#N/A,TRUE,"Depreciation",#N/A,#N/A,TRUE,"GRAPHS";#N/A,#N/A,TRUE,"DCF EBITDA Multiple",#N/A,#N/A,TRUE,"DCF Perpetual Growth"}</definedName>
    <definedName name="___a60" hidden="1">{#N/A,#N/A,TRUE,"Cover Repl",#N/A,#N/A,TRUE,"P&amp;L";#N/A,#N/A,TRUE,"P&amp;L (2)",#N/A,#N/A,TRUE,"BS";#N/A,#N/A,TRUE,"Depreciation",#N/A,#N/A,TRUE,"GRAPHS";#N/A,#N/A,TRUE,"DCF EBITDA Multiple",#N/A,#N/A,TRUE,"DCF Perpetual Growth"}</definedName>
    <definedName name="___a61" localSheetId="18" hidden="1">{#N/A;#N/A;FALSE;"Trading Summary"}</definedName>
    <definedName name="___a61" hidden="1">{#N/A;#N/A;FALSE;"Trading Summary"}</definedName>
    <definedName name="_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localSheetId="18" hidden="1">{#N/A;#N/A;FALSE;"WWY"}</definedName>
    <definedName name="___a63" hidden="1">{#N/A;#N/A;FALSE;"WWY"}</definedName>
    <definedName name="_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A200" localSheetId="18" hidden="1">{#N/A,#N/A,FALSE,"Aging Summary";#N/A,#N/A,FALSE,"Ratio Analysis";#N/A,#N/A,FALSE,"Test 120 Day Accts";#N/A,#N/A,FALSE,"Tickmarks"}</definedName>
    <definedName name="___FA200" hidden="1">{#N/A,#N/A,FALSE,"Aging Summary";#N/A,#N/A,FALSE,"Ratio Analysis";#N/A,#N/A,FALSE,"Test 120 Day Accts";#N/A,#N/A,FALSE,"Tickmarks"}</definedName>
    <definedName name="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q3" hidden="1">'[2]1601 Detail information'!$H$130:$H$162</definedName>
    <definedName name="___TB1" localSheetId="18" hidden="1">{#N/A,#N/A,TRUE,"Income";#N/A,#N/A,TRUE,"IncomeDetail";#N/A,#N/A,TRUE,"Balance";#N/A,#N/A,TRUE,"BalDetail"}</definedName>
    <definedName name="___TB1" hidden="1">{#N/A,#N/A,TRUE,"Income";#N/A,#N/A,TRUE,"IncomeDetail";#N/A,#N/A,TRUE,"Balance";#N/A,#N/A,TRUE,"BalDetail"}</definedName>
    <definedName name="___thinkcell0yiY.KZh9UGHKXu_ALs4.g" localSheetId="18" hidden="1">#REF!</definedName>
    <definedName name="___thinkcell0yiY.KZh9UGHKXu_ALs4.g" hidden="1">#REF!</definedName>
    <definedName name="___thinkcellGXdeNDllXEqzynVyu6jM9A" localSheetId="18" hidden="1">#REF!</definedName>
    <definedName name="___thinkcellGXdeNDllXEqzynVyu6jM9A" hidden="1">#REF!</definedName>
    <definedName name="___thinkcellHjrwK8xjGUGwHoi4M1AWSQ" localSheetId="18" hidden="1">'[3]5. Supplier pareto'!#REF!</definedName>
    <definedName name="___thinkcellHjrwK8xjGUGwHoi4M1AWSQ" hidden="1">'[3]5. Supplier pareto'!#REF!</definedName>
    <definedName name="___thinkcellqBKYna5NmUerUR9llwfFRw" localSheetId="18" hidden="1">#REF!</definedName>
    <definedName name="___thinkcellqBKYna5NmUerUR9llwfFRw" hidden="1">#REF!</definedName>
    <definedName name="___UF1" localSheetId="18" hidden="1">{#N/A,#N/A,FALSE,"BreakoutFY95";#N/A,#N/A,FALSE,"BreakoutFY96";#N/A,#N/A,FALSE,"BreakoutFY97";#N/A,#N/A,FALSE,"BreakoutFY98"}</definedName>
    <definedName name="___UF1" hidden="1">{#N/A,#N/A,FALSE,"BreakoutFY95";#N/A,#N/A,FALSE,"BreakoutFY96";#N/A,#N/A,FALSE,"BreakoutFY97";#N/A,#N/A,FALSE,"BreakoutFY98"}</definedName>
    <definedName name="___www1" localSheetId="18" hidden="1">{#N/A,#N/A,FALSE,"schA"}</definedName>
    <definedName name="___www1" hidden="1">{#N/A,#N/A,FALSE,"schA"}</definedName>
    <definedName name="___www1_1" localSheetId="18" hidden="1">{#N/A,#N/A,FALSE,"schA"}</definedName>
    <definedName name="___www1_1" hidden="1">{#N/A,#N/A,FALSE,"schA"}</definedName>
    <definedName name="___www1_1_1" localSheetId="18" hidden="1">{#N/A,#N/A,FALSE,"schA"}</definedName>
    <definedName name="___www1_1_1" hidden="1">{#N/A,#N/A,FALSE,"schA"}</definedName>
    <definedName name="___www1_1_2" localSheetId="18" hidden="1">{#N/A,#N/A,FALSE,"schA"}</definedName>
    <definedName name="___www1_1_2" hidden="1">{#N/A,#N/A,FALSE,"schA"}</definedName>
    <definedName name="___www1_1_3" localSheetId="18" hidden="1">{#N/A,#N/A,FALSE,"schA"}</definedName>
    <definedName name="___www1_1_3" hidden="1">{#N/A,#N/A,FALSE,"schA"}</definedName>
    <definedName name="___www1_2" localSheetId="18" hidden="1">{#N/A,#N/A,FALSE,"schA"}</definedName>
    <definedName name="___www1_2" hidden="1">{#N/A,#N/A,FALSE,"schA"}</definedName>
    <definedName name="___www1_2_1" localSheetId="18" hidden="1">{#N/A,#N/A,FALSE,"schA"}</definedName>
    <definedName name="___www1_2_1" hidden="1">{#N/A,#N/A,FALSE,"schA"}</definedName>
    <definedName name="___www1_2_2" localSheetId="18" hidden="1">{#N/A,#N/A,FALSE,"schA"}</definedName>
    <definedName name="___www1_2_2" hidden="1">{#N/A,#N/A,FALSE,"schA"}</definedName>
    <definedName name="___www1_2_3" localSheetId="18" hidden="1">{#N/A,#N/A,FALSE,"schA"}</definedName>
    <definedName name="___www1_2_3" hidden="1">{#N/A,#N/A,FALSE,"schA"}</definedName>
    <definedName name="___www1_3" localSheetId="18" hidden="1">{#N/A,#N/A,FALSE,"schA"}</definedName>
    <definedName name="___www1_3" hidden="1">{#N/A,#N/A,FALSE,"schA"}</definedName>
    <definedName name="___www1_3_1" localSheetId="18" hidden="1">{#N/A,#N/A,FALSE,"schA"}</definedName>
    <definedName name="___www1_3_1" hidden="1">{#N/A,#N/A,FALSE,"schA"}</definedName>
    <definedName name="___www1_3_2" localSheetId="18" hidden="1">{#N/A,#N/A,FALSE,"schA"}</definedName>
    <definedName name="___www1_3_2" hidden="1">{#N/A,#N/A,FALSE,"schA"}</definedName>
    <definedName name="___www1_3_3" localSheetId="18" hidden="1">{#N/A,#N/A,FALSE,"schA"}</definedName>
    <definedName name="___www1_3_3" hidden="1">{#N/A,#N/A,FALSE,"schA"}</definedName>
    <definedName name="___www1_4" localSheetId="18" hidden="1">{#N/A,#N/A,FALSE,"schA"}</definedName>
    <definedName name="___www1_4" hidden="1">{#N/A,#N/A,FALSE,"schA"}</definedName>
    <definedName name="___www1_4_1" localSheetId="18" hidden="1">{#N/A,#N/A,FALSE,"schA"}</definedName>
    <definedName name="___www1_4_1" hidden="1">{#N/A,#N/A,FALSE,"schA"}</definedName>
    <definedName name="___www1_4_2" localSheetId="18" hidden="1">{#N/A,#N/A,FALSE,"schA"}</definedName>
    <definedName name="___www1_4_2" hidden="1">{#N/A,#N/A,FALSE,"schA"}</definedName>
    <definedName name="___www1_4_3" localSheetId="18" hidden="1">{#N/A,#N/A,FALSE,"schA"}</definedName>
    <definedName name="___www1_4_3" hidden="1">{#N/A,#N/A,FALSE,"schA"}</definedName>
    <definedName name="___www1_5" localSheetId="18" hidden="1">{#N/A,#N/A,FALSE,"schA"}</definedName>
    <definedName name="___www1_5" hidden="1">{#N/A,#N/A,FALSE,"schA"}</definedName>
    <definedName name="___www1_5_1" localSheetId="18" hidden="1">{#N/A,#N/A,FALSE,"schA"}</definedName>
    <definedName name="___www1_5_1" hidden="1">{#N/A,#N/A,FALSE,"schA"}</definedName>
    <definedName name="___www1_5_2" localSheetId="18" hidden="1">{#N/A,#N/A,FALSE,"schA"}</definedName>
    <definedName name="___www1_5_2" hidden="1">{#N/A,#N/A,FALSE,"schA"}</definedName>
    <definedName name="___www1_5_3" localSheetId="18" hidden="1">{#N/A,#N/A,FALSE,"schA"}</definedName>
    <definedName name="___www1_5_3" hidden="1">{#N/A,#N/A,FALSE,"schA"}</definedName>
    <definedName name="__123Graph_A" localSheetId="18" hidden="1">'[4]As-Fin'!#REF!</definedName>
    <definedName name="__123Graph_A" hidden="1">'[4]As-Fin'!#REF!</definedName>
    <definedName name="__123Graph_A1991" hidden="1">[5]Sheet3!#REF!</definedName>
    <definedName name="__123Graph_A1992" hidden="1">[5]Sheet3!#REF!</definedName>
    <definedName name="__123Graph_A1993" hidden="1">[5]Sheet3!#REF!</definedName>
    <definedName name="__123Graph_A1994" hidden="1">[5]Sheet3!#REF!</definedName>
    <definedName name="__123Graph_A1995" hidden="1">[5]Sheet3!#REF!</definedName>
    <definedName name="__123Graph_A1996" hidden="1">[5]Sheet3!#REF!</definedName>
    <definedName name="__123Graph_ABAR" hidden="1">[5]Sheet3!#REF!</definedName>
    <definedName name="__123Graph_ACOAL" localSheetId="18" hidden="1">'[6]As-Fin'!#REF!</definedName>
    <definedName name="__123Graph_ACOAL" hidden="1">'[6]As-Fin'!#REF!</definedName>
    <definedName name="__123Graph_B" localSheetId="18" hidden="1">'[4]As-Fin'!#REF!</definedName>
    <definedName name="__123Graph_B" hidden="1">'[4]As-Fin'!#REF!</definedName>
    <definedName name="__123Graph_B1991" hidden="1">[5]Sheet3!#REF!</definedName>
    <definedName name="__123Graph_B1992" hidden="1">[5]Sheet3!#REF!</definedName>
    <definedName name="__123Graph_B1993" hidden="1">[5]Sheet3!#REF!</definedName>
    <definedName name="__123Graph_B1994" hidden="1">[5]Sheet3!#REF!</definedName>
    <definedName name="__123Graph_B1995" hidden="1">[5]Sheet3!#REF!</definedName>
    <definedName name="__123Graph_B1996" hidden="1">[5]Sheet3!#REF!</definedName>
    <definedName name="__123Graph_BBAR" hidden="1">[5]Sheet3!#REF!</definedName>
    <definedName name="__123Graph_BCOAL" localSheetId="18" hidden="1">'[6]As-Fin'!#REF!</definedName>
    <definedName name="__123Graph_BCOAL" hidden="1">'[6]As-Fin'!#REF!</definedName>
    <definedName name="__123Graph_C" localSheetId="18" hidden="1">'[4]As-Fin'!#REF!</definedName>
    <definedName name="__123Graph_C" hidden="1">'[4]As-Fin'!#REF!</definedName>
    <definedName name="__123Graph_CBAR" hidden="1">[5]Sheet3!#REF!</definedName>
    <definedName name="__123Graph_CCOAL" localSheetId="18" hidden="1">'[6]As-Fin'!#REF!</definedName>
    <definedName name="__123Graph_CCOAL" hidden="1">'[6]As-Fin'!#REF!</definedName>
    <definedName name="__123Graph_D" localSheetId="18" hidden="1">[7]Financing!#REF!</definedName>
    <definedName name="__123Graph_D" hidden="1">[7]Financing!#REF!</definedName>
    <definedName name="__123Graph_DBAR" hidden="1">[5]Sheet3!#REF!</definedName>
    <definedName name="__123Graph_DCOAL" localSheetId="18" hidden="1">'[6]As-Fin'!#REF!</definedName>
    <definedName name="__123Graph_DCOAL" hidden="1">'[6]As-Fin'!#REF!</definedName>
    <definedName name="__123Graph_E" localSheetId="18" hidden="1">'[6]As-Fin'!#REF!</definedName>
    <definedName name="__123Graph_E" hidden="1">'[6]As-Fin'!#REF!</definedName>
    <definedName name="__123Graph_EBAR" hidden="1">[5]Sheet3!#REF!</definedName>
    <definedName name="__123Graph_ECOAL" localSheetId="18" hidden="1">'[6]As-Fin'!#REF!</definedName>
    <definedName name="__123Graph_ECOAL" hidden="1">'[6]As-Fin'!#REF!</definedName>
    <definedName name="__123Graph_F" localSheetId="18" hidden="1">#REF!</definedName>
    <definedName name="__123Graph_F" hidden="1">#REF!</definedName>
    <definedName name="__123Graph_FBAR" localSheetId="18" hidden="1">[5]Sheet3!#REF!</definedName>
    <definedName name="__123Graph_FBAR" hidden="1">[5]Sheet3!#REF!</definedName>
    <definedName name="__123Graph_X" localSheetId="18" hidden="1">[8]Cases!#REF!</definedName>
    <definedName name="__123Graph_X" hidden="1">[8]Cases!#REF!</definedName>
    <definedName name="__123Graph_X1991" localSheetId="18" hidden="1">[5]Sheet3!#REF!</definedName>
    <definedName name="__123Graph_X1991" hidden="1">[5]Sheet3!#REF!</definedName>
    <definedName name="__123Graph_X1992" localSheetId="18" hidden="1">[5]Sheet3!#REF!</definedName>
    <definedName name="__123Graph_X1992" hidden="1">[5]Sheet3!#REF!</definedName>
    <definedName name="__123Graph_X1993" hidden="1">[5]Sheet3!#REF!</definedName>
    <definedName name="__123Graph_X1994" hidden="1">[5]Sheet3!#REF!</definedName>
    <definedName name="__123Graph_X1995" hidden="1">[5]Sheet3!#REF!</definedName>
    <definedName name="__123Graph_X1996" hidden="1">[5]Sheet3!#REF!</definedName>
    <definedName name="__123Graph_XCOAL" localSheetId="18" hidden="1">'[6]As-Fin'!#REF!</definedName>
    <definedName name="__123Graph_XCOAL" hidden="1">'[6]As-Fin'!#REF!</definedName>
    <definedName name="__a2" hidden="1">[1]Assum!$B$23:$B$40</definedName>
    <definedName name="__a3" hidden="1">[1]Assum!$C$23:$C$40</definedName>
    <definedName name="__a36" localSheetId="18" hidden="1">{"Accretion";#N/A;FALSE;"Assum"}</definedName>
    <definedName name="__a36" hidden="1">{"Accretion";#N/A;FALSE;"Assum"}</definedName>
    <definedName name="__a37" localSheetId="18" hidden="1">{#N/A,#N/A,TRUE,"Lines",#N/A,#N/A,TRUE;"Stations",#N/A,#N/A,TRUE,"Cap. Expenses",#N/A,#N/A;TRUE,"Land",#N/A,#N/A,TRUE,"Cen Proces Sys",#N/A;#N/A,TRUE,"telecom",#N/A,#N/A,TRUE,"Other"}</definedName>
    <definedName name="__a37" hidden="1">{#N/A,#N/A,TRUE,"Lines",#N/A,#N/A,TRUE;"Stations",#N/A,#N/A,TRUE,"Cap. Expenses",#N/A,#N/A;TRUE,"Land",#N/A,#N/A,TRUE,"Cen Proces Sys",#N/A;#N/A,TRUE,"telecom",#N/A,#N/A,TRUE,"Other"}</definedName>
    <definedName name="__a38" localSheetId="18" hidden="1">{"Assumptions";#N/A;FALSE;"Assum"}</definedName>
    <definedName name="__a38" hidden="1">{"Assumptions";#N/A;FALSE;"Assum"}</definedName>
    <definedName name="__a39" localSheetId="18" hidden="1">{#N/A;#N/A;FALSE;"CAG"}</definedName>
    <definedName name="__a39" hidden="1">{#N/A;#N/A;FALSE;"CAG"}</definedName>
    <definedName name="__a4" hidden="1">[1]Assum!$E$23:$E$40</definedName>
    <definedName name="__a40" localSheetId="18" hidden="1">{#N/A;#N/A;FALSE;"CPB"}</definedName>
    <definedName name="__a40" hidden="1">{#N/A;#N/A;FALSE;"CPB"}</definedName>
    <definedName name="__a41" localSheetId="18" hidden="1">{#N/A;#N/A;FALSE;"Credit Summary"}</definedName>
    <definedName name="__a41" hidden="1">{#N/A;#N/A;FALSE;"Credit Summary"}</definedName>
    <definedName name="__a42" localSheetId="18" hidden="1">{"FCB_ALL";#N/A;FALSE;"FCB"}</definedName>
    <definedName name="__a42" hidden="1">{"FCB_ALL";#N/A;FALSE;"FCB"}</definedName>
    <definedName name="__a43" localSheetId="18" hidden="1">{"FCB_ALL";#N/A;FALSE;"FCB"}</definedName>
    <definedName name="__a43" hidden="1">{"FCB_ALL";#N/A;FALSE;"FCB"}</definedName>
    <definedName name="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localSheetId="18" hidden="1">{#N/A;#N/A;FALSE;"GIS"}</definedName>
    <definedName name="__a45" hidden="1">{#N/A;#N/A;FALSE;"GIS"}</definedName>
    <definedName name="__a46" localSheetId="18" hidden="1">{#N/A,#N/A,TRUE,"Cover His PWC",#N/A,#N/A,TRUE;"P&amp;L",#N/A,#N/A,TRUE,"BS",#N/A,#N/A;TRUE,"Depreciation",#N/A,#N/A,TRUE,"GRAPHS",#N/A;#N/A,TRUE,"DCF EBITDA Multiple",#N/A,#N/A,TRUE,"DCF Perpetual Growth"}</definedName>
    <definedName name="__a46" hidden="1">{#N/A,#N/A,TRUE,"Cover His PWC",#N/A,#N/A,TRUE;"P&amp;L",#N/A,#N/A,TRUE,"BS",#N/A,#N/A;TRUE,"Depreciation",#N/A,#N/A,TRUE,"GRAPHS",#N/A;#N/A,TRUE,"DCF EBITDA Multiple",#N/A,#N/A,TRUE,"DCF Perpetual Growth"}</definedName>
    <definedName name="__a47" localSheetId="18" hidden="1">{#N/A,#N/A,TRUE,"Cover His T",#N/A,#N/A,TRUE;"P&amp;L",#N/A,#N/A,TRUE,"BS",#N/A,#N/A;TRUE,"Depreciation",#N/A,#N/A,TRUE,"GRAPHS",#N/A;#N/A,TRUE,"DCF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localSheetId="18" hidden="1">{#N/A;#N/A;FALSE;"HNZ"}</definedName>
    <definedName name="__a48" hidden="1">{#N/A;#N/A;FALSE;"HNZ"}</definedName>
    <definedName name="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[1]Assum!$F$23:$F$40</definedName>
    <definedName name="__a50" localSheetId="18" hidden="1">{#N/A;#N/A;FALSE;"K"}</definedName>
    <definedName name="__a50" hidden="1">{#N/A;#N/A;FALSE;"K"}</definedName>
    <definedName name="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localSheetId="18" hidden="1">{#N/A;#N/A;FALSE;"MCCRK"}</definedName>
    <definedName name="__a52" hidden="1">{#N/A;#N/A;FALSE;"MCCRK"}</definedName>
    <definedName name="__a53" localSheetId="18" hidden="1">{#N/A;#N/A;FALSE;"NA"}</definedName>
    <definedName name="__a53" hidden="1">{#N/A;#N/A;FALSE;"NA"}</definedName>
    <definedName name="__a54" localSheetId="18" hidden="1">{"cap_structure",#N/A,FALSE,"Graph-Mkt Cap";"price",#N/A,FALSE,"Graph-Price";"ebit",#N/A,FALSE,"Graph-EBITDA";"ebitda",#N/A,FALSE,"Graph-EBITDA"}</definedName>
    <definedName name="__a54" hidden="1">{"cap_structure",#N/A,FALSE,"Graph-Mkt Cap";"price",#N/A,FALSE,"Graph-Price";"ebit",#N/A,FALSE,"Graph-EBITDA";"ebitda",#N/A,FALSE,"Graph-EBITDA"}</definedName>
    <definedName name="__a55" localSheetId="18" hidden="1">{"inputs raw data";#N/A;TRUE;"INPUT"}</definedName>
    <definedName name="__a55" hidden="1">{"inputs raw data";#N/A;TRUE;"INPUT"}</definedName>
    <definedName name="__a56" localSheetId="18" hidden="1">{"summary1",#N/A,TRUE;"Comps","summary2",#N/A;TRUE,"Comps","summary3";#N/A,TRUE,"Comps"}</definedName>
    <definedName name="__a56" hidden="1">{"summary1",#N/A,TRUE;"Comps","summary2",#N/A;TRUE,"Comps","summary3";#N/A,TRUE,"Comps"}</definedName>
    <definedName name="__a57" localSheetId="18" hidden="1">{"summary1",#N/A,TRUE;"Comps","summary2",#N/A;TRUE,"Comps","summary3";#N/A,TRUE,"Comps"}</definedName>
    <definedName name="__a57" hidden="1">{"summary1",#N/A,TRUE;"Comps","summary2",#N/A;TRUE,"Comps","summary3";#N/A,TRUE,"Comps"}</definedName>
    <definedName name="__a58" localSheetId="18" hidden="1">{#N/A,"DR",FALSE,"increm pf",#N/A,"MAMSI";FALSE,"increm pf",#N/A,"MAXI",FALSE,"increm pf";#N/A,"PCAM",FALSE,"increm pf",#N/A,"PHSV";FALSE,"increm pf",#N/A,"SIE",FALSE,"increm pf"}</definedName>
    <definedName name="__a58" hidden="1">{#N/A,"DR",FALSE,"increm pf",#N/A,"MAMSI";FALSE,"increm pf",#N/A,"MAXI",FALSE,"increm pf";#N/A,"PCAM",FALSE,"increm pf",#N/A,"PHSV";FALSE,"increm pf",#N/A,"SIE",FALSE,"increm pf"}</definedName>
    <definedName name="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localSheetId="18" hidden="1">{#N/A,#N/A,TRUE,"Cover Repl",#N/A,#N/A,TRUE,"P&amp;L";#N/A,#N/A,TRUE,"P&amp;L (2)",#N/A,#N/A,TRUE,"BS";#N/A,#N/A,TRUE,"Depreciation",#N/A,#N/A,TRUE,"GRAPHS";#N/A,#N/A,TRUE,"DCF EBITDA Multiple",#N/A,#N/A,TRUE,"DCF Perpetual Growth"}</definedName>
    <definedName name="__a60" hidden="1">{#N/A,#N/A,TRUE,"Cover Repl",#N/A,#N/A,TRUE,"P&amp;L";#N/A,#N/A,TRUE,"P&amp;L (2)",#N/A,#N/A,TRUE,"BS";#N/A,#N/A,TRUE,"Depreciation",#N/A,#N/A,TRUE,"GRAPHS";#N/A,#N/A,TRUE,"DCF EBITDA Multiple",#N/A,#N/A,TRUE,"DCF Perpetual Growth"}</definedName>
    <definedName name="__a61" localSheetId="18" hidden="1">{#N/A;#N/A;FALSE;"Trading Summary"}</definedName>
    <definedName name="__a61" hidden="1">{#N/A;#N/A;FALSE;"Trading Summary"}</definedName>
    <definedName name="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localSheetId="18" hidden="1">{#N/A;#N/A;FALSE;"WWY"}</definedName>
    <definedName name="__a63" hidden="1">{#N/A;#N/A;FALSE;"WWY"}</definedName>
    <definedName name="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A200" localSheetId="18" hidden="1">{#N/A,#N/A,FALSE,"Aging Summary";#N/A,#N/A,FALSE,"Ratio Analysis";#N/A,#N/A,FALSE,"Test 120 Day Accts";#N/A,#N/A,FALSE,"Tickmarks"}</definedName>
    <definedName name="__FA200" hidden="1">{#N/A,#N/A,FALSE,"Aging Summary";#N/A,#N/A,FALSE,"Ratio Analysis";#N/A,#N/A,FALSE,"Test 120 Day Accts";#N/A,#N/A,FALSE,"Tickmarks"}</definedName>
    <definedName name="__FDS_HYPERLINK_TOGGLE_STATE__" hidden="1">"ON"</definedName>
    <definedName name="__IntlFixup" hidden="1">TRUE</definedName>
    <definedName name="__IntlFixupTable" localSheetId="18" hidden="1">#REF!</definedName>
    <definedName name="__IntlFixupTable" hidden="1">#REF!</definedName>
    <definedName name="__NA1" hidden="1">[9]Footnotes!$B$5</definedName>
    <definedName name="__NA2" hidden="1">[9]Footnotes!$B$6</definedName>
    <definedName name="__NA3" hidden="1">[9]Footnotes!$B$7</definedName>
    <definedName name="__NA4" hidden="1">[9]Footnotes!$B$8</definedName>
    <definedName name="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PT200" localSheetId="18" hidden="1">{#N/A,#N/A,FALSE,"Aging Summary";#N/A,#N/A,FALSE,"Ratio Analysis";#N/A,#N/A,FALSE,"Test 120 Day Accts";#N/A,#N/A,FALSE,"Tickmarks"}</definedName>
    <definedName name="__PT200" hidden="1">{#N/A,#N/A,FALSE,"Aging Summary";#N/A,#N/A,FALSE,"Ratio Analysis";#N/A,#N/A,FALSE,"Test 120 Day Accts";#N/A,#N/A,FALSE,"Tickmarks"}</definedName>
    <definedName name="__q1" hidden="1">#N/A</definedName>
    <definedName name="__q3" hidden="1">'[2]1601 Detail information'!$H$130:$H$162</definedName>
    <definedName name="__UF1" localSheetId="18" hidden="1">{#N/A,#N/A,FALSE,"BreakoutFY95";#N/A,#N/A,FALSE,"BreakoutFY96";#N/A,#N/A,FALSE,"BreakoutFY97";#N/A,#N/A,FALSE,"BreakoutFY98"}</definedName>
    <definedName name="__UF1" hidden="1">{#N/A,#N/A,FALSE,"BreakoutFY95";#N/A,#N/A,FALSE,"BreakoutFY96";#N/A,#N/A,FALSE,"BreakoutFY97";#N/A,#N/A,FALSE,"BreakoutFY98"}</definedName>
    <definedName name="__www1" localSheetId="18" hidden="1">{#N/A,#N/A,FALSE,"schA"}</definedName>
    <definedName name="__www1" hidden="1">{#N/A,#N/A,FALSE,"schA"}</definedName>
    <definedName name="__www1_1" localSheetId="18" hidden="1">{#N/A,#N/A,FALSE,"schA"}</definedName>
    <definedName name="__www1_1" hidden="1">{#N/A,#N/A,FALSE,"schA"}</definedName>
    <definedName name="__www1_1_1" localSheetId="18" hidden="1">{#N/A,#N/A,FALSE,"schA"}</definedName>
    <definedName name="__www1_1_1" hidden="1">{#N/A,#N/A,FALSE,"schA"}</definedName>
    <definedName name="__www1_1_2" localSheetId="18" hidden="1">{#N/A,#N/A,FALSE,"schA"}</definedName>
    <definedName name="__www1_1_2" hidden="1">{#N/A,#N/A,FALSE,"schA"}</definedName>
    <definedName name="__www1_1_3" localSheetId="18" hidden="1">{#N/A,#N/A,FALSE,"schA"}</definedName>
    <definedName name="__www1_1_3" hidden="1">{#N/A,#N/A,FALSE,"schA"}</definedName>
    <definedName name="__www1_2" localSheetId="18" hidden="1">{#N/A,#N/A,FALSE,"schA"}</definedName>
    <definedName name="__www1_2" hidden="1">{#N/A,#N/A,FALSE,"schA"}</definedName>
    <definedName name="__www1_2_1" localSheetId="18" hidden="1">{#N/A,#N/A,FALSE,"schA"}</definedName>
    <definedName name="__www1_2_1" hidden="1">{#N/A,#N/A,FALSE,"schA"}</definedName>
    <definedName name="__www1_2_2" localSheetId="18" hidden="1">{#N/A,#N/A,FALSE,"schA"}</definedName>
    <definedName name="__www1_2_2" hidden="1">{#N/A,#N/A,FALSE,"schA"}</definedName>
    <definedName name="__www1_2_3" localSheetId="18" hidden="1">{#N/A,#N/A,FALSE,"schA"}</definedName>
    <definedName name="__www1_2_3" hidden="1">{#N/A,#N/A,FALSE,"schA"}</definedName>
    <definedName name="__www1_3" localSheetId="18" hidden="1">{#N/A,#N/A,FALSE,"schA"}</definedName>
    <definedName name="__www1_3" hidden="1">{#N/A,#N/A,FALSE,"schA"}</definedName>
    <definedName name="__www1_3_1" localSheetId="18" hidden="1">{#N/A,#N/A,FALSE,"schA"}</definedName>
    <definedName name="__www1_3_1" hidden="1">{#N/A,#N/A,FALSE,"schA"}</definedName>
    <definedName name="__www1_3_2" localSheetId="18" hidden="1">{#N/A,#N/A,FALSE,"schA"}</definedName>
    <definedName name="__www1_3_2" hidden="1">{#N/A,#N/A,FALSE,"schA"}</definedName>
    <definedName name="__www1_3_3" localSheetId="18" hidden="1">{#N/A,#N/A,FALSE,"schA"}</definedName>
    <definedName name="__www1_3_3" hidden="1">{#N/A,#N/A,FALSE,"schA"}</definedName>
    <definedName name="__www1_4" localSheetId="18" hidden="1">{#N/A,#N/A,FALSE,"schA"}</definedName>
    <definedName name="__www1_4" hidden="1">{#N/A,#N/A,FALSE,"schA"}</definedName>
    <definedName name="__www1_4_1" localSheetId="18" hidden="1">{#N/A,#N/A,FALSE,"schA"}</definedName>
    <definedName name="__www1_4_1" hidden="1">{#N/A,#N/A,FALSE,"schA"}</definedName>
    <definedName name="__www1_4_2" localSheetId="18" hidden="1">{#N/A,#N/A,FALSE,"schA"}</definedName>
    <definedName name="__www1_4_2" hidden="1">{#N/A,#N/A,FALSE,"schA"}</definedName>
    <definedName name="__www1_4_3" localSheetId="18" hidden="1">{#N/A,#N/A,FALSE,"schA"}</definedName>
    <definedName name="__www1_4_3" hidden="1">{#N/A,#N/A,FALSE,"schA"}</definedName>
    <definedName name="__www1_5" localSheetId="18" hidden="1">{#N/A,#N/A,FALSE,"schA"}</definedName>
    <definedName name="__www1_5" hidden="1">{#N/A,#N/A,FALSE,"schA"}</definedName>
    <definedName name="__www1_5_1" localSheetId="18" hidden="1">{#N/A,#N/A,FALSE,"schA"}</definedName>
    <definedName name="__www1_5_1" hidden="1">{#N/A,#N/A,FALSE,"schA"}</definedName>
    <definedName name="__www1_5_2" localSheetId="18" hidden="1">{#N/A,#N/A,FALSE,"schA"}</definedName>
    <definedName name="__www1_5_2" hidden="1">{#N/A,#N/A,FALSE,"schA"}</definedName>
    <definedName name="__www1_5_3" localSheetId="18" hidden="1">{#N/A,#N/A,FALSE,"schA"}</definedName>
    <definedName name="__www1_5_3" hidden="1">{#N/A,#N/A,FALSE,"schA"}</definedName>
    <definedName name="_123Graph_B.1" localSheetId="18" hidden="1">#REF!</definedName>
    <definedName name="_123Graph_B.1" hidden="1">#REF!</definedName>
    <definedName name="_1K" localSheetId="18" hidden="1">'[10]Material Listing'!#REF!</definedName>
    <definedName name="_1K" hidden="1">'[10]Material Listing'!#REF!</definedName>
    <definedName name="_2S" localSheetId="18" hidden="1">'[11]MARK-UP'!#REF!</definedName>
    <definedName name="_2S" hidden="1">'[11]MARK-UP'!#REF!</definedName>
    <definedName name="_3S" localSheetId="18" hidden="1">'[10]Material Listing'!#REF!</definedName>
    <definedName name="_3S" hidden="1">'[10]Material Listing'!#REF!</definedName>
    <definedName name="_4_0_K" localSheetId="18" hidden="1">'[10]Material Listing'!#REF!</definedName>
    <definedName name="_4_0_K" hidden="1">'[10]Material Listing'!#REF!</definedName>
    <definedName name="_5_0_S" localSheetId="18" hidden="1">'[12]MARK-UP'!#REF!</definedName>
    <definedName name="_5_0_S" hidden="1">'[12]MARK-UP'!#REF!</definedName>
    <definedName name="_6_0_S" localSheetId="18" hidden="1">'[10]Material Listing'!#REF!</definedName>
    <definedName name="_6_0_S" hidden="1">'[10]Material Listing'!#REF!</definedName>
    <definedName name="_a1" localSheetId="18" hidden="1">{"NewCo_View",#N/A,FALSE,"Calculations"}</definedName>
    <definedName name="_a1" hidden="1">{"NewCo_View",#N/A,FALSE,"Calculations"}</definedName>
    <definedName name="_a3" hidden="1">[1]Assum!$C$23:$C$40</definedName>
    <definedName name="_a36" localSheetId="18" hidden="1">{"Accretion";#N/A;FALSE;"Assum"}</definedName>
    <definedName name="_a36" hidden="1">{"Accretion";#N/A;FALSE;"Assum"}</definedName>
    <definedName name="_a37" localSheetId="18" hidden="1">{#N/A,#N/A,TRUE,"Lines",#N/A,#N/A,TRUE;"Stations",#N/A,#N/A,TRUE,"Cap. Expenses",#N/A,#N/A;TRUE,"Land",#N/A,#N/A,TRUE,"Cen Proces Sys",#N/A;#N/A,TRUE,"telecom",#N/A,#N/A,TRUE,"Other"}</definedName>
    <definedName name="_a37" hidden="1">{#N/A,#N/A,TRUE,"Lines",#N/A,#N/A,TRUE;"Stations",#N/A,#N/A,TRUE,"Cap. Expenses",#N/A,#N/A;TRUE,"Land",#N/A,#N/A,TRUE,"Cen Proces Sys",#N/A;#N/A,TRUE,"telecom",#N/A,#N/A,TRUE,"Other"}</definedName>
    <definedName name="_a38" localSheetId="18" hidden="1">{"Assumptions";#N/A;FALSE;"Assum"}</definedName>
    <definedName name="_a38" hidden="1">{"Assumptions";#N/A;FALSE;"Assum"}</definedName>
    <definedName name="_a39" localSheetId="18" hidden="1">{#N/A;#N/A;FALSE;"CAG"}</definedName>
    <definedName name="_a39" hidden="1">{#N/A;#N/A;FALSE;"CAG"}</definedName>
    <definedName name="_a4" hidden="1">[1]Assum!$E$23:$E$40</definedName>
    <definedName name="_a40" localSheetId="18" hidden="1">{#N/A;#N/A;FALSE;"CPB"}</definedName>
    <definedName name="_a40" hidden="1">{#N/A;#N/A;FALSE;"CPB"}</definedName>
    <definedName name="_a41" localSheetId="18" hidden="1">{#N/A;#N/A;FALSE;"Credit Summary"}</definedName>
    <definedName name="_a41" hidden="1">{#N/A;#N/A;FALSE;"Credit Summary"}</definedName>
    <definedName name="_a42" localSheetId="18" hidden="1">{"FCB_ALL";#N/A;FALSE;"FCB"}</definedName>
    <definedName name="_a42" hidden="1">{"FCB_ALL";#N/A;FALSE;"FCB"}</definedName>
    <definedName name="_a43" localSheetId="18" hidden="1">{"FCB_ALL";#N/A;FALSE;"FCB"}</definedName>
    <definedName name="_a43" hidden="1">{"FCB_ALL";#N/A;FALSE;"FCB"}</definedName>
    <definedName name="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localSheetId="18" hidden="1">{#N/A;#N/A;FALSE;"GIS"}</definedName>
    <definedName name="_a45" hidden="1">{#N/A;#N/A;FALSE;"GIS"}</definedName>
    <definedName name="_a46" localSheetId="18" hidden="1">{#N/A,#N/A,TRUE,"Cover His PWC",#N/A,#N/A,TRUE;"P&amp;L",#N/A,#N/A,TRUE,"BS",#N/A,#N/A;TRUE,"Depreciation",#N/A,#N/A,TRUE,"GRAPHS",#N/A;#N/A,TRUE,"DCF EBITDA Multiple",#N/A,#N/A,TRUE,"DCF Perpetual Growth"}</definedName>
    <definedName name="_a46" hidden="1">{#N/A,#N/A,TRUE,"Cover His PWC",#N/A,#N/A,TRUE;"P&amp;L",#N/A,#N/A,TRUE,"BS",#N/A,#N/A;TRUE,"Depreciation",#N/A,#N/A,TRUE,"GRAPHS",#N/A;#N/A,TRUE,"DCF EBITDA Multiple",#N/A,#N/A,TRUE,"DCF Perpetual Growth"}</definedName>
    <definedName name="_a47" localSheetId="18" hidden="1">{#N/A,#N/A,TRUE,"Cover His T",#N/A,#N/A,TRUE;"P&amp;L",#N/A,#N/A,TRUE,"BS",#N/A,#N/A;TRUE,"Depreciation",#N/A,#N/A,TRUE,"GRAPHS",#N/A;#N/A,TRUE,"DCF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localSheetId="18" hidden="1">{#N/A;#N/A;FALSE;"HNZ"}</definedName>
    <definedName name="_a48" hidden="1">{#N/A;#N/A;FALSE;"HNZ"}</definedName>
    <definedName name="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[1]Assum!$F$23:$F$40</definedName>
    <definedName name="_a50" localSheetId="18" hidden="1">{#N/A;#N/A;FALSE;"K"}</definedName>
    <definedName name="_a50" hidden="1">{#N/A;#N/A;FALSE;"K"}</definedName>
    <definedName name="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localSheetId="18" hidden="1">{#N/A;#N/A;FALSE;"MCCRK"}</definedName>
    <definedName name="_a52" hidden="1">{#N/A;#N/A;FALSE;"MCCRK"}</definedName>
    <definedName name="_a53" localSheetId="18" hidden="1">{#N/A;#N/A;FALSE;"NA"}</definedName>
    <definedName name="_a53" hidden="1">{#N/A;#N/A;FALSE;"NA"}</definedName>
    <definedName name="_a54" localSheetId="18" hidden="1">{"cap_structure",#N/A,FALSE,"Graph-Mkt Cap";"price",#N/A,FALSE,"Graph-Price";"ebit",#N/A,FALSE,"Graph-EBITDA";"ebitda",#N/A,FALSE,"Graph-EBITDA"}</definedName>
    <definedName name="_a54" hidden="1">{"cap_structure",#N/A,FALSE,"Graph-Mkt Cap";"price",#N/A,FALSE,"Graph-Price";"ebit",#N/A,FALSE,"Graph-EBITDA";"ebitda",#N/A,FALSE,"Graph-EBITDA"}</definedName>
    <definedName name="_a55" localSheetId="18" hidden="1">{"inputs raw data";#N/A;TRUE;"INPUT"}</definedName>
    <definedName name="_a55" hidden="1">{"inputs raw data";#N/A;TRUE;"INPUT"}</definedName>
    <definedName name="_a56" localSheetId="18" hidden="1">{"summary1",#N/A,TRUE;"Comps","summary2",#N/A;TRUE,"Comps","summary3";#N/A,TRUE,"Comps"}</definedName>
    <definedName name="_a56" hidden="1">{"summary1",#N/A,TRUE;"Comps","summary2",#N/A;TRUE,"Comps","summary3";#N/A,TRUE,"Comps"}</definedName>
    <definedName name="_a57" localSheetId="18" hidden="1">{"summary1",#N/A,TRUE;"Comps","summary2",#N/A;TRUE,"Comps","summary3";#N/A,TRUE,"Comps"}</definedName>
    <definedName name="_a57" hidden="1">{"summary1",#N/A,TRUE;"Comps","summary2",#N/A;TRUE,"Comps","summary3";#N/A,TRUE,"Comps"}</definedName>
    <definedName name="_a58" localSheetId="18" hidden="1">{#N/A,"DR",FALSE,"increm pf",#N/A,"MAMSI";FALSE,"increm pf",#N/A,"MAXI",FALSE,"increm pf";#N/A,"PCAM",FALSE,"increm pf",#N/A,"PHSV";FALSE,"increm pf",#N/A,"SIE",FALSE,"increm pf"}</definedName>
    <definedName name="_a58" hidden="1">{#N/A,"DR",FALSE,"increm pf",#N/A,"MAMSI";FALSE,"increm pf",#N/A,"MAXI",FALSE,"increm pf";#N/A,"PCAM",FALSE,"increm pf",#N/A,"PHSV";FALSE,"increm pf",#N/A,"SIE",FALSE,"increm pf"}</definedName>
    <definedName name="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localSheetId="18" hidden="1">{#N/A,#N/A,TRUE,"Cover Repl",#N/A,#N/A,TRUE,"P&amp;L";#N/A,#N/A,TRUE,"P&amp;L (2)",#N/A,#N/A,TRUE,"BS";#N/A,#N/A,TRUE,"Depreciation",#N/A,#N/A,TRUE,"GRAPHS";#N/A,#N/A,TRUE,"DCF EBITDA Multiple",#N/A,#N/A,TRUE,"DCF Perpetual Growth"}</definedName>
    <definedName name="_a60" hidden="1">{#N/A,#N/A,TRUE,"Cover Repl",#N/A,#N/A,TRUE,"P&amp;L";#N/A,#N/A,TRUE,"P&amp;L (2)",#N/A,#N/A,TRUE,"BS";#N/A,#N/A,TRUE,"Depreciation",#N/A,#N/A,TRUE,"GRAPHS";#N/A,#N/A,TRUE,"DCF EBITDA Multiple",#N/A,#N/A,TRUE,"DCF Perpetual Growth"}</definedName>
    <definedName name="_a61" localSheetId="18" hidden="1">{#N/A;#N/A;FALSE;"Trading Summary"}</definedName>
    <definedName name="_a61" hidden="1">{#N/A;#N/A;FALSE;"Trading Summary"}</definedName>
    <definedName name="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localSheetId="18" hidden="1">{#N/A;#N/A;FALSE;"WWY"}</definedName>
    <definedName name="_a63" hidden="1">{#N/A;#N/A;FALSE;"WWY"}</definedName>
    <definedName name="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TPRegress_Dlg_Results" localSheetId="18"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8" hidden="1">{"EXCELHLP.HLP!1802";5;10;5;10;13;13;13;8;5;5;10;14;13;13;13;13;5;10;14;13;5;10;1;2;24}</definedName>
    <definedName name="_ATPRegress_Dlg_Types" hidden="1">{"EXCELHLP.HLP!1802";5;10;5;10;13;13;13;8;5;5;10;14;13;13;13;13;5;10;14;13;5;10;1;2;24}</definedName>
    <definedName name="_ATPRegress_Range1" localSheetId="18" hidden="1">'[13]ST Corrections'!#REF!</definedName>
    <definedName name="_ATPRegress_Range1" hidden="1">'[13]ST Corrections'!#REF!</definedName>
    <definedName name="_ATPRegress_Range2" localSheetId="18" hidden="1">'[13]ST Corrections'!#REF!</definedName>
    <definedName name="_ATPRegress_Range2" hidden="1">'[13]ST Corrections'!#REF!</definedName>
    <definedName name="_ATPRegress_Range3" localSheetId="18" hidden="1">'[13]ST Corrections'!#REF!</definedName>
    <definedName name="_ATPRegress_Range3" hidden="1">'[13]ST Corrections'!#REF!</definedName>
    <definedName name="_ATPRegress_Range4" hidden="1">"="</definedName>
    <definedName name="_ATPRegress_Range5" hidden="1">"="</definedName>
    <definedName name="_bdm.4B77C271E0A34AA39783CC8280DC280C.edm" hidden="1">'[14]Offtaker Revenue Summaries'!$A:$IV</definedName>
    <definedName name="_bdm.FBC8F4734CD44B95848F689416B40C4F.edm" hidden="1">'[15]LBO Model'!$A:$IV</definedName>
    <definedName name="_BQ4.1" hidden="1">#N/A</definedName>
    <definedName name="_Dist_Bin" localSheetId="18" hidden="1">#REF!</definedName>
    <definedName name="_Dist_Bin" hidden="1">#REF!</definedName>
    <definedName name="_Dist_Values" localSheetId="18" hidden="1">#REF!</definedName>
    <definedName name="_Dist_Values" hidden="1">#REF!</definedName>
    <definedName name="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A200" localSheetId="18" hidden="1">{#N/A,#N/A,FALSE,"Aging Summary";#N/A,#N/A,FALSE,"Ratio Analysis";#N/A,#N/A,FALSE,"Test 120 Day Accts";#N/A,#N/A,FALSE,"Tickmarks"}</definedName>
    <definedName name="_FA200" hidden="1">{#N/A,#N/A,FALSE,"Aging Summary";#N/A,#N/A,FALSE,"Ratio Analysis";#N/A,#N/A,FALSE,"Test 120 Day Accts";#N/A,#N/A,FALSE,"Tickmarks"}</definedName>
    <definedName name="_Fill" hidden="1">'[16]JOB COST'!$A$9:$A$48</definedName>
    <definedName name="_Fill.1" localSheetId="18" hidden="1">#REF!</definedName>
    <definedName name="_Fill.1" hidden="1">#REF!</definedName>
    <definedName name="_xlnm._FILTERDATABASE" localSheetId="18" hidden="1">#REF!</definedName>
    <definedName name="_xlnm._FILTERDATABASE" hidden="1">#REF!</definedName>
    <definedName name="_Key.1" localSheetId="18" hidden="1">#REF!</definedName>
    <definedName name="_Key.1" hidden="1">#REF!</definedName>
    <definedName name="_Key1" localSheetId="18" hidden="1">#REF!</definedName>
    <definedName name="_Key1" hidden="1">#REF!</definedName>
    <definedName name="_key2" hidden="1">[17]SCHEDULE!$B$301</definedName>
    <definedName name="_MatInverse_In" localSheetId="18" hidden="1">#REF!</definedName>
    <definedName name="_MatInverse_In" hidden="1">#REF!</definedName>
    <definedName name="_MatInverse_Out" localSheetId="18" hidden="1">#REF!</definedName>
    <definedName name="_MatInverse_Out" hidden="1">#REF!</definedName>
    <definedName name="_MatMult_A" localSheetId="18" hidden="1">#REF!</definedName>
    <definedName name="_MatMult_A" hidden="1">#REF!</definedName>
    <definedName name="_MatMult_AxB" localSheetId="18" hidden="1">#REF!</definedName>
    <definedName name="_MatMult_AxB" hidden="1">#REF!</definedName>
    <definedName name="_MatMult_B" localSheetId="18" hidden="1">#REF!</definedName>
    <definedName name="_MatMult_B" hidden="1">#REF!</definedName>
    <definedName name="_NA1" hidden="1">[9]Footnotes!$B$5</definedName>
    <definedName name="_NA2" hidden="1">[9]Footnotes!$B$6</definedName>
    <definedName name="_NA3" hidden="1">[9]Footnotes!$B$7</definedName>
    <definedName name="_NA4" hidden="1">[9]Footnotes!$B$8</definedName>
    <definedName name="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Order.1" hidden="1">255</definedName>
    <definedName name="_Order1" hidden="1">255</definedName>
    <definedName name="_Order1_1" hidden="1">255</definedName>
    <definedName name="_Order2" hidden="1">255</definedName>
    <definedName name="_Parse_In" localSheetId="18" hidden="1">#REF!</definedName>
    <definedName name="_Parse_In" hidden="1">#REF!</definedName>
    <definedName name="_Parse_Out" hidden="1">#N/A</definedName>
    <definedName name="_PT200" localSheetId="18" hidden="1">{#N/A,#N/A,FALSE,"Aging Summary";#N/A,#N/A,FALSE,"Ratio Analysis";#N/A,#N/A,FALSE,"Test 120 Day Accts";#N/A,#N/A,FALSE,"Tickmarks"}</definedName>
    <definedName name="_PT200" hidden="1">{#N/A,#N/A,FALSE,"Aging Summary";#N/A,#N/A,FALSE,"Ratio Analysis";#N/A,#N/A,FALSE,"Test 120 Day Accts";#N/A,#N/A,FALSE,"Tickmarks"}</definedName>
    <definedName name="_q1" hidden="1">#N/A</definedName>
    <definedName name="_q3" hidden="1">'[2]1601 Detail information'!$H$130:$H$162</definedName>
    <definedName name="_Regression_Int" hidden="1">1</definedName>
    <definedName name="_Regression_Out" localSheetId="18" hidden="1">#REF!</definedName>
    <definedName name="_Regression_Out" hidden="1">#REF!</definedName>
    <definedName name="_Regression_X" localSheetId="18" hidden="1">#REF!</definedName>
    <definedName name="_Regression_X" hidden="1">#REF!</definedName>
    <definedName name="_Regression_Y" localSheetId="18" hidden="1">#REF!</definedName>
    <definedName name="_Regression_Y" hidden="1">#REF!</definedName>
    <definedName name="_Sort" localSheetId="18" hidden="1">#REF!</definedName>
    <definedName name="_Sort" hidden="1">#REF!</definedName>
    <definedName name="_Sort.1" localSheetId="18" hidden="1">#REF!</definedName>
    <definedName name="_Sort.1" hidden="1">#REF!</definedName>
    <definedName name="_Table1_In1" localSheetId="18" hidden="1">#REF!</definedName>
    <definedName name="_Table1_In1" hidden="1">#REF!</definedName>
    <definedName name="_Table1_Out" localSheetId="18" hidden="1">[7]Consolidated!#REF!</definedName>
    <definedName name="_Table1_Out" hidden="1">[7]Consolidated!#REF!</definedName>
    <definedName name="_Table2_In1" localSheetId="18" hidden="1">#REF!</definedName>
    <definedName name="_Table2_In1" hidden="1">#REF!</definedName>
    <definedName name="_Table2_In2" localSheetId="18" hidden="1">#REF!</definedName>
    <definedName name="_Table2_In2" hidden="1">#REF!</definedName>
    <definedName name="_Table2_Out" localSheetId="18" hidden="1">#REF!</definedName>
    <definedName name="_Table2_Out" hidden="1">#REF!</definedName>
    <definedName name="_Table3_In2" localSheetId="18" hidden="1">#REF!</definedName>
    <definedName name="_Table3_In2" hidden="1">#REF!</definedName>
    <definedName name="_TB1" localSheetId="18" hidden="1">{#N/A,#N/A,TRUE,"Income";#N/A,#N/A,TRUE,"IncomeDetail";#N/A,#N/A,TRUE,"Balance";#N/A,#N/A,TRUE,"BalDetail"}</definedName>
    <definedName name="_TB1" hidden="1">{#N/A,#N/A,TRUE,"Income";#N/A,#N/A,TRUE,"IncomeDetail";#N/A,#N/A,TRUE,"Balance";#N/A,#N/A,TRUE,"BalDetail"}</definedName>
    <definedName name="_UF1" localSheetId="18" hidden="1">{#N/A,#N/A,FALSE,"BreakoutFY95";#N/A,#N/A,FALSE,"BreakoutFY96";#N/A,#N/A,FALSE,"BreakoutFY97";#N/A,#N/A,FALSE,"BreakoutFY98"}</definedName>
    <definedName name="_UF1" hidden="1">{#N/A,#N/A,FALSE,"BreakoutFY95";#N/A,#N/A,FALSE,"BreakoutFY96";#N/A,#N/A,FALSE,"BreakoutFY97";#N/A,#N/A,FALSE,"BreakoutFY98"}</definedName>
    <definedName name="_www1" localSheetId="18" hidden="1">{#N/A,#N/A,FALSE,"schA"}</definedName>
    <definedName name="_www1" hidden="1">{#N/A,#N/A,FALSE,"schA"}</definedName>
    <definedName name="_www1_1" localSheetId="18" hidden="1">{#N/A,#N/A,FALSE,"schA"}</definedName>
    <definedName name="_www1_1" hidden="1">{#N/A,#N/A,FALSE,"schA"}</definedName>
    <definedName name="_www1_1_1" localSheetId="18" hidden="1">{#N/A,#N/A,FALSE,"schA"}</definedName>
    <definedName name="_www1_1_1" hidden="1">{#N/A,#N/A,FALSE,"schA"}</definedName>
    <definedName name="_www1_1_2" localSheetId="18" hidden="1">{#N/A,#N/A,FALSE,"schA"}</definedName>
    <definedName name="_www1_1_2" hidden="1">{#N/A,#N/A,FALSE,"schA"}</definedName>
    <definedName name="_www1_1_3" localSheetId="18" hidden="1">{#N/A,#N/A,FALSE,"schA"}</definedName>
    <definedName name="_www1_1_3" hidden="1">{#N/A,#N/A,FALSE,"schA"}</definedName>
    <definedName name="_www1_2" localSheetId="18" hidden="1">{#N/A,#N/A,FALSE,"schA"}</definedName>
    <definedName name="_www1_2" hidden="1">{#N/A,#N/A,FALSE,"schA"}</definedName>
    <definedName name="_www1_2_1" localSheetId="18" hidden="1">{#N/A,#N/A,FALSE,"schA"}</definedName>
    <definedName name="_www1_2_1" hidden="1">{#N/A,#N/A,FALSE,"schA"}</definedName>
    <definedName name="_www1_2_2" localSheetId="18" hidden="1">{#N/A,#N/A,FALSE,"schA"}</definedName>
    <definedName name="_www1_2_2" hidden="1">{#N/A,#N/A,FALSE,"schA"}</definedName>
    <definedName name="_www1_2_3" localSheetId="18" hidden="1">{#N/A,#N/A,FALSE,"schA"}</definedName>
    <definedName name="_www1_2_3" hidden="1">{#N/A,#N/A,FALSE,"schA"}</definedName>
    <definedName name="_www1_3" localSheetId="18" hidden="1">{#N/A,#N/A,FALSE,"schA"}</definedName>
    <definedName name="_www1_3" hidden="1">{#N/A,#N/A,FALSE,"schA"}</definedName>
    <definedName name="_www1_3_1" localSheetId="18" hidden="1">{#N/A,#N/A,FALSE,"schA"}</definedName>
    <definedName name="_www1_3_1" hidden="1">{#N/A,#N/A,FALSE,"schA"}</definedName>
    <definedName name="_www1_3_2" localSheetId="18" hidden="1">{#N/A,#N/A,FALSE,"schA"}</definedName>
    <definedName name="_www1_3_2" hidden="1">{#N/A,#N/A,FALSE,"schA"}</definedName>
    <definedName name="_www1_3_3" localSheetId="18" hidden="1">{#N/A,#N/A,FALSE,"schA"}</definedName>
    <definedName name="_www1_3_3" hidden="1">{#N/A,#N/A,FALSE,"schA"}</definedName>
    <definedName name="_www1_4" localSheetId="18" hidden="1">{#N/A,#N/A,FALSE,"schA"}</definedName>
    <definedName name="_www1_4" hidden="1">{#N/A,#N/A,FALSE,"schA"}</definedName>
    <definedName name="_www1_4_1" localSheetId="18" hidden="1">{#N/A,#N/A,FALSE,"schA"}</definedName>
    <definedName name="_www1_4_1" hidden="1">{#N/A,#N/A,FALSE,"schA"}</definedName>
    <definedName name="_www1_4_2" localSheetId="18" hidden="1">{#N/A,#N/A,FALSE,"schA"}</definedName>
    <definedName name="_www1_4_2" hidden="1">{#N/A,#N/A,FALSE,"schA"}</definedName>
    <definedName name="_www1_4_3" localSheetId="18" hidden="1">{#N/A,#N/A,FALSE,"schA"}</definedName>
    <definedName name="_www1_4_3" hidden="1">{#N/A,#N/A,FALSE,"schA"}</definedName>
    <definedName name="_www1_5" localSheetId="18" hidden="1">{#N/A,#N/A,FALSE,"schA"}</definedName>
    <definedName name="_www1_5" hidden="1">{#N/A,#N/A,FALSE,"schA"}</definedName>
    <definedName name="_www1_5_1" localSheetId="18" hidden="1">{#N/A,#N/A,FALSE,"schA"}</definedName>
    <definedName name="_www1_5_1" hidden="1">{#N/A,#N/A,FALSE,"schA"}</definedName>
    <definedName name="_www1_5_2" localSheetId="18" hidden="1">{#N/A,#N/A,FALSE,"schA"}</definedName>
    <definedName name="_www1_5_2" hidden="1">{#N/A,#N/A,FALSE,"schA"}</definedName>
    <definedName name="_www1_5_3" localSheetId="18" hidden="1">{#N/A,#N/A,FALSE,"schA"}</definedName>
    <definedName name="_www1_5_3" hidden="1">{#N/A,#N/A,FALSE,"schA"}</definedName>
    <definedName name="a" localSheetId="18" hidden="1">{"Index",#N/A,FALSE,"Index"}</definedName>
    <definedName name="a" hidden="1">{"CF Dollar",#N/A,FALSE,"CF"}</definedName>
    <definedName name="a_1" localSheetId="18" hidden="1">{"CF Dollar",#N/A,FALSE,"CF"}</definedName>
    <definedName name="a_1" hidden="1">{"CF Dollar",#N/A,FALSE,"CF"}</definedName>
    <definedName name="AAA" localSheetId="18" hidden="1">{"NewCo_View",#N/A,FALSE,"Calculations"}</definedName>
    <definedName name="aaa" hidden="1">{#N/A,#N/A,FALSE,"O&amp;M by processes";#N/A,#N/A,FALSE,"Elec Act vs Bud";#N/A,#N/A,FALSE,"G&amp;A";#N/A,#N/A,FALSE,"BGS";#N/A,#N/A,FALSE,"Res Cost"}</definedName>
    <definedName name="AAA_DOCTOPS" hidden="1">"AAA_SET"</definedName>
    <definedName name="AAA_duser" hidden="1">"OFF"</definedName>
    <definedName name="aaaaa" localSheetId="18" hidden="1">{#N/A,#N/A,FALSE,"Aging Summary";#N/A,#N/A,FALSE,"Ratio Analysis";#N/A,#N/A,FALSE,"Test 120 Day Accts";#N/A,#N/A,FALSE,"Tickmarks"}</definedName>
    <definedName name="aaaaa" hidden="1">{#N/A,#N/A,FALSE,"Aging Summary";#N/A,#N/A,FALSE,"Ratio Analysis";#N/A,#N/A,FALSE,"Test 120 Day Accts";#N/A,#N/A,FALSE,"Tickmarks"}</definedName>
    <definedName name="aaaaaa" localSheetId="18" hidden="1">{#N/A,#N/A,FALSE,"Land";#N/A,#N/A,FALSE,"Cost Analysis";"Summary",#N/A,FALSE,"Equipment"}</definedName>
    <definedName name="aaaaaa" hidden="1">{#N/A,#N/A,FALSE,"Land";#N/A,#N/A,FALSE,"Cost Analysis";"Summary",#N/A,FALSE,"Equipment"}</definedName>
    <definedName name="aaaaaaaaaaaaaaa" localSheetId="18"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bc" localSheetId="18" hidden="1">{"'Edit'!$A$1:$V$2277"}</definedName>
    <definedName name="aabc" hidden="1">{"'Edit'!$A$1:$V$2277"}</definedName>
    <definedName name="ABC" localSheetId="18" hidden="1">{"_200",#N/A,FALSE,"ALLOCATIONS";"_80_1",#N/A,FALSE,"ALLOCATIONS";"_80_2",#N/A,FALSE,"ALLOCATIONS";"_80_3",#N/A,FALSE,"ALLOCATIONS";"_80_4",#N/A,FALSE,"ALLOCATIONS";"_80_5",#N/A,FALSE,"ALLOCATIONS"}</definedName>
    <definedName name="ABC" hidden="1">{"_200",#N/A,FALSE,"ALLOCATIONS";"_80_1",#N/A,FALSE,"ALLOCATIONS";"_80_2",#N/A,FALSE,"ALLOCATIONS";"_80_3",#N/A,FALSE,"ALLOCATIONS";"_80_4",#N/A,FALSE,"ALLOCATIONS";"_80_5",#N/A,FALSE,"ALLOCATIONS"}</definedName>
    <definedName name="abeta" localSheetId="18" hidden="1">{"NewCo_View",#N/A,FALSE,"Calculations"}</definedName>
    <definedName name="abeta" hidden="1">{"NewCo_View",#N/A,FALSE,"Calculations"}</definedName>
    <definedName name="ac" localSheetId="18" hidden="1">{#N/A,#N/A,FALSE,"Assumptions",#N/A;#N/A,FALSE,"N-IS-Sum",#N/A,#N/A;FALSE,"N-St-Sum",#N/A,#N/A,FALSE;"Inc Stmt",#N/A,#N/A,FALSE,"Stats"}</definedName>
    <definedName name="ac" hidden="1">{#N/A,#N/A,FALSE,"Assumptions",#N/A;#N/A,FALSE,"N-IS-Sum",#N/A,#N/A;FALSE,"N-St-Sum",#N/A,#N/A,FALSE;"Inc Stmt",#N/A,#N/A,FALSE,"Stats"}</definedName>
    <definedName name="Acadia" localSheetId="18" hidden="1">{"calspreads",#N/A,FALSE,"Sheet1";"curves",#N/A,FALSE,"Sheet1";"libor",#N/A,FALSE,"Sheet1"}</definedName>
    <definedName name="Acadia" hidden="1">{"calspreads",#N/A,FALSE,"Sheet1";"curves",#N/A,FALSE,"Sheet1";"libor",#N/A,FALSE,"Sheet1"}</definedName>
    <definedName name="Acadia2" localSheetId="18" hidden="1">{"calspreads",#N/A,FALSE,"Sheet1";"curves",#N/A,FALSE,"Sheet1";"libor",#N/A,FALSE,"Sheet1"}</definedName>
    <definedName name="Acadia2" hidden="1">{"calspreads",#N/A,FALSE,"Sheet1";"curves",#N/A,FALSE,"Sheet1";"libor",#N/A,FALSE,"Sheet1"}</definedName>
    <definedName name="AccessDatabase" hidden="1">"C:\My Documents\発注予測.mdb"</definedName>
    <definedName name="Accured" localSheetId="18" hidden="1">{#N/A,#N/A,FALSE,"Aging Summary";#N/A,#N/A,FALSE,"Ratio Analysis";#N/A,#N/A,FALSE,"Test 120 Day Accts";#N/A,#N/A,FALSE,"Tickmarks"}</definedName>
    <definedName name="Accured" hidden="1">{#N/A,#N/A,FALSE,"Aging Summary";#N/A,#N/A,FALSE,"Ratio Analysis";#N/A,#N/A,FALSE,"Test 120 Day Accts";#N/A,#N/A,FALSE,"Tickmarks"}</definedName>
    <definedName name="adasd"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c" localSheetId="18" hidden="1">{#N/A,#N/A,FALSE,"Aging Summary";#N/A,#N/A,FALSE,"Ratio Analysis";#N/A,#N/A,FALSE,"Test 120 Day Accts";#N/A,#N/A,FALSE,"Tickmarks"}</definedName>
    <definedName name="adc" hidden="1">{#N/A,#N/A,FALSE,"Aging Summary";#N/A,#N/A,FALSE,"Ratio Analysis";#N/A,#N/A,FALSE,"Test 120 Day Accts";#N/A,#N/A,FALSE,"Tickmarks"}</definedName>
    <definedName name="adsf" localSheetId="18" hidden="1">{"NewCo_View",#N/A,FALSE,"Calculations"}</definedName>
    <definedName name="adsf" hidden="1">{"NewCo_View",#N/A,FALSE,"Calculations"}</definedName>
    <definedName name="adsfg" localSheetId="18" hidden="1">{"gross_margin1",#N/A,FALSE,"Gross Margin Detail";"gross_margin2",#N/A,FALSE,"Gross Margin Detail"}</definedName>
    <definedName name="adsfg" hidden="1">{"gross_margin1",#N/A,FALSE,"Gross Margin Detail";"gross_margin2",#N/A,FALSE,"Gross Margin Detail"}</definedName>
    <definedName name="adsfg_1" localSheetId="18" hidden="1">{"gross_margin1",#N/A,FALSE,"Gross Margin Detail";"gross_margin2",#N/A,FALSE,"Gross Margin Detail"}</definedName>
    <definedName name="adsfg_1" hidden="1">{"gross_margin1",#N/A,FALSE,"Gross Margin Detail";"gross_margin2",#N/A,FALSE,"Gross Margin Detail"}</definedName>
    <definedName name="Allocation" localSheetId="18" hidden="1">{"Index",#N/A,FALSE,"Index"}</definedName>
    <definedName name="Allocation" hidden="1">{"Index",#N/A,FALSE,"Index"}</definedName>
    <definedName name="anscount" hidden="1">3</definedName>
    <definedName name="AP_3"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ex" localSheetId="18" hidden="1">{"calspreads",#N/A,FALSE,"Sheet1";"curves",#N/A,FALSE,"Sheet1";"libor",#N/A,FALSE,"Sheet1"}</definedName>
    <definedName name="Apex" hidden="1">{"calspreads",#N/A,FALSE,"Sheet1";"curves",#N/A,FALSE,"Sheet1";"libor",#N/A,FALSE,"Sheet1"}</definedName>
    <definedName name="as" localSheetId="18" hidden="1">{#N/A,#N/A,FALSE,"Assumptions",#N/A;#N/A,FALSE,"N-IS-Sum",#N/A,#N/A;FALSE,"N-St-Sum",#N/A,#N/A,FALSE;"Inc Stmt",#N/A,#N/A,FALSE,"Stats"}</definedName>
    <definedName name="as" hidden="1">{#N/A,#N/A,FALSE,"Assumptions",#N/A;#N/A,FALSE,"N-IS-Sum",#N/A,#N/A;FALSE,"N-St-Sum",#N/A,#N/A,FALSE;"Inc Stmt",#N/A,#N/A,FALSE,"Stats"}</definedName>
    <definedName name="AS2DocOpenMode" hidden="1">"AS2DocumentEdit"</definedName>
    <definedName name="AS2HasNoAutoHeaderFooter" hidden="1">" "</definedName>
    <definedName name="AS2NamedRange" hidden="1">3</definedName>
    <definedName name="AS2ReportLS" hidden="1">1</definedName>
    <definedName name="AS2StaticLS" localSheetId="18" hidden="1">#REF!</definedName>
    <definedName name="AS2StaticLS" hidden="1">#REF!</definedName>
    <definedName name="AS2SyncStepLS" hidden="1">0</definedName>
    <definedName name="AS2TickmarkLS" localSheetId="18" hidden="1">#REF!</definedName>
    <definedName name="AS2TickmarkLS" hidden="1">#REF!</definedName>
    <definedName name="AS2VersionLS" hidden="1">300</definedName>
    <definedName name="asd" localSheetId="18" hidden="1">{2;#N/A;"R13C16:R17C16";#N/A;"R13C14:R17C15";FALSE;FALSE;FALSE;95;#N/A;#N/A;"R13C19";#N/A;FALSE;FALSE;FALSE;FALSE;#N/A;"";#N/A;FALSE;"";"";#N/A;#N/A;#N/A}</definedName>
    <definedName name="asd" hidden="1">{2;#N/A;"R13C16:R17C16";#N/A;"R13C14:R17C15";FALSE;FALSE;FALSE;95;#N/A;#N/A;"R13C19";#N/A;FALSE;FALSE;FALSE;FALSE;#N/A;"";#N/A;FALSE;"";"";#N/A;#N/A;#N/A}</definedName>
    <definedName name="asde" localSheetId="18" hidden="1">{"NewCo_View",#N/A,FALSE,"Calculations"}</definedName>
    <definedName name="asde" hidden="1">{"NewCo_View",#N/A,FALSE,"Calculations"}</definedName>
    <definedName name="asdf" localSheetId="18" hidden="1">{"'Edit'!$A$1:$V$2277"}</definedName>
    <definedName name="asdf" hidden="1">{"'Edit'!$A$1:$V$2277"}</definedName>
    <definedName name="Assumptions" localSheetId="18" hidden="1">{"Index",#N/A,FALSE,"Index"}</definedName>
    <definedName name="Assumptions" hidden="1">{"Index",#N/A,FALSE,"Index"}</definedName>
    <definedName name="ATT" localSheetId="18" hidden="1">{#N/A,#N/A,FALSE,"DAOCM 2차 검토"}</definedName>
    <definedName name="ATT" hidden="1">{#N/A,#N/A,FALSE,"DAOCM 2차 검토"}</definedName>
    <definedName name="Attach3" localSheetId="18" hidden="1">{"Grant",#N/A,FALSE,"Grant";"GP Developer",#N/A,FALSE,"GP &amp; Dev Loans";"Operating Analysis",#N/A,FALSE,"Operations";"Tax Credit",#N/A,FALSE,"Tax Credits";"Tax Credit Analysis",#N/A,FALSE,"TC Analysis"}</definedName>
    <definedName name="Attach3" hidden="1">{"Grant",#N/A,FALSE,"Grant";"GP Developer",#N/A,FALSE,"GP &amp; Dev Loans";"Operating Analysis",#N/A,FALSE,"Operations";"Tax Credit",#N/A,FALSE,"Tax Credits";"Tax Credit Analysis",#N/A,FALSE,"TC Analysis"}</definedName>
    <definedName name="_xlnm.Auto_Open_xlquery_DClick" hidden="1">[18]!Register.DClick</definedName>
    <definedName name="b" localSheetId="18" hidden="1">{#N/A,#N/A,FALSE,"changes";#N/A,#N/A,FALSE,"Assumptions";"view1",#N/A,FALSE,"BE Analysis";"view2",#N/A,FALSE,"BE Analysis";#N/A,#N/A,FALSE,"DCF Calculation - Scenario 1";"Dollar",#N/A,FALSE,"Consolidated - Scenario 1";"CS",#N/A,FALSE,"Consolidated - Scenario 1"}</definedName>
    <definedName name="b" hidden="1">{#N/A,#N/A,FALSE,"changes";#N/A,#N/A,FALSE,"Assumptions";"view1",#N/A,FALSE,"BE Analysis";"view2",#N/A,FALSE,"BE Analysis";#N/A,#N/A,FALSE,"DCF Calculation - Scenario 1";"Dollar",#N/A,FALSE,"Consolidated - Scenario 1";"CS",#N/A,FALSE,"Consolidated - Scenario 1"}</definedName>
    <definedName name="b_1" localSheetId="18" hidden="1">{#N/A,#N/A,FALSE,"changes";#N/A,#N/A,FALSE,"Assumptions";"view1",#N/A,FALSE,"BE Analysis";"view2",#N/A,FALSE,"BE Analysis";#N/A,#N/A,FALSE,"DCF Calculation - Scenario 1";"Dollar",#N/A,FALSE,"Consolidated - Scenario 1";"CS",#N/A,FALSE,"Consolidated - Scenario 1"}</definedName>
    <definedName name="b_1" hidden="1">{#N/A,#N/A,FALSE,"changes";#N/A,#N/A,FALSE,"Assumptions";"view1",#N/A,FALSE,"BE Analysis";"view2",#N/A,FALSE,"BE Analysis";#N/A,#N/A,FALSE,"DCF Calculation - Scenario 1";"Dollar",#N/A,FALSE,"Consolidated - Scenario 1";"CS",#N/A,FALSE,"Consolidated - Scenario 1"}</definedName>
    <definedName name="bbb" localSheetId="18"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8"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8"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8" hidden="1">{#N/A,#N/A,FALSE,"O&amp;M by processes";#N/A,#N/A,FALSE,"Elec Act vs Bud";#N/A,#N/A,FALSE,"G&amp;A";#N/A,#N/A,FALSE,"BGS";#N/A,#N/A,FALSE,"Res Cost"}</definedName>
    <definedName name="bbc" hidden="1">{#N/A,#N/A,FALSE,"O&amp;M by processes";#N/A,#N/A,FALSE,"Elec Act vs Bud";#N/A,#N/A,FALSE,"G&amp;A";#N/A,#N/A,FALSE,"BGS";#N/A,#N/A,FALSE,"Res Cost"}</definedName>
    <definedName name="BEx1SBVCTJD9JNNWCDLKN66E1Q6I" localSheetId="18" hidden="1">#REF!</definedName>
    <definedName name="BEx1SBVCTJD9JNNWCDLKN66E1Q6I" hidden="1">#REF!</definedName>
    <definedName name="BEx1VZ4WFTXXZ1ES2K5VS9HV5OZF" localSheetId="18" hidden="1">'WP1-ADIT'!In [19]!MONTH [20]Contbs!$A$1:$K$92</definedName>
    <definedName name="BEx1VZ4WFTXXZ1ES2K5VS9HV5OZF" hidden="1">In [19]!MONTH [20]Contbs!$A$1:$K$92</definedName>
    <definedName name="BEx3OZKO9Y2WLPH6VCA1KE3DGW96" localSheetId="18" hidden="1">YTD [20]Contbs!$A$1:$AF$54</definedName>
    <definedName name="BEx3OZKO9Y2WLPH6VCA1KE3DGW96" hidden="1">YTD [20]Contbs!$A$1:$AF$54</definedName>
    <definedName name="BEx59IRQE9WO908W6XQCHI6N394W" localSheetId="18" hidden="1">'WP1-ADIT'!In [19]!MONTH [20]Contbs!$A$1:$K$93</definedName>
    <definedName name="BEx59IRQE9WO908W6XQCHI6N394W" hidden="1">In [19]!MONTH [20]Contbs!$A$1:$K$93</definedName>
    <definedName name="BEx7AX0CC71BEXKGJV6QJKSXTXK8" localSheetId="18" hidden="1">'WP1-ADIT'!In [19]!MONTH [20]Contbs!$A$1:$K$93</definedName>
    <definedName name="BEx7AX0CC71BEXKGJV6QJKSXTXK8" hidden="1">In [19]!MONTH [20]Contbs!$A$1:$K$93</definedName>
    <definedName name="BEx90N2DKUGS8U7HQKNPXO81IYN8" localSheetId="18" hidden="1">#REF!</definedName>
    <definedName name="BEx90N2DKUGS8U7HQKNPXO81IYN8" hidden="1">#REF!</definedName>
    <definedName name="BEx93CRO7US4R7W3OAPCDRAI63FC" localSheetId="18" hidden="1">#REF!</definedName>
    <definedName name="BEx93CRO7US4R7W3OAPCDRAI63FC" hidden="1">#REF!</definedName>
    <definedName name="BExAZZF9A1XEUEQG8TC656DNUBHE" localSheetId="18" hidden="1">'WP1-ADIT'!In [19]!MONTH [20]Contbs!$A$1:$AJ$59</definedName>
    <definedName name="BExAZZF9A1XEUEQG8TC656DNUBHE" hidden="1">In [19]!MONTH [20]Contbs!$A$1:$AJ$59</definedName>
    <definedName name="BExB0N93OLR30H9Z6OQXZAYBTEBX" localSheetId="18" hidden="1">'WP1-ADIT'!In [19]!MONTH [20]Contbs!$A$1:$AJ$59</definedName>
    <definedName name="BExB0N93OLR30H9Z6OQXZAYBTEBX" hidden="1">In [19]!MONTH [20]Contbs!$A$1:$AJ$59</definedName>
    <definedName name="BExEPGDOU6N6328FFYVYL1HXPCKO" localSheetId="18" hidden="1">YTD [20]Contbs!$A$1:$K$93</definedName>
    <definedName name="BExEPGDOU6N6328FFYVYL1HXPCKO" hidden="1">YTD [20]Contbs!$A$1:$K$93</definedName>
    <definedName name="BExGPGKFWQ04UEAW5BB4WJE9TRE1" localSheetId="18" hidden="1">YTD [20]Contbs!$A$1:$AF$54</definedName>
    <definedName name="BExGPGKFWQ04UEAW5BB4WJE9TRE1" hidden="1">YTD [20]Contbs!$A$1:$AF$54</definedName>
    <definedName name="BExGS4GZ2710YLA90XX5RW3Z8VHC" localSheetId="18" hidden="1">'WP1-ADIT'!In [19]!MONTH [20]Contbs!$A$1:$AM$94</definedName>
    <definedName name="BExGS4GZ2710YLA90XX5RW3Z8VHC" hidden="1">In [19]!MONTH [20]Contbs!$A$1:$AM$94</definedName>
    <definedName name="BExIJF0Q68HZ3A4YH3Y05M2LMBJ1" localSheetId="18" hidden="1">YTD [20]Contbs!$A$1:$K$92</definedName>
    <definedName name="BExIJF0Q68HZ3A4YH3Y05M2LMBJ1" hidden="1">YTD [20]Contbs!$A$1:$K$92</definedName>
    <definedName name="BExKJSE99UYMVAV1HZD4YFOW9XBW" localSheetId="18" hidden="1">YTD [20]Contbs!$A$1:$AF$54</definedName>
    <definedName name="BExKJSE99UYMVAV1HZD4YFOW9XBW" hidden="1">YTD [20]Contbs!$A$1:$AF$54</definedName>
    <definedName name="BExOHNAOSVYZOJF8IRUGDYGZ64T7" localSheetId="18" hidden="1">YTD [20]Contbs!$A$1</definedName>
    <definedName name="BExOHNAOSVYZOJF8IRUGDYGZ64T7" hidden="1">YTD [20]Contbs!$A$1</definedName>
    <definedName name="BExOMDTN5BZ1DTPJEGQH4HSNU90A" localSheetId="18" hidden="1">'WP1-ADIT'!In [19]!MONTH [20]Contbs!$A$1:$AV$62</definedName>
    <definedName name="BExOMDTN5BZ1DTPJEGQH4HSNU90A" hidden="1">In [19]!MONTH [20]Contbs!$A$1:$AV$62</definedName>
    <definedName name="BExS4A1VBQWKBHRIRD1MXA5HR0M4" localSheetId="18" hidden="1">'WP1-ADIT'!In [19]!MONTH [20]Contbs!$A$1:$K$93</definedName>
    <definedName name="BExS4A1VBQWKBHRIRD1MXA5HR0M4" hidden="1">In [19]!MONTH [20]Contbs!$A$1:$K$93</definedName>
    <definedName name="BExTX41OZ2ADZUVQF7RO81LA8PAL" localSheetId="18" hidden="1">'WP1-ADIT'!In [19]!MONTH [20]Contbs!$A$1:$K$93</definedName>
    <definedName name="BExTX41OZ2ADZUVQF7RO81LA8PAL" hidden="1">In [19]!MONTH [20]Contbs!$A$1:$K$93</definedName>
    <definedName name="BExU9NUKD8HUDZMHPPGB9NT77HPA" localSheetId="18" hidden="1">YTD [20]Contbs!$A$1:$AT$55</definedName>
    <definedName name="BExU9NUKD8HUDZMHPPGB9NT77HPA" hidden="1">YTD [20]Contbs!$A$1:$AT$55</definedName>
    <definedName name="BExUATI558PTYMWQB9DEK5JBJ3R3" localSheetId="18" hidden="1">YTD [20]Contbs!$A$1:$K$93</definedName>
    <definedName name="BExUATI558PTYMWQB9DEK5JBJ3R3" hidden="1">YTD [20]Contbs!$A$1:$K$93</definedName>
    <definedName name="BExVRO8C0SITVNUIIQ3V8H5ZAUOB" localSheetId="18" hidden="1">YTD [20]Contbs!$A$1:$K$93</definedName>
    <definedName name="BExVRO8C0SITVNUIIQ3V8H5ZAUOB" hidden="1">YTD [20]Contbs!$A$1:$K$93</definedName>
    <definedName name="BExW5C6U4VD11XF96XEN6SR74AEB" localSheetId="18" hidden="1">#REF!</definedName>
    <definedName name="BExW5C6U4VD11XF96XEN6SR74AEB" hidden="1">#REF!</definedName>
    <definedName name="BExXOZWZMB39RV0B8GJ3GU6RFVGR" localSheetId="18" hidden="1">#REF!</definedName>
    <definedName name="BExXOZWZMB39RV0B8GJ3GU6RFVGR" hidden="1">#REF!</definedName>
    <definedName name="BExXSS4NG52JTFFL3Z73ZMFG5WMT" localSheetId="18" hidden="1">'WP1-ADIT'!In [19]!MONTH [20]Contbs!$A$1:$AJ$59</definedName>
    <definedName name="BExXSS4NG52JTFFL3Z73ZMFG5WMT" hidden="1">In [19]!MONTH [20]Contbs!$A$1:$AJ$59</definedName>
    <definedName name="BExZOQNRDAJ0TLH719GX8FGKTTWD" localSheetId="18" hidden="1">YTD [20]Contbs!$A$1:$K$93</definedName>
    <definedName name="BExZOQNRDAJ0TLH719GX8FGKTTWD" hidden="1">YTD [20]Contbs!$A$1:$K$93</definedName>
    <definedName name="BExZV5FGTYE08Q8JZL4TSZV4RAZN" localSheetId="18" hidden="1">YTD [20]Contbs!$A$1:$K$93</definedName>
    <definedName name="BExZV5FGTYE08Q8JZL4TSZV4RAZN" hidden="1">YTD [20]Contbs!$A$1:$K$93</definedName>
    <definedName name="BG_Del" hidden="1">15</definedName>
    <definedName name="BG_Ins" hidden="1">4</definedName>
    <definedName name="BG_Mod" hidden="1">6</definedName>
    <definedName name="BLPH1" localSheetId="18" hidden="1">#REF!</definedName>
    <definedName name="BLPH1" hidden="1">#REF!</definedName>
    <definedName name="BLPH10" localSheetId="18" hidden="1">#REF!</definedName>
    <definedName name="BLPH10" hidden="1">#REF!</definedName>
    <definedName name="BLPH11" localSheetId="18" hidden="1">#REF!</definedName>
    <definedName name="BLPH11" hidden="1">#REF!</definedName>
    <definedName name="BLPH12" localSheetId="18" hidden="1">#REF!</definedName>
    <definedName name="BLPH12" hidden="1">#REF!</definedName>
    <definedName name="BLPH13" localSheetId="18" hidden="1">#REF!</definedName>
    <definedName name="BLPH13" hidden="1">#REF!</definedName>
    <definedName name="BLPH14" localSheetId="18" hidden="1">#REF!</definedName>
    <definedName name="BLPH14" hidden="1">#REF!</definedName>
    <definedName name="BLPH15" localSheetId="18" hidden="1">#REF!</definedName>
    <definedName name="BLPH15" hidden="1">#REF!</definedName>
    <definedName name="BLPH16" localSheetId="18" hidden="1">#REF!</definedName>
    <definedName name="BLPH16" hidden="1">#REF!</definedName>
    <definedName name="BLPH17" localSheetId="18" hidden="1">#REF!</definedName>
    <definedName name="BLPH17" hidden="1">#REF!</definedName>
    <definedName name="BLPH18" localSheetId="18" hidden="1">#REF!</definedName>
    <definedName name="BLPH18" hidden="1">#REF!</definedName>
    <definedName name="BLPH19" localSheetId="18" hidden="1">#REF!</definedName>
    <definedName name="BLPH19" hidden="1">#REF!</definedName>
    <definedName name="BLPH2" localSheetId="18" hidden="1">#REF!</definedName>
    <definedName name="BLPH2" hidden="1">#REF!</definedName>
    <definedName name="BLPH20" localSheetId="18" hidden="1">#REF!</definedName>
    <definedName name="BLPH20" hidden="1">#REF!</definedName>
    <definedName name="BLPH21" localSheetId="18" hidden="1">#REF!</definedName>
    <definedName name="BLPH21" hidden="1">#REF!</definedName>
    <definedName name="BLPH22" localSheetId="18" hidden="1">#REF!</definedName>
    <definedName name="BLPH22" hidden="1">#REF!</definedName>
    <definedName name="BLPH23" localSheetId="18" hidden="1">#REF!</definedName>
    <definedName name="BLPH23" hidden="1">#REF!</definedName>
    <definedName name="BLPH24" localSheetId="18" hidden="1">#REF!</definedName>
    <definedName name="BLPH24" hidden="1">#REF!</definedName>
    <definedName name="BLPH25" localSheetId="18" hidden="1">#REF!</definedName>
    <definedName name="BLPH25" hidden="1">#REF!</definedName>
    <definedName name="BLPH26" localSheetId="18" hidden="1">#REF!</definedName>
    <definedName name="BLPH26" hidden="1">#REF!</definedName>
    <definedName name="BLPH27" localSheetId="18" hidden="1">#REF!</definedName>
    <definedName name="BLPH27" hidden="1">#REF!</definedName>
    <definedName name="BLPH28" localSheetId="18" hidden="1">#REF!</definedName>
    <definedName name="BLPH28" hidden="1">#REF!</definedName>
    <definedName name="BLPH29" localSheetId="18" hidden="1">#REF!</definedName>
    <definedName name="BLPH29" hidden="1">#REF!</definedName>
    <definedName name="BLPH3" localSheetId="18" hidden="1">#REF!</definedName>
    <definedName name="BLPH3" hidden="1">#REF!</definedName>
    <definedName name="BLPH30" localSheetId="18" hidden="1">#REF!</definedName>
    <definedName name="BLPH30" hidden="1">#REF!</definedName>
    <definedName name="BLPH31" localSheetId="18" hidden="1">#REF!</definedName>
    <definedName name="BLPH31" hidden="1">#REF!</definedName>
    <definedName name="BLPH32" localSheetId="18" hidden="1">#REF!</definedName>
    <definedName name="BLPH32" hidden="1">#REF!</definedName>
    <definedName name="BLPH33" localSheetId="18" hidden="1">#REF!</definedName>
    <definedName name="BLPH33" hidden="1">#REF!</definedName>
    <definedName name="BLPH34" localSheetId="18" hidden="1">#REF!</definedName>
    <definedName name="BLPH34" hidden="1">#REF!</definedName>
    <definedName name="BLPH35" localSheetId="18" hidden="1">#REF!</definedName>
    <definedName name="BLPH35" hidden="1">#REF!</definedName>
    <definedName name="BLPH36" localSheetId="18" hidden="1">#REF!</definedName>
    <definedName name="BLPH36" hidden="1">#REF!</definedName>
    <definedName name="BLPH37" localSheetId="18" hidden="1">#REF!</definedName>
    <definedName name="BLPH37" hidden="1">#REF!</definedName>
    <definedName name="BLPH38" localSheetId="18" hidden="1">#REF!</definedName>
    <definedName name="BLPH38" hidden="1">#REF!</definedName>
    <definedName name="BLPH39" localSheetId="18" hidden="1">#REF!</definedName>
    <definedName name="BLPH39" hidden="1">#REF!</definedName>
    <definedName name="BLPH4" localSheetId="18" hidden="1">#REF!</definedName>
    <definedName name="BLPH4" hidden="1">#REF!</definedName>
    <definedName name="BLPH40" localSheetId="18" hidden="1">#REF!</definedName>
    <definedName name="BLPH40" hidden="1">#REF!</definedName>
    <definedName name="BLPH41" localSheetId="18" hidden="1">#REF!</definedName>
    <definedName name="BLPH41" hidden="1">#REF!</definedName>
    <definedName name="BLPH42" localSheetId="18" hidden="1">#REF!</definedName>
    <definedName name="BLPH42" hidden="1">#REF!</definedName>
    <definedName name="BLPH43" localSheetId="18" hidden="1">#REF!</definedName>
    <definedName name="BLPH43" hidden="1">#REF!</definedName>
    <definedName name="BLPH44" localSheetId="18" hidden="1">#REF!</definedName>
    <definedName name="BLPH44" hidden="1">#REF!</definedName>
    <definedName name="BLPH45" localSheetId="18" hidden="1">#REF!</definedName>
    <definedName name="BLPH45" hidden="1">#REF!</definedName>
    <definedName name="BLPH46" localSheetId="18" hidden="1">#REF!</definedName>
    <definedName name="BLPH46" hidden="1">#REF!</definedName>
    <definedName name="BLPH47" localSheetId="18" hidden="1">#REF!</definedName>
    <definedName name="BLPH47" hidden="1">#REF!</definedName>
    <definedName name="BLPH48" localSheetId="18" hidden="1">#REF!</definedName>
    <definedName name="BLPH48" hidden="1">#REF!</definedName>
    <definedName name="BLPH49" localSheetId="18" hidden="1">#REF!</definedName>
    <definedName name="BLPH49" hidden="1">#REF!</definedName>
    <definedName name="BLPH5" localSheetId="18" hidden="1">#REF!</definedName>
    <definedName name="BLPH5" hidden="1">#REF!</definedName>
    <definedName name="BLPH50" localSheetId="18" hidden="1">#REF!</definedName>
    <definedName name="BLPH50" hidden="1">#REF!</definedName>
    <definedName name="BLPH51" localSheetId="18" hidden="1">#REF!</definedName>
    <definedName name="BLPH51" hidden="1">#REF!</definedName>
    <definedName name="BLPH52" localSheetId="18" hidden="1">#REF!</definedName>
    <definedName name="BLPH52" hidden="1">#REF!</definedName>
    <definedName name="BLPH53" localSheetId="18" hidden="1">#REF!</definedName>
    <definedName name="BLPH53" hidden="1">#REF!</definedName>
    <definedName name="BLPH54" localSheetId="18" hidden="1">#REF!</definedName>
    <definedName name="BLPH54" hidden="1">#REF!</definedName>
    <definedName name="BLPH55" localSheetId="18" hidden="1">#REF!</definedName>
    <definedName name="BLPH55" hidden="1">#REF!</definedName>
    <definedName name="BLPH56" localSheetId="18" hidden="1">#REF!</definedName>
    <definedName name="BLPH56" hidden="1">#REF!</definedName>
    <definedName name="BLPH6" localSheetId="18" hidden="1">#REF!</definedName>
    <definedName name="BLPH6" hidden="1">#REF!</definedName>
    <definedName name="BLPH7" localSheetId="18" hidden="1">#REF!</definedName>
    <definedName name="BLPH7" hidden="1">#REF!</definedName>
    <definedName name="BLPH8" localSheetId="18" hidden="1">#REF!</definedName>
    <definedName name="BLPH8" hidden="1">#REF!</definedName>
    <definedName name="BLPH82" localSheetId="18" hidden="1">#REF!</definedName>
    <definedName name="BLPH82" hidden="1">#REF!</definedName>
    <definedName name="BLPH83" localSheetId="18" hidden="1">#REF!</definedName>
    <definedName name="BLPH83" hidden="1">#REF!</definedName>
    <definedName name="BLPH9" localSheetId="18" hidden="1">#REF!</definedName>
    <definedName name="BLPH9" hidden="1">#REF!</definedName>
    <definedName name="can" localSheetId="18" hidden="1">{#N/A,#N/A,FALSE,"O&amp;M by processes";#N/A,#N/A,FALSE,"Elec Act vs Bud";#N/A,#N/A,FALSE,"G&amp;A";#N/A,#N/A,FALSE,"BGS";#N/A,#N/A,FALSE,"Res Cost"}</definedName>
    <definedName name="can" hidden="1">{#N/A,#N/A,FALSE,"O&amp;M by processes";#N/A,#N/A,FALSE,"Elec Act vs Bud";#N/A,#N/A,FALSE,"G&amp;A";#N/A,#N/A,FALSE,"BGS";#N/A,#N/A,FALSE,"Res Cost"}</definedName>
    <definedName name="cancel" localSheetId="18" hidden="1">{"PARTNERS CAPITAL STMT",#N/A,FALSE,"Partners Capital"}</definedName>
    <definedName name="cancel" hidden="1">{"PARTNERS CAPITAL STMT",#N/A,FALSE,"Partners Capital"}</definedName>
    <definedName name="cancel_1" localSheetId="18" hidden="1">{"PARTNERS CAPITAL STMT",#N/A,FALSE,"Partners Capital"}</definedName>
    <definedName name="cancel_1" hidden="1">{"PARTNERS CAPITAL STMT",#N/A,FALSE,"Partners Capital"}</definedName>
    <definedName name="cancel2" localSheetId="18" hidden="1">{"PNLProjDL",#N/A,FALSE,"PROJCO";"PNLParDL",#N/A,FALSE,"Parent"}</definedName>
    <definedName name="cancel2" hidden="1">{"PNLProjDL",#N/A,FALSE,"PROJCO";"PNLParDL",#N/A,FALSE,"Parent"}</definedName>
    <definedName name="cancel2_1" localSheetId="18" hidden="1">{"PNLProjDL",#N/A,FALSE,"PROJCO";"PNLParDL",#N/A,FALSE,"Parent"}</definedName>
    <definedName name="cancel2_1" hidden="1">{"PNLProjDL",#N/A,FALSE,"PROJCO";"PNLParDL",#N/A,FALSE,"Parent"}</definedName>
    <definedName name="cancel3" localSheetId="18" hidden="1">{"Summary",#N/A,FALSE,"MICMULT";"Income Statement",#N/A,FALSE,"MICMULT";"Cash Flows",#N/A,FALSE,"MICMULT"}</definedName>
    <definedName name="cancel3" hidden="1">{"Summary",#N/A,FALSE,"MICMULT";"Income Statement",#N/A,FALSE,"MICMULT";"Cash Flows",#N/A,FALSE,"MICMULT"}</definedName>
    <definedName name="cancel3_1" localSheetId="18" hidden="1">{"Summary",#N/A,FALSE,"MICMULT";"Income Statement",#N/A,FALSE,"MICMULT";"Cash Flows",#N/A,FALSE,"MICMULT"}</definedName>
    <definedName name="cancel3_1" hidden="1">{"Summary",#N/A,FALSE,"MICMULT";"Income Statement",#N/A,FALSE,"MICMULT";"Cash Flows",#N/A,FALSE,"MICMULT"}</definedName>
    <definedName name="CBWorkbookPriority" hidden="1">-2082472701</definedName>
    <definedName name="ccc" localSheetId="18"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8" hidden="1">{#N/A,#N/A,FALSE,"O&amp;M by processes";#N/A,#N/A,FALSE,"Elec Act vs Bud";#N/A,#N/A,FALSE,"G&amp;A";#N/A,#N/A,FALSE,"BGS";#N/A,#N/A,FALSE,"Res Cost"}</definedName>
    <definedName name="cccc" hidden="1">{#N/A,#N/A,FALSE,"O&amp;M by processes";#N/A,#N/A,FALSE,"Elec Act vs Bud";#N/A,#N/A,FALSE,"G&amp;A";#N/A,#N/A,FALSE,"BGS";#N/A,#N/A,FALSE,"Res Cost"}</definedName>
    <definedName name="Consolid" localSheetId="18"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8" hidden="1">{#N/A,#N/A,FALSE,"O&amp;M by processes";#N/A,#N/A,FALSE,"Elec Act vs Bud";#N/A,#N/A,FALSE,"G&amp;A";#N/A,#N/A,FALSE,"BGS";#N/A,#N/A,FALSE,"Res Cost"}</definedName>
    <definedName name="Consolidated" hidden="1">{#N/A,#N/A,FALSE,"O&amp;M by processes";#N/A,#N/A,FALSE,"Elec Act vs Bud";#N/A,#N/A,FALSE,"G&amp;A";#N/A,#N/A,FALSE,"BGS";#N/A,#N/A,FALSE,"Res Cost"}</definedName>
    <definedName name="Contr" localSheetId="18" hidden="1">{#N/A,#N/A,FALSE,"Aging Summary";#N/A,#N/A,FALSE,"Ratio Analysis";#N/A,#N/A,FALSE,"Test 120 Day Accts";#N/A,#N/A,FALSE,"Tickmarks"}</definedName>
    <definedName name="Contr" hidden="1">{#N/A,#N/A,FALSE,"Aging Summary";#N/A,#N/A,FALSE,"Ratio Analysis";#N/A,#N/A,FALSE,"Test 120 Day Accts";#N/A,#N/A,FALSE,"Tickmarks"}</definedName>
    <definedName name="COO" localSheetId="18" hidden="1">{#N/A,#N/A,FALSE,"Matrix";#N/A,#N/A,FALSE,"Cash Flow";#N/A,#N/A,FALSE,"10 Year Cost Analysis"}</definedName>
    <definedName name="COO" hidden="1">{#N/A,#N/A,FALSE,"Matrix";#N/A,#N/A,FALSE,"Cash Flow";#N/A,#N/A,FALSE,"10 Year Cost Analysis"}</definedName>
    <definedName name="Cwvu.GREY_ALL." localSheetId="18" hidden="1">#REF!</definedName>
    <definedName name="Cwvu.GREY_ALL." hidden="1">#REF!</definedName>
    <definedName name="d" localSheetId="18" hidden="1">{"summary1",#N/A,FALSE,"Summary of Values";"summary2",#N/A,FALSE,"Summary of Values";"weighted average returns",#N/A,FALSE,"WACC and WARA";"fixed asset detail",#N/A,FALSE,"Fixed Asset Detail"}</definedName>
    <definedName name="d" hidden="1">{"summary1",#N/A,FALSE,"Summary of Values";"summary2",#N/A,FALSE,"Summary of Values";"weighted average returns",#N/A,FALSE,"WACC and WARA";"fixed asset detail",#N/A,FALSE,"Fixed Asset Detail"}</definedName>
    <definedName name="d_1" localSheetId="18" hidden="1">{"summary1",#N/A,FALSE,"Summary of Values";"summary2",#N/A,FALSE,"Summary of Values";"weighted average returns",#N/A,FALSE,"WACC and WARA";"fixed asset detail",#N/A,FALSE,"Fixed Asset Detail"}</definedName>
    <definedName name="d_1" hidden="1">{"summary1",#N/A,FALSE,"Summary of Values";"summary2",#N/A,FALSE,"Summary of Values";"weighted average returns",#N/A,FALSE,"WACC and WARA";"fixed asset detail",#N/A,FALSE,"Fixed Asset Detail"}</definedName>
    <definedName name="dada" localSheetId="18" hidden="1">{#N/A,#N/A,FALSE,"O&amp;M by processes";#N/A,#N/A,FALSE,"Elec Act vs Bud";#N/A,#N/A,FALSE,"G&amp;A";#N/A,#N/A,FALSE,"BGS";#N/A,#N/A,FALSE,"Res Cost"}</definedName>
    <definedName name="dada" hidden="1">{#N/A,#N/A,FALSE,"O&amp;M by processes";#N/A,#N/A,FALSE,"Elec Act vs Bud";#N/A,#N/A,FALSE,"G&amp;A";#N/A,#N/A,FALSE,"BGS";#N/A,#N/A,FALSE,"Res Cost"}</definedName>
    <definedName name="delete" localSheetId="18" hidden="1">{"summary",#N/A,FALSE,"PCR DIRECTORY"}</definedName>
    <definedName name="delete" hidden="1">{"summary",#N/A,FALSE,"PCR DIRECTORY"}</definedName>
    <definedName name="delete_1" localSheetId="18" hidden="1">{"STMT OF CASH FLOWS",#N/A,FALSE,"Cash Flows Indirect"}</definedName>
    <definedName name="delete_1" hidden="1">{"STMT OF CASH FLOWS",#N/A,FALSE,"Cash Flows Indirect"}</definedName>
    <definedName name="delete2" localSheetId="18" hidden="1">{"BALANCE SHEET ACCTS",#N/A,TRUE,"Working Trial Balance";"INCOME STMT ACCTS",#N/A,TRUE,"Working Trial Balance"}</definedName>
    <definedName name="delete2" hidden="1">{"BALANCE SHEET ACCTS",#N/A,TRUE,"Working Trial Balance";"INCOME STMT ACCTS",#N/A,TRUE,"Working Trial Balance"}</definedName>
    <definedName name="delete2_1" localSheetId="18" hidden="1">{"BALANCE SHEET ACCTS",#N/A,TRUE,"Working Trial Balance";"INCOME STMT ACCTS",#N/A,TRUE,"Working Trial Balance"}</definedName>
    <definedName name="delete2_1" hidden="1">{"BALANCE SHEET ACCTS",#N/A,TRUE,"Working Trial Balance";"INCOME STMT ACCTS",#N/A,TRUE,"Working Trial Balance"}</definedName>
    <definedName name="DepnTrueUp" localSheetId="18" hidden="1">#N/A</definedName>
    <definedName name="DepnTrueUp" hidden="1">#N/A</definedName>
    <definedName name="DFG" localSheetId="18" hidden="1">{#N/A,#N/A,FALSE,"Assumptions",#N/A;#N/A,FALSE,"N-IS-Sum",#N/A,#N/A;FALSE,"N-St-Sum",#N/A,#N/A,FALSE;"Inc Stmt",#N/A,#N/A,FALSE,"Stats"}</definedName>
    <definedName name="DFG" hidden="1">{#N/A,#N/A,FALSE,"Assumptions",#N/A;#N/A,FALSE,"N-IS-Sum",#N/A,#N/A;FALSE,"N-St-Sum",#N/A,#N/A,FALSE;"Inc Stmt",#N/A,#N/A,FALSE,"Stats"}</definedName>
    <definedName name="dh" localSheetId="18" hidden="1">{"historical acquirer",#N/A,FALSE,"Historical Performance";"historical target",#N/A,FALSE,"Historical Performance"}</definedName>
    <definedName name="dh" hidden="1">{"historical acquirer",#N/A,FALSE,"Historical Performance";"historical target",#N/A,FALSE,"Historical Performance"}</definedName>
    <definedName name="dh_1" localSheetId="18" hidden="1">{"historical acquirer",#N/A,FALSE,"Historical Performance";"historical target",#N/A,FALSE,"Historical Performance"}</definedName>
    <definedName name="dh_1" hidden="1">{"historical acquirer",#N/A,FALSE,"Historical Performance";"historical target",#N/A,FALSE,"Historical Performance"}</definedName>
    <definedName name="dkdkdk" localSheetId="18"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_1" localSheetId="18" hidden="1">{#N/A,#N/A,TRUE,"CIN-11";#N/A,#N/A,TRUE,"CIN-13";#N/A,#N/A,TRUE,"CIN-14";#N/A,#N/A,TRUE,"CIN-16";#N/A,#N/A,TRUE,"CIN-17";#N/A,#N/A,TRUE,"CIN-18";#N/A,#N/A,TRUE,"CIN Earnings To Fixed Charges";#N/A,#N/A,TRUE,"CIN Financial Ratios";#N/A,#N/A,TRUE,"CIN-IS";#N/A,#N/A,TRUE,"CIN-BS";#N/A,#N/A,TRUE,"CIN-CS";#N/A,#N/A,TRUE,"Invest In Unconsol Subs"}</definedName>
    <definedName name="dkdkdk_1" hidden="1">{#N/A,#N/A,TRUE,"CIN-11";#N/A,#N/A,TRUE,"CIN-13";#N/A,#N/A,TRUE,"CIN-14";#N/A,#N/A,TRUE,"CIN-16";#N/A,#N/A,TRUE,"CIN-17";#N/A,#N/A,TRUE,"CIN-18";#N/A,#N/A,TRUE,"CIN Earnings To Fixed Charges";#N/A,#N/A,TRUE,"CIN Financial Ratios";#N/A,#N/A,TRUE,"CIN-IS";#N/A,#N/A,TRUE,"CIN-BS";#N/A,#N/A,TRUE,"CIN-CS";#N/A,#N/A,TRUE,"Invest In Unconsol Subs"}</definedName>
    <definedName name="Don_10" localSheetId="18" hidden="1">#REF!</definedName>
    <definedName name="Don_10" hidden="1">#REF!</definedName>
    <definedName name="Don_11" hidden="1">255</definedName>
    <definedName name="Don_12" localSheetId="18" hidden="1">#REF!</definedName>
    <definedName name="Don_12" hidden="1">#REF!</definedName>
    <definedName name="Don_13" localSheetId="18" hidden="1">#REF!</definedName>
    <definedName name="Don_13" hidden="1">#REF!</definedName>
    <definedName name="Don_14" localSheetId="18" hidden="1">#REF!</definedName>
    <definedName name="Don_14" hidden="1">#REF!</definedName>
    <definedName name="don_2" localSheetId="18" hidden="1">#REF!</definedName>
    <definedName name="don_2" hidden="1">#REF!</definedName>
    <definedName name="Don_3" localSheetId="18" hidden="1">#REF!</definedName>
    <definedName name="Don_3" hidden="1">#REF!</definedName>
    <definedName name="Don_4" localSheetId="18" hidden="1">#REF!</definedName>
    <definedName name="Don_4" hidden="1">#REF!</definedName>
    <definedName name="Don_5" localSheetId="18" hidden="1">#REF!</definedName>
    <definedName name="Don_5" hidden="1">#REF!</definedName>
    <definedName name="Don_6" localSheetId="18" hidden="1">#REF!</definedName>
    <definedName name="Don_6" hidden="1">#REF!</definedName>
    <definedName name="Don_7" localSheetId="18" hidden="1">#REF!</definedName>
    <definedName name="Don_7" hidden="1">#REF!</definedName>
    <definedName name="Don_8" localSheetId="18" hidden="1">#REF!</definedName>
    <definedName name="Don_8" hidden="1">#REF!</definedName>
    <definedName name="Don_9" localSheetId="18" hidden="1">#REF!</definedName>
    <definedName name="Don_9" hidden="1">#REF!</definedName>
    <definedName name="ds" localSheetId="18" hidden="1">{"balsheet",#N/A,FALSE,"INCOME"}</definedName>
    <definedName name="ds" hidden="1">{"balsheet",#N/A,FALSE,"INCOME"}</definedName>
    <definedName name="dsag" localSheetId="18" hidden="1">{#N/A,#N/A,FALSE,"Budget";#N/A,#N/A,FALSE,"Balance Sheet";#N/A,#N/A,FALSE,"Cash Flow"}</definedName>
    <definedName name="dsag" hidden="1">{#N/A,#N/A,FALSE,"Budget";#N/A,#N/A,FALSE,"Balance Sheet";#N/A,#N/A,FALSE,"Cash Flow"}</definedName>
    <definedName name="dsag_1" localSheetId="18" hidden="1">{#N/A,#N/A,FALSE,"Budget";#N/A,#N/A,FALSE,"Balance Sheet";#N/A,#N/A,FALSE,"Cash Flow"}</definedName>
    <definedName name="dsag_1" hidden="1">{#N/A,#N/A,FALSE,"Budget";#N/A,#N/A,FALSE,"Balance Sheet";#N/A,#N/A,FALSE,"Cash Flow"}</definedName>
    <definedName name="duplicate123A" localSheetId="18" hidden="1">#REF!</definedName>
    <definedName name="duplicate123A" hidden="1">#REF!</definedName>
    <definedName name="ED" localSheetId="18" hidden="1">{"RECON",#N/A,FALSE,"Allocations"}</definedName>
    <definedName name="ED" hidden="1">{"RECON",#N/A,FALSE,"Allocations"}</definedName>
    <definedName name="eeee" localSheetId="18" hidden="1">{#N/A,#N/A,FALSE,"O&amp;M by processes";#N/A,#N/A,FALSE,"Elec Act vs Bud";#N/A,#N/A,FALSE,"G&amp;A";#N/A,#N/A,FALSE,"BGS";#N/A,#N/A,FALSE,"Res Cost"}</definedName>
    <definedName name="eeee" hidden="1">{#N/A,#N/A,FALSE,"O&amp;M by processes";#N/A,#N/A,FALSE,"Elec Act vs Bud";#N/A,#N/A,FALSE,"G&amp;A";#N/A,#N/A,FALSE,"BGS";#N/A,#N/A,FALSE,"Res Cost"}</definedName>
    <definedName name="End_Bal" localSheetId="18" hidden="1">#REF!</definedName>
    <definedName name="End_Bal" hidden="1">#REF!</definedName>
    <definedName name="ER" localSheetId="18" hidden="1">{#N/A,#N/A,FALSE,"Aging Summary";#N/A,#N/A,FALSE,"Ratio Analysis";#N/A,#N/A,FALSE,"Test 120 Day Accts";#N/A,#N/A,FALSE,"Tickmarks"}</definedName>
    <definedName name="ER" hidden="1">{#N/A,#N/A,FALSE,"Aging Summary";#N/A,#N/A,FALSE,"Ratio Analysis";#N/A,#N/A,FALSE,"Test 120 Day Accts";#N/A,#N/A,FALSE,"Tickmarks"}</definedName>
    <definedName name="errtr" localSheetId="18" hidden="1">{#N/A,#N/A,FALSE,"Summary",#N/A;#N/A,FALSE,"10off&amp;co1,6,tstiplan",#N/A,#N/A;FALSE,"Systems",#N/A,#N/A,FALSE;"7offAct",#N/A,#N/A,FALSE,"3addAct"}</definedName>
    <definedName name="errtr" hidden="1">{#N/A,#N/A,FALSE,"Summary",#N/A;#N/A,FALSE,"10off&amp;co1,6,tstiplan",#N/A,#N/A;FALSE,"Systems",#N/A,#N/A,FALSE;"7offAct",#N/A,#N/A,FALSE,"3addAct"}</definedName>
    <definedName name="esd" localSheetId="18" hidden="1">{#N/A,#N/A,FALSE;"RF Inc Stmt",#N/A,#N/A;FALSE,"RF-IS-1",#N/A;#N/A,FALSE,"RF-IS-2"}</definedName>
    <definedName name="esd" hidden="1">{#N/A,#N/A,FALSE;"RF Inc Stmt",#N/A,#N/A;FALSE,"RF-IS-1",#N/A;#N/A,FALSE,"RF-IS-2"}</definedName>
    <definedName name="ev.Calculation" hidden="1">-4135</definedName>
    <definedName name="ev.Initialized" hidden="1">FALSE</definedName>
    <definedName name="EV__LASTREFTIME__" localSheetId="18" hidden="1">39826.8319444444</definedName>
    <definedName name="EV__LASTREFTIME__" hidden="1">38679.5503587963</definedName>
    <definedName name="f" localSheetId="18" hidden="1">{#N/A,#N/A,FALSE,"changes";#N/A,#N/A,FALSE,"Assumptions";"view1",#N/A,FALSE,"BE Analysis";"view2",#N/A,FALSE,"BE Analysis";#N/A,#N/A,FALSE,"DCF Calculation - Scenario 1";"Dollar",#N/A,FALSE,"Consolidated - Scenario 1";"CS",#N/A,FALSE,"Consolidated - Scenario 1"}</definedName>
    <definedName name="f" hidden="1">{#N/A,#N/A,FALSE,"changes";#N/A,#N/A,FALSE,"Assumptions";"view1",#N/A,FALSE,"BE Analysis";"view2",#N/A,FALSE,"BE Analysis";#N/A,#N/A,FALSE,"DCF Calculation - Scenario 1";"Dollar",#N/A,FALSE,"Consolidated - Scenario 1";"CS",#N/A,FALSE,"Consolidated - Scenario 1"}</definedName>
    <definedName name="f_1" localSheetId="18" hidden="1">{#N/A,#N/A,FALSE,"changes";#N/A,#N/A,FALSE,"Assumptions";"view1",#N/A,FALSE,"BE Analysis";"view2",#N/A,FALSE,"BE Analysis";#N/A,#N/A,FALSE,"DCF Calculation - Scenario 1";"Dollar",#N/A,FALSE,"Consolidated - Scenario 1";"CS",#N/A,FALSE,"Consolidated - Scenario 1"}</definedName>
    <definedName name="f_1" hidden="1">{#N/A,#N/A,FALSE,"changes";#N/A,#N/A,FALSE,"Assumptions";"view1",#N/A,FALSE,"BE Analysis";"view2",#N/A,FALSE,"BE Analysis";#N/A,#N/A,FALSE,"DCF Calculation - Scenario 1";"Dollar",#N/A,FALSE,"Consolidated - Scenario 1";"CS",#N/A,FALSE,"Consolidated - Scenario 1"}</definedName>
    <definedName name="ff" localSheetId="18" hidden="1">{#N/A,#N/A,FALSE,"Land";#N/A,#N/A,FALSE,"Cost Analysis";"Summary",#N/A,FALSE,"Equipment"}</definedName>
    <definedName name="ff" hidden="1">{#N/A,#N/A,FALSE,"Land";#N/A,#N/A,FALSE,"Cost Analysis";"Summary",#N/A,FALSE,"Equipment"}</definedName>
    <definedName name="fgfk" hidden="1">'[21]1601 Detail information'!$H$130:$H$162</definedName>
    <definedName name="finance" localSheetId="18"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1" localSheetId="18" hidden="1">{#N/A,#N/A,TRUE,"CIN-11";#N/A,#N/A,TRUE,"CIN-13";#N/A,#N/A,TRUE,"CIN-14";#N/A,#N/A,TRUE,"CIN-16";#N/A,#N/A,TRUE,"CIN-17";#N/A,#N/A,TRUE,"CIN-18";#N/A,#N/A,TRUE,"CIN Earnings To Fixed Charges";#N/A,#N/A,TRUE,"CIN Financial Ratios";#N/A,#N/A,TRUE,"CIN-IS";#N/A,#N/A,TRUE,"CIN-BS";#N/A,#N/A,TRUE,"CIN-CS";#N/A,#N/A,TRUE,"Invest In Unconsol Subs"}</definedName>
    <definedName name="finance_1" hidden="1">{#N/A,#N/A,TRUE,"CIN-11";#N/A,#N/A,TRUE,"CIN-13";#N/A,#N/A,TRUE,"CIN-14";#N/A,#N/A,TRUE,"CIN-16";#N/A,#N/A,TRUE,"CIN-17";#N/A,#N/A,TRUE,"CIN-18";#N/A,#N/A,TRUE,"CIN Earnings To Fixed Charges";#N/A,#N/A,TRUE,"CIN Financial Ratios";#N/A,#N/A,TRUE,"CIN-IS";#N/A,#N/A,TRUE,"CIN-BS";#N/A,#N/A,TRUE,"CIN-CS";#N/A,#N/A,TRUE,"Invest In Unconsol Subs"}</definedName>
    <definedName name="frf" localSheetId="18" hidden="1">{#N/A,#N/A,FALSE,"RECAP";#N/A,#N/A,FALSE,"CW_B";#N/A,#N/A,FALSE,"CW_M";#N/A,#N/A,FALSE,"CW_E";#N/A,#N/A,FALSE,"CW_F";#N/A,#N/A,FALSE,"FC_B";#N/A,#N/A,FALSE,"FC_M";#N/A,#N/A,FALSE,"FC_E";#N/A,#N/A,FALSE,"FC_F";#N/A,#N/A,FALSE,"CS"}</definedName>
    <definedName name="frf" hidden="1">{#N/A,#N/A,FALSE,"RECAP";#N/A,#N/A,FALSE,"CW_B";#N/A,#N/A,FALSE,"CW_M";#N/A,#N/A,FALSE,"CW_E";#N/A,#N/A,FALSE,"CW_F";#N/A,#N/A,FALSE,"FC_B";#N/A,#N/A,FALSE,"FC_M";#N/A,#N/A,FALSE,"FC_E";#N/A,#N/A,FALSE,"FC_F";#N/A,#N/A,FALSE,"CS"}</definedName>
    <definedName name="FT" localSheetId="18" hidden="1">{#N/A,#N/A,FALSE,"Detail";#N/A,#N/A,FALSE,"10019";#N/A,#N/A,FALSE,"10001 JE";#N/A,#N/A,FALSE,"10004 JE";#N/A,#N/A,FALSE,"10014 JE";#N/A,#N/A,FALSE,"10017 JE";#N/A,#N/A,FALSE,"66101 JE";#N/A,#N/A,FALSE,"21001 JE";#N/A,#N/A,FALSE,"21002 JE";#N/A,#N/A,FALSE,"21003 JE";#N/A,#N/A,FALSE,"21004 JE";#N/A,#N/A,FALSE,"66001 JE"}</definedName>
    <definedName name="FT" hidden="1">{#N/A,#N/A,FALSE,"Detail";#N/A,#N/A,FALSE,"10019";#N/A,#N/A,FALSE,"10001 JE";#N/A,#N/A,FALSE,"10004 JE";#N/A,#N/A,FALSE,"10014 JE";#N/A,#N/A,FALSE,"10017 JE";#N/A,#N/A,FALSE,"66101 JE";#N/A,#N/A,FALSE,"21001 JE";#N/A,#N/A,FALSE,"21002 JE";#N/A,#N/A,FALSE,"21003 JE";#N/A,#N/A,FALSE,"21004 JE";#N/A,#N/A,FALSE,"66001 JE"}</definedName>
    <definedName name="fuckface" localSheetId="18" hidden="1">{#N/A,#N/A,FALSE,"Assumptions";#N/A,#N/A,FALSE,"Impact Assumptions";#N/A,#N/A,FALSE,"10-Yr - detail";#N/A,#N/A,FALSE,"1,5,10 yr comp";#N/A,#N/A,FALSE,"Lse-Exp.";#N/A,#N/A,FALSE,"Rent Roll";#N/A,#N/A,FALSE,"Historical (2)";#N/A,#N/A,FALSE,"RET's";#N/A,#N/A,FALSE,"Lease Rollover"}</definedName>
    <definedName name="fuckface" hidden="1">{#N/A,#N/A,FALSE,"Assumptions";#N/A,#N/A,FALSE,"Impact Assumptions";#N/A,#N/A,FALSE,"10-Yr - detail";#N/A,#N/A,FALSE,"1,5,10 yr comp";#N/A,#N/A,FALSE,"Lse-Exp.";#N/A,#N/A,FALSE,"Rent Roll";#N/A,#N/A,FALSE,"Historical (2)";#N/A,#N/A,FALSE,"RET's";#N/A,#N/A,FALSE,"Lease Rollover"}</definedName>
    <definedName name="fuelco_wrn.test1." localSheetId="18" hidden="1">{"Income Statement",#N/A,FALSE,"CFMODEL";"Balance Sheet",#N/A,FALSE,"CFMODEL"}</definedName>
    <definedName name="fuelco_wrn.test1." hidden="1">{"Income Statement",#N/A,FALSE,"CFMODEL";"Balance Sheet",#N/A,FALSE,"CFMODEL"}</definedName>
    <definedName name="fuelco_wrn.test1._1" localSheetId="18" hidden="1">{"Income Statement",#N/A,FALSE,"CFMODEL";"Balance Sheet",#N/A,FALSE,"CFMODEL"}</definedName>
    <definedName name="fuelco_wrn.test1._1" hidden="1">{"Income Statement",#N/A,FALSE,"CFMODEL";"Balance Sheet",#N/A,FALSE,"CFMODEL"}</definedName>
    <definedName name="fuelco_wrn.test2." localSheetId="18" hidden="1">{"SourcesUses",#N/A,TRUE,"CFMODEL";"TransOverview",#N/A,TRUE,"CFMODEL"}</definedName>
    <definedName name="fuelco_wrn.test2." hidden="1">{"SourcesUses",#N/A,TRUE,"CFMODEL";"TransOverview",#N/A,TRUE,"CFMODEL"}</definedName>
    <definedName name="fuelco_wrn.test2._1" localSheetId="18" hidden="1">{"SourcesUses",#N/A,TRUE,"CFMODEL";"TransOverview",#N/A,TRUE,"CFMODEL"}</definedName>
    <definedName name="fuelco_wrn.test2._1" hidden="1">{"SourcesUses",#N/A,TRUE,"CFMODEL";"TransOverview",#N/A,TRUE,"CFMODEL"}</definedName>
    <definedName name="fuelco_wrn.test3." localSheetId="18" hidden="1">{"SourcesUses",#N/A,TRUE,#N/A;"TransOverview",#N/A,TRUE,"CFMODEL"}</definedName>
    <definedName name="fuelco_wrn.test3." hidden="1">{"SourcesUses",#N/A,TRUE,#N/A;"TransOverview",#N/A,TRUE,"CFMODEL"}</definedName>
    <definedName name="fuelco_wrn.test3._1" localSheetId="18" hidden="1">{"SourcesUses",#N/A,TRUE,#N/A;"TransOverview",#N/A,TRUE,"CFMODEL"}</definedName>
    <definedName name="fuelco_wrn.test3._1" hidden="1">{"SourcesUses",#N/A,TRUE,#N/A;"TransOverview",#N/A,TRUE,"CFMODEL"}</definedName>
    <definedName name="fuelco_wrn.test4." localSheetId="18" hidden="1">{"SourcesUses",#N/A,TRUE,"FundsFlow";"TransOverview",#N/A,TRUE,"FundsFlow"}</definedName>
    <definedName name="fuelco_wrn.test4." hidden="1">{"SourcesUses",#N/A,TRUE,"FundsFlow";"TransOverview",#N/A,TRUE,"FundsFlow"}</definedName>
    <definedName name="fuelco_wrn.test4._1" localSheetId="18" hidden="1">{"SourcesUses",#N/A,TRUE,"FundsFlow";"TransOverview",#N/A,TRUE,"FundsFlow"}</definedName>
    <definedName name="fuelco_wrn.test4._1" hidden="1">{"SourcesUses",#N/A,TRUE,"FundsFlow";"TransOverview",#N/A,TRUE,"FundsFlow"}</definedName>
    <definedName name="gilb.wrn.test2." localSheetId="18" hidden="1">{"SourcesUses",#N/A,TRUE,"CFMODEL";"TransOverview",#N/A,TRUE,"CFMODEL"}</definedName>
    <definedName name="gilb.wrn.test2." hidden="1">{"SourcesUses",#N/A,TRUE,"CFMODEL";"TransOverview",#N/A,TRUE,"CFMODEL"}</definedName>
    <definedName name="gilb.wrn.test2._1" localSheetId="18" hidden="1">{"SourcesUses",#N/A,TRUE,"CFMODEL";"TransOverview",#N/A,TRUE,"CFMODEL"}</definedName>
    <definedName name="gilb.wrn.test2._1" hidden="1">{"SourcesUses",#N/A,TRUE,"CFMODEL";"TransOverview",#N/A,TRUE,"CFMODEL"}</definedName>
    <definedName name="gilb.wrn.test3." localSheetId="18" hidden="1">{"SourcesUses",#N/A,TRUE,#N/A;"TransOverview",#N/A,TRUE,"CFMODEL"}</definedName>
    <definedName name="gilb.wrn.test3." hidden="1">{"SourcesUses",#N/A,TRUE,#N/A;"TransOverview",#N/A,TRUE,"CFMODEL"}</definedName>
    <definedName name="gilb.wrn.test3._1" localSheetId="18" hidden="1">{"SourcesUses",#N/A,TRUE,#N/A;"TransOverview",#N/A,TRUE,"CFMODEL"}</definedName>
    <definedName name="gilb.wrn.test3._1" hidden="1">{"SourcesUses",#N/A,TRUE,#N/A;"TransOverview",#N/A,TRUE,"CFMODEL"}</definedName>
    <definedName name="gilb.wrn.test4." localSheetId="18" hidden="1">{"SourcesUses",#N/A,TRUE,"FundsFlow";"TransOverview",#N/A,TRUE,"FundsFlow"}</definedName>
    <definedName name="gilb.wrn.test4." hidden="1">{"SourcesUses",#N/A,TRUE,"FundsFlow";"TransOverview",#N/A,TRUE,"FundsFlow"}</definedName>
    <definedName name="gilb.wrn.test4._1" localSheetId="18" hidden="1">{"SourcesUses",#N/A,TRUE,"FundsFlow";"TransOverview",#N/A,TRUE,"FundsFlow"}</definedName>
    <definedName name="gilb.wrn.test4._1" hidden="1">{"SourcesUses",#N/A,TRUE,"FundsFlow";"TransOverview",#N/A,TRUE,"FundsFlow"}</definedName>
    <definedName name="gilb_wrn.test1" localSheetId="18" hidden="1">{"Income Statement",#N/A,FALSE,"CFMODEL";"Balance Sheet",#N/A,FALSE,"CFMODEL"}</definedName>
    <definedName name="gilb_wrn.test1" hidden="1">{"Income Statement",#N/A,FALSE,"CFMODEL";"Balance Sheet",#N/A,FALSE,"CFMODEL"}</definedName>
    <definedName name="gilb_wrn.test1_1" localSheetId="18" hidden="1">{"Income Statement",#N/A,FALSE,"CFMODEL";"Balance Sheet",#N/A,FALSE,"CFMODEL"}</definedName>
    <definedName name="gilb_wrn.test1_1" hidden="1">{"Income Statement",#N/A,FALSE,"CFMODEL";"Balance Sheet",#N/A,FALSE,"CFMODEL"}</definedName>
    <definedName name="gIsBlank" localSheetId="18" hidden="1">ISBLANK([22]!gIsRef)</definedName>
    <definedName name="gIsBlank" hidden="1">ISBLANK(gIsRef)</definedName>
    <definedName name="gIsError" localSheetId="18" hidden="1">ISERROR([22]!gIsRef)</definedName>
    <definedName name="gIsError" hidden="1">ISERROR(gIsRef)</definedName>
    <definedName name="gIsInPrintArea" localSheetId="18" hidden="1">NOT(ISERROR([22]!gIsRef !Print_Area))</definedName>
    <definedName name="gIsInPrintArea" hidden="1">NOT(ISERROR(gIsRef !Print_Area))</definedName>
    <definedName name="gIsInPrintTitles" localSheetId="18" hidden="1">NOT(ISERROR([22]!gIsRef !Print_Titles))</definedName>
    <definedName name="gIsInPrintTitles" hidden="1">NOT(ISERROR(gIsRef !Print_Titles))</definedName>
    <definedName name="gIsNumber" localSheetId="18" hidden="1">ISNUMBER([22]!gIsRef)</definedName>
    <definedName name="gIsNumber" hidden="1">ISNUMBER(gIsRef)</definedName>
    <definedName name="gIsPreviousSheet" localSheetId="18" hidden="1">PrevShtCellValue([22]!gIsRef)&lt;&gt;[22]!gIsRef</definedName>
    <definedName name="gIsPreviousSheet" hidden="1">PrevShtCellValue(gIsRef)&lt;&gt;gIsRef</definedName>
    <definedName name="gIsRef" hidden="1">INDIRECT("rc",FALSE)</definedName>
    <definedName name="gIsText" localSheetId="18" hidden="1">ISTEXT([22]!gIsRef)</definedName>
    <definedName name="gIsText" hidden="1">ISTEXT(gIsRef)</definedName>
    <definedName name="gita" localSheetId="18"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8" hidden="1">{#N/A,#N/A,FALSE,"O&amp;M by processes";#N/A,#N/A,FALSE,"Elec Act vs Bud";#N/A,#N/A,FALSE,"G&amp;A";#N/A,#N/A,FALSE,"BGS";#N/A,#N/A,FALSE,"Res Cost"}</definedName>
    <definedName name="gitah" hidden="1">{#N/A,#N/A,FALSE,"O&amp;M by processes";#N/A,#N/A,FALSE,"Elec Act vs Bud";#N/A,#N/A,FALSE,"G&amp;A";#N/A,#N/A,FALSE,"BGS";#N/A,#N/A,FALSE,"Res Cost"}</definedName>
    <definedName name="GROVEPORT" localSheetId="18" hidden="1">{#N/A,#N/A,FALSE,"Land";#N/A,#N/A,FALSE,"Cost Analysis";"Summary",#N/A,FALSE,"Equipment"}</definedName>
    <definedName name="GROVEPORT" hidden="1">{#N/A,#N/A,FALSE,"Land";#N/A,#N/A,FALSE,"Cost Analysis";"Summary",#N/A,FALSE,"Equipment"}</definedName>
    <definedName name="Header_Row" hidden="1">ROW(#REF!)</definedName>
    <definedName name="HorizontalFilter" localSheetId="18" hidden="1">#REF!</definedName>
    <definedName name="HorizontalFilter" hidden="1">#REF!</definedName>
    <definedName name="HTML_CodePage" hidden="1">1252</definedName>
    <definedName name="HTML_Control" localSheetId="18" hidden="1">{"'Chart of Accounts'!$A$1:$C$796"}</definedName>
    <definedName name="HTML_Control" hidden="1">{"'Chart of Accounts'!$A$1:$C$796"}</definedName>
    <definedName name="HTML_Control_1" localSheetId="18" hidden="1">{"'Chart of Accounts'!$A$1:$C$796"}</definedName>
    <definedName name="HTML_Control_1" hidden="1">{"'Chart of Accounts'!$A$1:$C$796"}</definedName>
    <definedName name="HTML_Description" hidden="1">""</definedName>
    <definedName name="HTML_Email" hidden="1">"brownell@kaz.com"</definedName>
    <definedName name="HTML_Header" hidden="1">"Chart of Accounts"</definedName>
    <definedName name="HTML_LastUpdate" hidden="1">"10/12/99"</definedName>
    <definedName name="HTML_LineAfter" hidden="1">FALSE</definedName>
    <definedName name="HTML_LineBefore" hidden="1">FALSE</definedName>
    <definedName name="HTML_Name" hidden="1">"Dave Brownell"</definedName>
    <definedName name="HTML_OBDlg2" hidden="1">TRUE</definedName>
    <definedName name="HTML_OBDlg4" hidden="1">TRUE</definedName>
    <definedName name="HTML_OS" hidden="1">0</definedName>
    <definedName name="HTML_PathFile" hidden="1">"C:\FILES\Data\Ledger\MyHTML.htm"</definedName>
    <definedName name="HTML_Title" hidden="1">"ChartofAccounts"</definedName>
    <definedName name="HTMLControl" localSheetId="18" hidden="1">{"'Edit'!$A$1:$V$2277"}</definedName>
    <definedName name="HTMLControl" hidden="1">{"'Edit'!$A$1:$V$2277"}</definedName>
    <definedName name="Interest_Rate" localSheetId="18" hidden="1">#REF!</definedName>
    <definedName name="Interes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"c360"</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"c373"</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"c362"</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39031.6089236111</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ne" localSheetId="18"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e_1" localSheetId="18" hidden="1">{#N/A,#N/A,FALSE,"Expenditures";#N/A,#N/A,FALSE,"Property Placed In-Service";#N/A,#N/A,FALSE,"Removals";#N/A,#N/A,FALSE,"Retirements";#N/A,#N/A,FALSE,"CWIP Balances";#N/A,#N/A,FALSE,"CWIP_Expend_Ratios";#N/A,#N/A,FALSE,"CWIP_Yr_End"}</definedName>
    <definedName name="Jane_1" hidden="1">{#N/A,#N/A,FALSE,"Expenditures";#N/A,#N/A,FALSE,"Property Placed In-Service";#N/A,#N/A,FALSE,"Removals";#N/A,#N/A,FALSE,"Retirements";#N/A,#N/A,FALSE,"CWIP Balances";#N/A,#N/A,FALSE,"CWIP_Expend_Ratios";#N/A,#N/A,FALSE,"CWIP_Yr_End"}</definedName>
    <definedName name="Jane_1_1" localSheetId="18" hidden="1">{#N/A,#N/A,FALSE,"Expenditures";#N/A,#N/A,FALSE,"Property Placed In-Service";#N/A,#N/A,FALSE,"Removals";#N/A,#N/A,FALSE,"Retirements";#N/A,#N/A,FALSE,"CWIP Balances";#N/A,#N/A,FALSE,"CWIP_Expend_Ratios";#N/A,#N/A,FALSE,"CWIP_Yr_End"}</definedName>
    <definedName name="Jane_1_1" hidden="1">{#N/A,#N/A,FALSE,"Expenditures";#N/A,#N/A,FALSE,"Property Placed In-Service";#N/A,#N/A,FALSE,"Removals";#N/A,#N/A,FALSE,"Retirements";#N/A,#N/A,FALSE,"CWIP Balances";#N/A,#N/A,FALSE,"CWIP_Expend_Ratios";#N/A,#N/A,FALSE,"CWIP_Yr_End"}</definedName>
    <definedName name="Jane_1_2" localSheetId="18" hidden="1">{#N/A,#N/A,FALSE,"Expenditures";#N/A,#N/A,FALSE,"Property Placed In-Service";#N/A,#N/A,FALSE,"Removals";#N/A,#N/A,FALSE,"Retirements";#N/A,#N/A,FALSE,"CWIP Balances";#N/A,#N/A,FALSE,"CWIP_Expend_Ratios";#N/A,#N/A,FALSE,"CWIP_Yr_End"}</definedName>
    <definedName name="Jane_1_2" hidden="1">{#N/A,#N/A,FALSE,"Expenditures";#N/A,#N/A,FALSE,"Property Placed In-Service";#N/A,#N/A,FALSE,"Removals";#N/A,#N/A,FALSE,"Retirements";#N/A,#N/A,FALSE,"CWIP Balances";#N/A,#N/A,FALSE,"CWIP_Expend_Ratios";#N/A,#N/A,FALSE,"CWIP_Yr_End"}</definedName>
    <definedName name="Jane_1_3" localSheetId="18" hidden="1">{#N/A,#N/A,FALSE,"Expenditures";#N/A,#N/A,FALSE,"Property Placed In-Service";#N/A,#N/A,FALSE,"Removals";#N/A,#N/A,FALSE,"Retirements";#N/A,#N/A,FALSE,"CWIP Balances";#N/A,#N/A,FALSE,"CWIP_Expend_Ratios";#N/A,#N/A,FALSE,"CWIP_Yr_End"}</definedName>
    <definedName name="Jane_1_3" hidden="1">{#N/A,#N/A,FALSE,"Expenditures";#N/A,#N/A,FALSE,"Property Placed In-Service";#N/A,#N/A,FALSE,"Removals";#N/A,#N/A,FALSE,"Retirements";#N/A,#N/A,FALSE,"CWIP Balances";#N/A,#N/A,FALSE,"CWIP_Expend_Ratios";#N/A,#N/A,FALSE,"CWIP_Yr_End"}</definedName>
    <definedName name="Jane_2" localSheetId="18" hidden="1">{#N/A,#N/A,FALSE,"Expenditures";#N/A,#N/A,FALSE,"Property Placed In-Service";#N/A,#N/A,FALSE,"Removals";#N/A,#N/A,FALSE,"Retirements";#N/A,#N/A,FALSE,"CWIP Balances";#N/A,#N/A,FALSE,"CWIP_Expend_Ratios";#N/A,#N/A,FALSE,"CWIP_Yr_End"}</definedName>
    <definedName name="Jane_2" hidden="1">{#N/A,#N/A,FALSE,"Expenditures";#N/A,#N/A,FALSE,"Property Placed In-Service";#N/A,#N/A,FALSE,"Removals";#N/A,#N/A,FALSE,"Retirements";#N/A,#N/A,FALSE,"CWIP Balances";#N/A,#N/A,FALSE,"CWIP_Expend_Ratios";#N/A,#N/A,FALSE,"CWIP_Yr_End"}</definedName>
    <definedName name="Jane_2_1" localSheetId="18" hidden="1">{#N/A,#N/A,FALSE,"Expenditures";#N/A,#N/A,FALSE,"Property Placed In-Service";#N/A,#N/A,FALSE,"Removals";#N/A,#N/A,FALSE,"Retirements";#N/A,#N/A,FALSE,"CWIP Balances";#N/A,#N/A,FALSE,"CWIP_Expend_Ratios";#N/A,#N/A,FALSE,"CWIP_Yr_End"}</definedName>
    <definedName name="Jane_2_1" hidden="1">{#N/A,#N/A,FALSE,"Expenditures";#N/A,#N/A,FALSE,"Property Placed In-Service";#N/A,#N/A,FALSE,"Removals";#N/A,#N/A,FALSE,"Retirements";#N/A,#N/A,FALSE,"CWIP Balances";#N/A,#N/A,FALSE,"CWIP_Expend_Ratios";#N/A,#N/A,FALSE,"CWIP_Yr_End"}</definedName>
    <definedName name="Jane_2_2" localSheetId="18" hidden="1">{#N/A,#N/A,FALSE,"Expenditures";#N/A,#N/A,FALSE,"Property Placed In-Service";#N/A,#N/A,FALSE,"Removals";#N/A,#N/A,FALSE,"Retirements";#N/A,#N/A,FALSE,"CWIP Balances";#N/A,#N/A,FALSE,"CWIP_Expend_Ratios";#N/A,#N/A,FALSE,"CWIP_Yr_End"}</definedName>
    <definedName name="Jane_2_2" hidden="1">{#N/A,#N/A,FALSE,"Expenditures";#N/A,#N/A,FALSE,"Property Placed In-Service";#N/A,#N/A,FALSE,"Removals";#N/A,#N/A,FALSE,"Retirements";#N/A,#N/A,FALSE,"CWIP Balances";#N/A,#N/A,FALSE,"CWIP_Expend_Ratios";#N/A,#N/A,FALSE,"CWIP_Yr_End"}</definedName>
    <definedName name="Jane_2_3" localSheetId="18" hidden="1">{#N/A,#N/A,FALSE,"Expenditures";#N/A,#N/A,FALSE,"Property Placed In-Service";#N/A,#N/A,FALSE,"Removals";#N/A,#N/A,FALSE,"Retirements";#N/A,#N/A,FALSE,"CWIP Balances";#N/A,#N/A,FALSE,"CWIP_Expend_Ratios";#N/A,#N/A,FALSE,"CWIP_Yr_End"}</definedName>
    <definedName name="Jane_2_3" hidden="1">{#N/A,#N/A,FALSE,"Expenditures";#N/A,#N/A,FALSE,"Property Placed In-Service";#N/A,#N/A,FALSE,"Removals";#N/A,#N/A,FALSE,"Retirements";#N/A,#N/A,FALSE,"CWIP Balances";#N/A,#N/A,FALSE,"CWIP_Expend_Ratios";#N/A,#N/A,FALSE,"CWIP_Yr_End"}</definedName>
    <definedName name="Jane_3" localSheetId="18" hidden="1">{#N/A,#N/A,FALSE,"Expenditures";#N/A,#N/A,FALSE,"Property Placed In-Service";#N/A,#N/A,FALSE,"Removals";#N/A,#N/A,FALSE,"Retirements";#N/A,#N/A,FALSE,"CWIP Balances";#N/A,#N/A,FALSE,"CWIP_Expend_Ratios";#N/A,#N/A,FALSE,"CWIP_Yr_End"}</definedName>
    <definedName name="Jane_3" hidden="1">{#N/A,#N/A,FALSE,"Expenditures";#N/A,#N/A,FALSE,"Property Placed In-Service";#N/A,#N/A,FALSE,"Removals";#N/A,#N/A,FALSE,"Retirements";#N/A,#N/A,FALSE,"CWIP Balances";#N/A,#N/A,FALSE,"CWIP_Expend_Ratios";#N/A,#N/A,FALSE,"CWIP_Yr_End"}</definedName>
    <definedName name="Jane_3_1" localSheetId="18" hidden="1">{#N/A,#N/A,FALSE,"Expenditures";#N/A,#N/A,FALSE,"Property Placed In-Service";#N/A,#N/A,FALSE,"Removals";#N/A,#N/A,FALSE,"Retirements";#N/A,#N/A,FALSE,"CWIP Balances";#N/A,#N/A,FALSE,"CWIP_Expend_Ratios";#N/A,#N/A,FALSE,"CWIP_Yr_End"}</definedName>
    <definedName name="Jane_3_1" hidden="1">{#N/A,#N/A,FALSE,"Expenditures";#N/A,#N/A,FALSE,"Property Placed In-Service";#N/A,#N/A,FALSE,"Removals";#N/A,#N/A,FALSE,"Retirements";#N/A,#N/A,FALSE,"CWIP Balances";#N/A,#N/A,FALSE,"CWIP_Expend_Ratios";#N/A,#N/A,FALSE,"CWIP_Yr_End"}</definedName>
    <definedName name="Jane_3_2" localSheetId="18" hidden="1">{#N/A,#N/A,FALSE,"Expenditures";#N/A,#N/A,FALSE,"Property Placed In-Service";#N/A,#N/A,FALSE,"Removals";#N/A,#N/A,FALSE,"Retirements";#N/A,#N/A,FALSE,"CWIP Balances";#N/A,#N/A,FALSE,"CWIP_Expend_Ratios";#N/A,#N/A,FALSE,"CWIP_Yr_End"}</definedName>
    <definedName name="Jane_3_2" hidden="1">{#N/A,#N/A,FALSE,"Expenditures";#N/A,#N/A,FALSE,"Property Placed In-Service";#N/A,#N/A,FALSE,"Removals";#N/A,#N/A,FALSE,"Retirements";#N/A,#N/A,FALSE,"CWIP Balances";#N/A,#N/A,FALSE,"CWIP_Expend_Ratios";#N/A,#N/A,FALSE,"CWIP_Yr_End"}</definedName>
    <definedName name="Jane_3_3" localSheetId="18" hidden="1">{#N/A,#N/A,FALSE,"Expenditures";#N/A,#N/A,FALSE,"Property Placed In-Service";#N/A,#N/A,FALSE,"Removals";#N/A,#N/A,FALSE,"Retirements";#N/A,#N/A,FALSE,"CWIP Balances";#N/A,#N/A,FALSE,"CWIP_Expend_Ratios";#N/A,#N/A,FALSE,"CWIP_Yr_End"}</definedName>
    <definedName name="Jane_3_3" hidden="1">{#N/A,#N/A,FALSE,"Expenditures";#N/A,#N/A,FALSE,"Property Placed In-Service";#N/A,#N/A,FALSE,"Removals";#N/A,#N/A,FALSE,"Retirements";#N/A,#N/A,FALSE,"CWIP Balances";#N/A,#N/A,FALSE,"CWIP_Expend_Ratios";#N/A,#N/A,FALSE,"CWIP_Yr_End"}</definedName>
    <definedName name="Jane_4" localSheetId="18" hidden="1">{#N/A,#N/A,FALSE,"Expenditures";#N/A,#N/A,FALSE,"Property Placed In-Service";#N/A,#N/A,FALSE,"Removals";#N/A,#N/A,FALSE,"Retirements";#N/A,#N/A,FALSE,"CWIP Balances";#N/A,#N/A,FALSE,"CWIP_Expend_Ratios";#N/A,#N/A,FALSE,"CWIP_Yr_End"}</definedName>
    <definedName name="Jane_4" hidden="1">{#N/A,#N/A,FALSE,"Expenditures";#N/A,#N/A,FALSE,"Property Placed In-Service";#N/A,#N/A,FALSE,"Removals";#N/A,#N/A,FALSE,"Retirements";#N/A,#N/A,FALSE,"CWIP Balances";#N/A,#N/A,FALSE,"CWIP_Expend_Ratios";#N/A,#N/A,FALSE,"CWIP_Yr_End"}</definedName>
    <definedName name="Jane_4_1" localSheetId="18" hidden="1">{#N/A,#N/A,FALSE,"Expenditures";#N/A,#N/A,FALSE,"Property Placed In-Service";#N/A,#N/A,FALSE,"Removals";#N/A,#N/A,FALSE,"Retirements";#N/A,#N/A,FALSE,"CWIP Balances";#N/A,#N/A,FALSE,"CWIP_Expend_Ratios";#N/A,#N/A,FALSE,"CWIP_Yr_End"}</definedName>
    <definedName name="Jane_4_1" hidden="1">{#N/A,#N/A,FALSE,"Expenditures";#N/A,#N/A,FALSE,"Property Placed In-Service";#N/A,#N/A,FALSE,"Removals";#N/A,#N/A,FALSE,"Retirements";#N/A,#N/A,FALSE,"CWIP Balances";#N/A,#N/A,FALSE,"CWIP_Expend_Ratios";#N/A,#N/A,FALSE,"CWIP_Yr_End"}</definedName>
    <definedName name="Jane_4_2" localSheetId="18" hidden="1">{#N/A,#N/A,FALSE,"Expenditures";#N/A,#N/A,FALSE,"Property Placed In-Service";#N/A,#N/A,FALSE,"Removals";#N/A,#N/A,FALSE,"Retirements";#N/A,#N/A,FALSE,"CWIP Balances";#N/A,#N/A,FALSE,"CWIP_Expend_Ratios";#N/A,#N/A,FALSE,"CWIP_Yr_End"}</definedName>
    <definedName name="Jane_4_2" hidden="1">{#N/A,#N/A,FALSE,"Expenditures";#N/A,#N/A,FALSE,"Property Placed In-Service";#N/A,#N/A,FALSE,"Removals";#N/A,#N/A,FALSE,"Retirements";#N/A,#N/A,FALSE,"CWIP Balances";#N/A,#N/A,FALSE,"CWIP_Expend_Ratios";#N/A,#N/A,FALSE,"CWIP_Yr_End"}</definedName>
    <definedName name="Jane_4_3" localSheetId="18" hidden="1">{#N/A,#N/A,FALSE,"Expenditures";#N/A,#N/A,FALSE,"Property Placed In-Service";#N/A,#N/A,FALSE,"Removals";#N/A,#N/A,FALSE,"Retirements";#N/A,#N/A,FALSE,"CWIP Balances";#N/A,#N/A,FALSE,"CWIP_Expend_Ratios";#N/A,#N/A,FALSE,"CWIP_Yr_End"}</definedName>
    <definedName name="Jane_4_3" hidden="1">{#N/A,#N/A,FALSE,"Expenditures";#N/A,#N/A,FALSE,"Property Placed In-Service";#N/A,#N/A,FALSE,"Removals";#N/A,#N/A,FALSE,"Retirements";#N/A,#N/A,FALSE,"CWIP Balances";#N/A,#N/A,FALSE,"CWIP_Expend_Ratios";#N/A,#N/A,FALSE,"CWIP_Yr_End"}</definedName>
    <definedName name="Jane_5" localSheetId="18" hidden="1">{#N/A,#N/A,FALSE,"Expenditures";#N/A,#N/A,FALSE,"Property Placed In-Service";#N/A,#N/A,FALSE,"Removals";#N/A,#N/A,FALSE,"Retirements";#N/A,#N/A,FALSE,"CWIP Balances";#N/A,#N/A,FALSE,"CWIP_Expend_Ratios";#N/A,#N/A,FALSE,"CWIP_Yr_End"}</definedName>
    <definedName name="Jane_5" hidden="1">{#N/A,#N/A,FALSE,"Expenditures";#N/A,#N/A,FALSE,"Property Placed In-Service";#N/A,#N/A,FALSE,"Removals";#N/A,#N/A,FALSE,"Retirements";#N/A,#N/A,FALSE,"CWIP Balances";#N/A,#N/A,FALSE,"CWIP_Expend_Ratios";#N/A,#N/A,FALSE,"CWIP_Yr_End"}</definedName>
    <definedName name="Jane_5_1" localSheetId="18" hidden="1">{#N/A,#N/A,FALSE,"Expenditures";#N/A,#N/A,FALSE,"Property Placed In-Service";#N/A,#N/A,FALSE,"Removals";#N/A,#N/A,FALSE,"Retirements";#N/A,#N/A,FALSE,"CWIP Balances";#N/A,#N/A,FALSE,"CWIP_Expend_Ratios";#N/A,#N/A,FALSE,"CWIP_Yr_End"}</definedName>
    <definedName name="Jane_5_1" hidden="1">{#N/A,#N/A,FALSE,"Expenditures";#N/A,#N/A,FALSE,"Property Placed In-Service";#N/A,#N/A,FALSE,"Removals";#N/A,#N/A,FALSE,"Retirements";#N/A,#N/A,FALSE,"CWIP Balances";#N/A,#N/A,FALSE,"CWIP_Expend_Ratios";#N/A,#N/A,FALSE,"CWIP_Yr_End"}</definedName>
    <definedName name="Jane_5_2" localSheetId="18" hidden="1">{#N/A,#N/A,FALSE,"Expenditures";#N/A,#N/A,FALSE,"Property Placed In-Service";#N/A,#N/A,FALSE,"Removals";#N/A,#N/A,FALSE,"Retirements";#N/A,#N/A,FALSE,"CWIP Balances";#N/A,#N/A,FALSE,"CWIP_Expend_Ratios";#N/A,#N/A,FALSE,"CWIP_Yr_End"}</definedName>
    <definedName name="Jane_5_2" hidden="1">{#N/A,#N/A,FALSE,"Expenditures";#N/A,#N/A,FALSE,"Property Placed In-Service";#N/A,#N/A,FALSE,"Removals";#N/A,#N/A,FALSE,"Retirements";#N/A,#N/A,FALSE,"CWIP Balances";#N/A,#N/A,FALSE,"CWIP_Expend_Ratios";#N/A,#N/A,FALSE,"CWIP_Yr_End"}</definedName>
    <definedName name="Jane_5_3" localSheetId="18" hidden="1">{#N/A,#N/A,FALSE,"Expenditures";#N/A,#N/A,FALSE,"Property Placed In-Service";#N/A,#N/A,FALSE,"Removals";#N/A,#N/A,FALSE,"Retirements";#N/A,#N/A,FALSE,"CWIP Balances";#N/A,#N/A,FALSE,"CWIP_Expend_Ratios";#N/A,#N/A,FALSE,"CWIP_Yr_End"}</definedName>
    <definedName name="Jane_5_3" hidden="1">{#N/A,#N/A,FALSE,"Expenditures";#N/A,#N/A,FALSE,"Property Placed In-Service";#N/A,#N/A,FALSE,"Removals";#N/A,#N/A,FALSE,"Retirements";#N/A,#N/A,FALSE,"CWIP Balances";#N/A,#N/A,FALSE,"CWIP_Expend_Ratios";#N/A,#N/A,FALSE,"CWIP_Yr_End"}</definedName>
    <definedName name="JK" localSheetId="18" hidden="1">{#N/A,#N/A,FALSE,"Aging Summary";#N/A,#N/A,FALSE,"Ratio Analysis";#N/A,#N/A,FALSE,"Test 120 Day Accts";#N/A,#N/A,FALSE,"Tickmarks"}</definedName>
    <definedName name="JK" hidden="1">{#N/A,#N/A,FALSE,"Aging Summary";#N/A,#N/A,FALSE,"Ratio Analysis";#N/A,#N/A,FALSE,"Test 120 Day Accts";#N/A,#N/A,FALSE,"Tickmarks"}</definedName>
    <definedName name="kjjkjkj" localSheetId="18" hidden="1">{"BS Dollar",#N/A,FALSE,"BS";"BS CS",#N/A,FALSE,"BS"}</definedName>
    <definedName name="kjjkjkj" hidden="1">{"BS Dollar",#N/A,FALSE,"BS";"BS CS",#N/A,FALSE,"BS"}</definedName>
    <definedName name="kjjkjkj_1" localSheetId="18" hidden="1">{"BS Dollar",#N/A,FALSE,"BS";"BS CS",#N/A,FALSE,"BS"}</definedName>
    <definedName name="kjjkjkj_1" hidden="1">{"BS Dollar",#N/A,FALSE,"BS";"BS CS",#N/A,FALSE,"BS"}</definedName>
    <definedName name="kkk" localSheetId="18" hidden="1">{#N/A,#N/A,FALSE,"DAOCM 2차 검토"}</definedName>
    <definedName name="kkk" hidden="1">{#N/A,#N/A,FALSE,"DAOCM 2차 검토"}</definedName>
    <definedName name="kkopjopj"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l" localSheetId="18" hidden="1">{#N/A,#N/A,FALSE,"Land";#N/A,#N/A,FALSE,"Cost Analysis";"Summary",#N/A,FALSE,"Equipment"}</definedName>
    <definedName name="kl" hidden="1">{#N/A,#N/A,FALSE,"Land";#N/A,#N/A,FALSE,"Cost Analysis";"Summary",#N/A,FALSE,"Equipment"}</definedName>
    <definedName name="kmkm"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imcount" hidden="1">1</definedName>
    <definedName name="lj" localSheetId="18" hidden="1">{#N/A,#N/A,FALSE,"Aging Summary";#N/A,#N/A,FALSE,"Ratio Analysis";#N/A,#N/A,FALSE,"Test 120 Day Accts";#N/A,#N/A,FALSE,"Tickmarks"}</definedName>
    <definedName name="lj" hidden="1">{#N/A,#N/A,FALSE,"Aging Summary";#N/A,#N/A,FALSE,"Ratio Analysis";#N/A,#N/A,FALSE,"Test 120 Day Accts";#N/A,#N/A,FALSE,"Tickmarks"}</definedName>
    <definedName name="ll"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oan_Amount" localSheetId="18" hidden="1">#REF!</definedName>
    <definedName name="Loan_Amount" hidden="1">#REF!</definedName>
    <definedName name="Loan_Start" localSheetId="18" hidden="1">#REF!</definedName>
    <definedName name="Loan_Start" hidden="1">#REF!</definedName>
    <definedName name="Loan_Years" localSheetId="18" hidden="1">#REF!</definedName>
    <definedName name="Loan_Years" hidden="1">#REF!</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ason?" localSheetId="18" hidden="1">{#N/A,#N/A,FALSE,"Data &amp; Key Results";#N/A,#N/A,FALSE,"Summary Template";#N/A,#N/A,FALSE,"Budget";#N/A,#N/A,FALSE,"Present Value Comparison";#N/A,#N/A,FALSE,"Cashflow";#N/A,#N/A,FALSE,"Income";#N/A,#N/A,FALSE,"Inputs"}</definedName>
    <definedName name="mason?" hidden="1">{#N/A,#N/A,FALSE,"Data &amp; Key Results";#N/A,#N/A,FALSE,"Summary Template";#N/A,#N/A,FALSE,"Budget";#N/A,#N/A,FALSE,"Present Value Comparison";#N/A,#N/A,FALSE,"Cashflow";#N/A,#N/A,FALSE,"Income";#N/A,#N/A,FALSE,"Inputs"}</definedName>
    <definedName name="mason?_1" localSheetId="18" hidden="1">{#N/A,#N/A,FALSE,"Data &amp; Key Results";#N/A,#N/A,FALSE,"Summary Template";#N/A,#N/A,FALSE,"Budget";#N/A,#N/A,FALSE,"Present Value Comparison";#N/A,#N/A,FALSE,"Cashflow";#N/A,#N/A,FALSE,"Income";#N/A,#N/A,FALSE,"Inputs"}</definedName>
    <definedName name="mason?_1" hidden="1">{#N/A,#N/A,FALSE,"Data &amp; Key Results";#N/A,#N/A,FALSE,"Summary Template";#N/A,#N/A,FALSE,"Budget";#N/A,#N/A,FALSE,"Present Value Comparison";#N/A,#N/A,FALSE,"Cashflow";#N/A,#N/A,FALSE,"Income";#N/A,#N/A,FALSE,"Inputs"}</definedName>
    <definedName name="mason2" localSheetId="18"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2_1" localSheetId="18" hidden="1">{#N/A,#N/A,FALSE,"Data &amp; Key Results";#N/A,#N/A,FALSE,"Summary Template";#N/A,#N/A,FALSE,"Budget";#N/A,#N/A,FALSE,"Present Value Comparison";#N/A,#N/A,FALSE,"Cashflow";#N/A,#N/A,FALSE,"Income";#N/A,#N/A,FALSE,"Inputs"}</definedName>
    <definedName name="mason2_1" hidden="1">{#N/A,#N/A,FALSE,"Data &amp; Key Results";#N/A,#N/A,FALSE,"Summary Template";#N/A,#N/A,FALSE,"Budget";#N/A,#N/A,FALSE,"Present Value Comparison";#N/A,#N/A,FALSE,"Cashflow";#N/A,#N/A,FALSE,"Income";#N/A,#N/A,FALSE,"Inputs"}</definedName>
    <definedName name="mason3" localSheetId="18"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3_1" localSheetId="18" hidden="1">{#N/A,#N/A,FALSE,"Data &amp; Key Results";#N/A,#N/A,FALSE,"Summary Template";#N/A,#N/A,FALSE,"Budget";#N/A,#N/A,FALSE,"Present Value Comparison";#N/A,#N/A,FALSE,"Cashflow";#N/A,#N/A,FALSE,"Income";#N/A,#N/A,FALSE,"Inputs"}</definedName>
    <definedName name="mason3_1" hidden="1">{#N/A,#N/A,FALSE,"Data &amp; Key Results";#N/A,#N/A,FALSE,"Summary Template";#N/A,#N/A,FALSE,"Budget";#N/A,#N/A,FALSE,"Present Value Comparison";#N/A,#N/A,FALSE,"Cashflow";#N/A,#N/A,FALSE,"Income";#N/A,#N/A,FALSE,"Inputs"}</definedName>
    <definedName name="mason4" localSheetId="18"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4_1" localSheetId="18" hidden="1">{#N/A,#N/A,FALSE,"Data &amp; Key Results";#N/A,#N/A,FALSE,"Summary Template";#N/A,#N/A,FALSE,"Budget";#N/A,#N/A,FALSE,"Present Value Comparison";#N/A,#N/A,FALSE,"Cashflow";#N/A,#N/A,FALSE,"Income";#N/A,#N/A,FALSE,"Inputs"}</definedName>
    <definedName name="mason4_1" hidden="1">{#N/A,#N/A,FALSE,"Data &amp; Key Results";#N/A,#N/A,FALSE,"Summary Template";#N/A,#N/A,FALSE,"Budget";#N/A,#N/A,FALSE,"Present Value Comparison";#N/A,#N/A,FALSE,"Cashflow";#N/A,#N/A,FALSE,"Income";#N/A,#N/A,FALSE,"Inputs"}</definedName>
    <definedName name="mason5" localSheetId="18"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5_1" localSheetId="18" hidden="1">{#N/A,#N/A,FALSE,"Data &amp; Key Results";#N/A,#N/A,FALSE,"Summary Template";#N/A,#N/A,FALSE,"Budget";#N/A,#N/A,FALSE,"Present Value Comparison";#N/A,#N/A,FALSE,"Cashflow";#N/A,#N/A,FALSE,"Income";#N/A,#N/A,FALSE,"Inputs"}</definedName>
    <definedName name="mason5_1" hidden="1">{#N/A,#N/A,FALSE,"Data &amp; Key Results";#N/A,#N/A,FALSE,"Summary Template";#N/A,#N/A,FALSE,"Budget";#N/A,#N/A,FALSE,"Present Value Comparison";#N/A,#N/A,FALSE,"Cashflow";#N/A,#N/A,FALSE,"Income";#N/A,#N/A,FALSE,"Inputs"}</definedName>
    <definedName name="masonII" localSheetId="18"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onII_1" localSheetId="18" hidden="1">{#N/A,#N/A,FALSE,"Data &amp; Key Results";#N/A,#N/A,FALSE,"Summary Template";#N/A,#N/A,FALSE,"Budget";#N/A,#N/A,FALSE,"Present Value Comparison";#N/A,#N/A,FALSE,"Cashflow";#N/A,#N/A,FALSE,"Income";#N/A,#N/A,FALSE,"Inputs"}</definedName>
    <definedName name="masonII_1" hidden="1">{#N/A,#N/A,FALSE,"Data &amp; Key Results";#N/A,#N/A,FALSE,"Summary Template";#N/A,#N/A,FALSE,"Budget";#N/A,#N/A,FALSE,"Present Value Comparison";#N/A,#N/A,FALSE,"Cashflow";#N/A,#N/A,FALSE,"Income";#N/A,#N/A,FALSE,"Inputs"}</definedName>
    <definedName name="mb_inputLocation" localSheetId="18" hidden="1">[23]Inputs!#REF!</definedName>
    <definedName name="mb_inputLocation" hidden="1">[23]Inputs!#REF!</definedName>
    <definedName name="McClain" localSheetId="18" hidden="1">{"PAGE_1",#N/A,FALSE,"MONTH"}</definedName>
    <definedName name="McClain" hidden="1">{"PAGE_1",#N/A,FALSE,"MONTH"}</definedName>
    <definedName name="MCCLAIN2" localSheetId="18" hidden="1">{"PAGE_1",#N/A,FALSE,"MONTH"}</definedName>
    <definedName name="MCCLAIN2" hidden="1">{"PAGE_1",#N/A,FALSE,"MONTH"}</definedName>
    <definedName name="Miller" localSheetId="18" hidden="1">{#N/A,#N/A,FALSE,"Expenditures";#N/A,#N/A,FALSE,"Property Placed In-Service";#N/A,#N/A,FALSE,"CWIP Balances"}</definedName>
    <definedName name="Miller" hidden="1">{#N/A,#N/A,FALSE,"Expenditures";#N/A,#N/A,FALSE,"Property Placed In-Service";#N/A,#N/A,FALSE,"CWIP Balances"}</definedName>
    <definedName name="Miller_1" localSheetId="18" hidden="1">{#N/A,#N/A,FALSE,"Expenditures";#N/A,#N/A,FALSE,"Property Placed In-Service";#N/A,#N/A,FALSE,"CWIP Balances"}</definedName>
    <definedName name="Miller_1" hidden="1">{#N/A,#N/A,FALSE,"Expenditures";#N/A,#N/A,FALSE,"Property Placed In-Service";#N/A,#N/A,FALSE,"CWIP Balances"}</definedName>
    <definedName name="Miller_1_1" localSheetId="18" hidden="1">{#N/A,#N/A,FALSE,"Expenditures";#N/A,#N/A,FALSE,"Property Placed In-Service";#N/A,#N/A,FALSE,"CWIP Balances"}</definedName>
    <definedName name="Miller_1_1" hidden="1">{#N/A,#N/A,FALSE,"Expenditures";#N/A,#N/A,FALSE,"Property Placed In-Service";#N/A,#N/A,FALSE,"CWIP Balances"}</definedName>
    <definedName name="Miller_1_2" localSheetId="18" hidden="1">{#N/A,#N/A,FALSE,"Expenditures";#N/A,#N/A,FALSE,"Property Placed In-Service";#N/A,#N/A,FALSE,"CWIP Balances"}</definedName>
    <definedName name="Miller_1_2" hidden="1">{#N/A,#N/A,FALSE,"Expenditures";#N/A,#N/A,FALSE,"Property Placed In-Service";#N/A,#N/A,FALSE,"CWIP Balances"}</definedName>
    <definedName name="Miller_1_3" localSheetId="18" hidden="1">{#N/A,#N/A,FALSE,"Expenditures";#N/A,#N/A,FALSE,"Property Placed In-Service";#N/A,#N/A,FALSE,"CWIP Balances"}</definedName>
    <definedName name="Miller_1_3" hidden="1">{#N/A,#N/A,FALSE,"Expenditures";#N/A,#N/A,FALSE,"Property Placed In-Service";#N/A,#N/A,FALSE,"CWIP Balances"}</definedName>
    <definedName name="Miller_2" localSheetId="18" hidden="1">{#N/A,#N/A,FALSE,"Expenditures";#N/A,#N/A,FALSE,"Property Placed In-Service";#N/A,#N/A,FALSE,"CWIP Balances"}</definedName>
    <definedName name="Miller_2" hidden="1">{#N/A,#N/A,FALSE,"Expenditures";#N/A,#N/A,FALSE,"Property Placed In-Service";#N/A,#N/A,FALSE,"CWIP Balances"}</definedName>
    <definedName name="Miller_2_1" localSheetId="18" hidden="1">{#N/A,#N/A,FALSE,"Expenditures";#N/A,#N/A,FALSE,"Property Placed In-Service";#N/A,#N/A,FALSE,"CWIP Balances"}</definedName>
    <definedName name="Miller_2_1" hidden="1">{#N/A,#N/A,FALSE,"Expenditures";#N/A,#N/A,FALSE,"Property Placed In-Service";#N/A,#N/A,FALSE,"CWIP Balances"}</definedName>
    <definedName name="Miller_2_2" localSheetId="18" hidden="1">{#N/A,#N/A,FALSE,"Expenditures";#N/A,#N/A,FALSE,"Property Placed In-Service";#N/A,#N/A,FALSE,"CWIP Balances"}</definedName>
    <definedName name="Miller_2_2" hidden="1">{#N/A,#N/A,FALSE,"Expenditures";#N/A,#N/A,FALSE,"Property Placed In-Service";#N/A,#N/A,FALSE,"CWIP Balances"}</definedName>
    <definedName name="Miller_2_3" localSheetId="18" hidden="1">{#N/A,#N/A,FALSE,"Expenditures";#N/A,#N/A,FALSE,"Property Placed In-Service";#N/A,#N/A,FALSE,"CWIP Balances"}</definedName>
    <definedName name="Miller_2_3" hidden="1">{#N/A,#N/A,FALSE,"Expenditures";#N/A,#N/A,FALSE,"Property Placed In-Service";#N/A,#N/A,FALSE,"CWIP Balances"}</definedName>
    <definedName name="Miller_3" localSheetId="18" hidden="1">{#N/A,#N/A,FALSE,"Expenditures";#N/A,#N/A,FALSE,"Property Placed In-Service";#N/A,#N/A,FALSE,"CWIP Balances"}</definedName>
    <definedName name="Miller_3" hidden="1">{#N/A,#N/A,FALSE,"Expenditures";#N/A,#N/A,FALSE,"Property Placed In-Service";#N/A,#N/A,FALSE,"CWIP Balances"}</definedName>
    <definedName name="Miller_3_1" localSheetId="18" hidden="1">{#N/A,#N/A,FALSE,"Expenditures";#N/A,#N/A,FALSE,"Property Placed In-Service";#N/A,#N/A,FALSE,"CWIP Balances"}</definedName>
    <definedName name="Miller_3_1" hidden="1">{#N/A,#N/A,FALSE,"Expenditures";#N/A,#N/A,FALSE,"Property Placed In-Service";#N/A,#N/A,FALSE,"CWIP Balances"}</definedName>
    <definedName name="Miller_3_2" localSheetId="18" hidden="1">{#N/A,#N/A,FALSE,"Expenditures";#N/A,#N/A,FALSE,"Property Placed In-Service";#N/A,#N/A,FALSE,"CWIP Balances"}</definedName>
    <definedName name="Miller_3_2" hidden="1">{#N/A,#N/A,FALSE,"Expenditures";#N/A,#N/A,FALSE,"Property Placed In-Service";#N/A,#N/A,FALSE,"CWIP Balances"}</definedName>
    <definedName name="Miller_3_3" localSheetId="18" hidden="1">{#N/A,#N/A,FALSE,"Expenditures";#N/A,#N/A,FALSE,"Property Placed In-Service";#N/A,#N/A,FALSE,"CWIP Balances"}</definedName>
    <definedName name="Miller_3_3" hidden="1">{#N/A,#N/A,FALSE,"Expenditures";#N/A,#N/A,FALSE,"Property Placed In-Service";#N/A,#N/A,FALSE,"CWIP Balances"}</definedName>
    <definedName name="Miller_4" localSheetId="18" hidden="1">{#N/A,#N/A,FALSE,"Expenditures";#N/A,#N/A,FALSE,"Property Placed In-Service";#N/A,#N/A,FALSE,"CWIP Balances"}</definedName>
    <definedName name="Miller_4" hidden="1">{#N/A,#N/A,FALSE,"Expenditures";#N/A,#N/A,FALSE,"Property Placed In-Service";#N/A,#N/A,FALSE,"CWIP Balances"}</definedName>
    <definedName name="Miller_4_1" localSheetId="18" hidden="1">{#N/A,#N/A,FALSE,"Expenditures";#N/A,#N/A,FALSE,"Property Placed In-Service";#N/A,#N/A,FALSE,"CWIP Balances"}</definedName>
    <definedName name="Miller_4_1" hidden="1">{#N/A,#N/A,FALSE,"Expenditures";#N/A,#N/A,FALSE,"Property Placed In-Service";#N/A,#N/A,FALSE,"CWIP Balances"}</definedName>
    <definedName name="Miller_4_2" localSheetId="18" hidden="1">{#N/A,#N/A,FALSE,"Expenditures";#N/A,#N/A,FALSE,"Property Placed In-Service";#N/A,#N/A,FALSE,"CWIP Balances"}</definedName>
    <definedName name="Miller_4_2" hidden="1">{#N/A,#N/A,FALSE,"Expenditures";#N/A,#N/A,FALSE,"Property Placed In-Service";#N/A,#N/A,FALSE,"CWIP Balances"}</definedName>
    <definedName name="Miller_4_3" localSheetId="18" hidden="1">{#N/A,#N/A,FALSE,"Expenditures";#N/A,#N/A,FALSE,"Property Placed In-Service";#N/A,#N/A,FALSE,"CWIP Balances"}</definedName>
    <definedName name="Miller_4_3" hidden="1">{#N/A,#N/A,FALSE,"Expenditures";#N/A,#N/A,FALSE,"Property Placed In-Service";#N/A,#N/A,FALSE,"CWIP Balances"}</definedName>
    <definedName name="Miller_5" localSheetId="18" hidden="1">{#N/A,#N/A,FALSE,"Expenditures";#N/A,#N/A,FALSE,"Property Placed In-Service";#N/A,#N/A,FALSE,"CWIP Balances"}</definedName>
    <definedName name="Miller_5" hidden="1">{#N/A,#N/A,FALSE,"Expenditures";#N/A,#N/A,FALSE,"Property Placed In-Service";#N/A,#N/A,FALSE,"CWIP Balances"}</definedName>
    <definedName name="Miller_5_1" localSheetId="18" hidden="1">{#N/A,#N/A,FALSE,"Expenditures";#N/A,#N/A,FALSE,"Property Placed In-Service";#N/A,#N/A,FALSE,"CWIP Balances"}</definedName>
    <definedName name="Miller_5_1" hidden="1">{#N/A,#N/A,FALSE,"Expenditures";#N/A,#N/A,FALSE,"Property Placed In-Service";#N/A,#N/A,FALSE,"CWIP Balances"}</definedName>
    <definedName name="Miller_5_2" localSheetId="18" hidden="1">{#N/A,#N/A,FALSE,"Expenditures";#N/A,#N/A,FALSE,"Property Placed In-Service";#N/A,#N/A,FALSE,"CWIP Balances"}</definedName>
    <definedName name="Miller_5_2" hidden="1">{#N/A,#N/A,FALSE,"Expenditures";#N/A,#N/A,FALSE,"Property Placed In-Service";#N/A,#N/A,FALSE,"CWIP Balances"}</definedName>
    <definedName name="Miller_5_3" localSheetId="18" hidden="1">{#N/A,#N/A,FALSE,"Expenditures";#N/A,#N/A,FALSE,"Property Placed In-Service";#N/A,#N/A,FALSE,"CWIP Balances"}</definedName>
    <definedName name="Miller_5_3" hidden="1">{#N/A,#N/A,FALSE,"Expenditures";#N/A,#N/A,FALSE,"Property Placed In-Service";#N/A,#N/A,FALSE,"CWIP Balances"}</definedName>
    <definedName name="n" localSheetId="18" hidden="1">{"Index",#N/A,FALSE,"Index"}</definedName>
    <definedName name="n" hidden="1">{"Index",#N/A,FALSE,"Index"}</definedName>
    <definedName name="name45" localSheetId="18" hidden="1">{#N/A,#N/A,FALSE,"DAOCM 2차 검토"}</definedName>
    <definedName name="name45" hidden="1">{#N/A,#N/A,FALSE,"DAOCM 2차 검토"}</definedName>
    <definedName name="new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K" localSheetId="18"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_1" localSheetId="18" hidden="1">{#N/A,#N/A,FALSE,"Cover";#N/A,#N/A,FALSE,"LUMI";#N/A,#N/A,FALSE,"COMD";#N/A,#N/A,FALSE,"Valuation";#N/A,#N/A,FALSE,"Assumptions";#N/A,#N/A,FALSE,"Pooling";#N/A,#N/A,FALSE,"BalanceSheet"}</definedName>
    <definedName name="OK_1" hidden="1">{#N/A,#N/A,FALSE,"Cover";#N/A,#N/A,FALSE,"LUMI";#N/A,#N/A,FALSE,"COMD";#N/A,#N/A,FALSE,"Valuation";#N/A,#N/A,FALSE,"Assumptions";#N/A,#N/A,FALSE,"Pooling";#N/A,#N/A,FALSE,"BalanceSheet"}</definedName>
    <definedName name="old.cashflow" localSheetId="18"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o"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rde2" hidden="1">0</definedName>
    <definedName name="order2" hidden="1">0</definedName>
    <definedName name="p" localSheetId="18" hidden="1">{"contributory1",#N/A,FALSE,"Contributory Assets Detail";"contributory2",#N/A,FALSE,"Contributory Assets Detail"}</definedName>
    <definedName name="p" hidden="1">{"contributory1",#N/A,FALSE,"Contributory Assets Detail";"contributory2",#N/A,FALSE,"Contributory Assets Detail"}</definedName>
    <definedName name="p_1" localSheetId="18" hidden="1">{"contributory1",#N/A,FALSE,"Contributory Assets Detail";"contributory2",#N/A,FALSE,"Contributory Assets Detail"}</definedName>
    <definedName name="p_1" hidden="1">{"contributory1",#N/A,FALSE,"Contributory Assets Detail";"contributory2",#N/A,FALSE,"Contributory Assets Detail"}</definedName>
    <definedName name="P_2" localSheetId="18"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localSheetId="18"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ckage" localSheetId="18" hidden="1">{#N/A,#N/A,FALSE,"Cover Page";#N/A,#N/A,FALSE,"Table of Contents";#N/A,#N/A,FALSE,"Executive Summary";#N/A,#N/A,FALSE,"Investment-Acquisition Costs";#N/A,#N/A,FALSE,"Financing Assumptions";#N/A,#N/A,FALSE,"Rent Roll";#N/A,#N/A,FALSE,"Taxes and Assessments"}</definedName>
    <definedName name="Package" hidden="1">{#N/A,#N/A,FALSE,"Cover Page";#N/A,#N/A,FALSE,"Table of Contents";#N/A,#N/A,FALSE,"Executive Summary";#N/A,#N/A,FALSE,"Investment-Acquisition Costs";#N/A,#N/A,FALSE,"Financing Assumptions";#N/A,#N/A,FALSE,"Rent Roll";#N/A,#N/A,FALSE,"Taxes and Assessments"}</definedName>
    <definedName name="panther_wrn.test1." localSheetId="18" hidden="1">{"Income Statement",#N/A,FALSE,"CFMODEL";"Balance Sheet",#N/A,FALSE,"CFMODEL"}</definedName>
    <definedName name="panther_wrn.test1." hidden="1">{"Income Statement",#N/A,FALSE,"CFMODEL";"Balance Sheet",#N/A,FALSE,"CFMODEL"}</definedName>
    <definedName name="panther_wrn.test1._1" localSheetId="18" hidden="1">{"Income Statement",#N/A,FALSE,"CFMODEL";"Balance Sheet",#N/A,FALSE,"CFMODEL"}</definedName>
    <definedName name="panther_wrn.test1._1" hidden="1">{"Income Statement",#N/A,FALSE,"CFMODEL";"Balance Sheet",#N/A,FALSE,"CFMODEL"}</definedName>
    <definedName name="panther_wrn.test2." localSheetId="18" hidden="1">{"SourcesUses",#N/A,TRUE,"CFMODEL";"TransOverview",#N/A,TRUE,"CFMODEL"}</definedName>
    <definedName name="panther_wrn.test2." hidden="1">{"SourcesUses",#N/A,TRUE,"CFMODEL";"TransOverview",#N/A,TRUE,"CFMODEL"}</definedName>
    <definedName name="panther_wrn.test2._1" localSheetId="18" hidden="1">{"SourcesUses",#N/A,TRUE,"CFMODEL";"TransOverview",#N/A,TRUE,"CFMODEL"}</definedName>
    <definedName name="panther_wrn.test2._1" hidden="1">{"SourcesUses",#N/A,TRUE,"CFMODEL";"TransOverview",#N/A,TRUE,"CFMODEL"}</definedName>
    <definedName name="panther_wrn.test3." localSheetId="18" hidden="1">{"SourcesUses",#N/A,TRUE,#N/A;"TransOverview",#N/A,TRUE,"CFMODEL"}</definedName>
    <definedName name="panther_wrn.test3." hidden="1">{"SourcesUses",#N/A,TRUE,#N/A;"TransOverview",#N/A,TRUE,"CFMODEL"}</definedName>
    <definedName name="panther_wrn.test3._1" localSheetId="18" hidden="1">{"SourcesUses",#N/A,TRUE,#N/A;"TransOverview",#N/A,TRUE,"CFMODEL"}</definedName>
    <definedName name="panther_wrn.test3._1" hidden="1">{"SourcesUses",#N/A,TRUE,#N/A;"TransOverview",#N/A,TRUE,"CFMODEL"}</definedName>
    <definedName name="panther_wrn.test4." localSheetId="18" hidden="1">{"SourcesUses",#N/A,TRUE,"FundsFlow";"TransOverview",#N/A,TRUE,"FundsFlow"}</definedName>
    <definedName name="panther_wrn.test4." hidden="1">{"SourcesUses",#N/A,TRUE,"FundsFlow";"TransOverview",#N/A,TRUE,"FundsFlow"}</definedName>
    <definedName name="panther_wrn.test4._1" localSheetId="18" hidden="1">{"SourcesUses",#N/A,TRUE,"FundsFlow";"TransOverview",#N/A,TRUE,"FundsFlow"}</definedName>
    <definedName name="panther_wrn.test4._1" hidden="1">{"SourcesUses",#N/A,TRUE,"FundsFlow";"TransOverview",#N/A,TRUE,"FundsFlow"}</definedName>
    <definedName name="PartnerNumber" localSheetId="18" hidden="1">#REF!</definedName>
    <definedName name="PartnerNumber" hidden="1">#REF!</definedName>
    <definedName name="paste" localSheetId="18" hidden="1">[24]XREF!#REF!</definedName>
    <definedName name="paste" hidden="1">[24]XREF!#REF!</definedName>
    <definedName name="pig_dig5" localSheetId="18" hidden="1">{#N/A,#N/A,FALSE,"T COST";#N/A,#N/A,FALSE,"COST_FH"}</definedName>
    <definedName name="pig_dig5" hidden="1">{#N/A,#N/A,FALSE,"T COST";#N/A,#N/A,FALSE,"COST_FH"}</definedName>
    <definedName name="pig_dog" localSheetId="18"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8" hidden="1">{"EXCELHLP.HLP!1802";5;10;5;10;13;13;13;8;5;5;10;14;13;13;13;13;5;10;14;13;5;10;1;2;24}</definedName>
    <definedName name="pig_dog\" hidden="1">{"EXCELHLP.HLP!1802";5;10;5;10;13;13;13;8;5;5;10;14;13;13;13;13;5;10;14;13;5;10;1;2;24}</definedName>
    <definedName name="pig_dog2"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8" hidden="1">{#N/A,#N/A,FALSE,"SUMMARY";#N/A,#N/A,FALSE,"INPUTDATA";#N/A,#N/A,FALSE,"Condenser Performance"}</definedName>
    <definedName name="pig_dog4" hidden="1">{#N/A,#N/A,FALSE,"SUMMARY";#N/A,#N/A,FALSE,"INPUTDATA";#N/A,#N/A,FALSE,"Condenser Performance"}</definedName>
    <definedName name="pig_dog6" localSheetId="18"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8" hidden="1">{#N/A,#N/A,FALSE,"INPUTDATA";#N/A,#N/A,FALSE,"SUMMARY"}</definedName>
    <definedName name="pig_dog7" hidden="1">{#N/A,#N/A,FALSE,"INPUTDATA";#N/A,#N/A,FALSE,"SUMMARY"}</definedName>
    <definedName name="pig_dog8" localSheetId="18"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oso_wrn.test1." localSheetId="18" hidden="1">{"Income Statement",#N/A,FALSE,"CFMODEL";"Balance Sheet",#N/A,FALSE,"CFMODEL"}</definedName>
    <definedName name="poso_wrn.test1." hidden="1">{"Income Statement",#N/A,FALSE,"CFMODEL";"Balance Sheet",#N/A,FALSE,"CFMODEL"}</definedName>
    <definedName name="poso_wrn.test1._1" localSheetId="18" hidden="1">{"Income Statement",#N/A,FALSE,"CFMODEL";"Balance Sheet",#N/A,FALSE,"CFMODEL"}</definedName>
    <definedName name="poso_wrn.test1._1" hidden="1">{"Income Statement",#N/A,FALSE,"CFMODEL";"Balance Sheet",#N/A,FALSE,"CFMODEL"}</definedName>
    <definedName name="poso_wrn.test2." localSheetId="18" hidden="1">{"SourcesUses",#N/A,TRUE,"CFMODEL";"TransOverview",#N/A,TRUE,"CFMODEL"}</definedName>
    <definedName name="poso_wrn.test2." hidden="1">{"SourcesUses",#N/A,TRUE,"CFMODEL";"TransOverview",#N/A,TRUE,"CFMODEL"}</definedName>
    <definedName name="poso_wrn.test2._1" localSheetId="18" hidden="1">{"SourcesUses",#N/A,TRUE,"CFMODEL";"TransOverview",#N/A,TRUE,"CFMODEL"}</definedName>
    <definedName name="poso_wrn.test2._1" hidden="1">{"SourcesUses",#N/A,TRUE,"CFMODEL";"TransOverview",#N/A,TRUE,"CFMODEL"}</definedName>
    <definedName name="poso_wrn.test3." localSheetId="18" hidden="1">{"SourcesUses",#N/A,TRUE,#N/A;"TransOverview",#N/A,TRUE,"CFMODEL"}</definedName>
    <definedName name="poso_wrn.test3." hidden="1">{"SourcesUses",#N/A,TRUE,#N/A;"TransOverview",#N/A,TRUE,"CFMODEL"}</definedName>
    <definedName name="poso_wrn.test3._1" localSheetId="18" hidden="1">{"SourcesUses",#N/A,TRUE,#N/A;"TransOverview",#N/A,TRUE,"CFMODEL"}</definedName>
    <definedName name="poso_wrn.test3._1" hidden="1">{"SourcesUses",#N/A,TRUE,#N/A;"TransOverview",#N/A,TRUE,"CFMODEL"}</definedName>
    <definedName name="poso_wrn.test4." localSheetId="18" hidden="1">{"SourcesUses",#N/A,TRUE,"FundsFlow";"TransOverview",#N/A,TRUE,"FundsFlow"}</definedName>
    <definedName name="poso_wrn.test4." hidden="1">{"SourcesUses",#N/A,TRUE,"FundsFlow";"TransOverview",#N/A,TRUE,"FundsFlow"}</definedName>
    <definedName name="poso_wrn.test4._1" localSheetId="18" hidden="1">{"SourcesUses",#N/A,TRUE,"FundsFlow";"TransOverview",#N/A,TRUE,"FundsFlow"}</definedName>
    <definedName name="poso_wrn.test4._1" hidden="1">{"SourcesUses",#N/A,TRUE,"FundsFlow";"TransOverview",#N/A,TRUE,"FundsFlow"}</definedName>
    <definedName name="ppok"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ppp" localSheetId="18" hidden="1">{"NewCo_View",#N/A,FALSE,"Calculations"}</definedName>
    <definedName name="ppppp" hidden="1">{"NewCo_View",#N/A,FALSE,"Calculations"}</definedName>
    <definedName name="_xlnm.Print_Area" localSheetId="2">'Att 1 - Project Rev Req'!$A$1:$K$115</definedName>
    <definedName name="_xlnm.Print_Area" localSheetId="12">'Att 10 - Depreciation Rates'!$A$1:$G$46</definedName>
    <definedName name="_xlnm.Print_Area" localSheetId="13">'Att 11 - Prior Period Adj'!$A$1:$F$34</definedName>
    <definedName name="_xlnm.Print_Area" localSheetId="14">'Att 12 - Revenue Credits'!$A$1:$F$35</definedName>
    <definedName name="_xlnm.Print_Area" localSheetId="17">'Att 13.2 -Excess-Deficient ADIT'!$A$1:$S$45</definedName>
    <definedName name="_xlnm.Print_Area" localSheetId="3">'Att 2 - Incentive Return'!$A$1:$J$44</definedName>
    <definedName name="_xlnm.Print_Area" localSheetId="4">'Att 3 - True-up'!$A$1:$L$45</definedName>
    <definedName name="_xlnm.Print_Area" localSheetId="5">'Att 4 - Rate Base'!$A$1:$K$86</definedName>
    <definedName name="_xlnm.Print_Area" localSheetId="6">'Att 5 - Return on Rate Base'!$A$1:$J$48</definedName>
    <definedName name="_xlnm.Print_Area" localSheetId="7">'Att 6 - True-up Interest'!$A$1:$I$57</definedName>
    <definedName name="_xlnm.Print_Area" localSheetId="8">'Att 6a - Interest Rate Calc'!$A$1:$J$33</definedName>
    <definedName name="_xlnm.Print_Area" localSheetId="9">'Att 7 - Tax Rates'!$A$1:$L$28</definedName>
    <definedName name="_xlnm.Print_Area" localSheetId="10">'Att 8 - Interim Debt'!$A$1:$I$64</definedName>
    <definedName name="_xlnm.Print_Area" localSheetId="11">'Att 9 - Construction Debt'!$A$1:$G$42</definedName>
    <definedName name="_xlnm.Print_Area" localSheetId="1">'Attachment H-27A'!$A$1:$M$233</definedName>
    <definedName name="_xlnm.Print_Area" localSheetId="18">'WP1-ADIT'!$A$1:$J$106</definedName>
    <definedName name="_xlnm.Print_Area" localSheetId="19">'WP2 - Tax Rates'!$A$1:$J$20</definedName>
    <definedName name="_xlnm.Print_Area" localSheetId="20">'WP3 - Perm Tax'!$A$1:$I$24</definedName>
    <definedName name="_xlnm.Print_Area" localSheetId="21">'WP4 - Cost Commitment'!$A$1:$K$22</definedName>
    <definedName name="_xlnm.Print_Area" localSheetId="22">'WP5 - Att 3 Support'!$A$1:$F$15</definedName>
    <definedName name="Print_Area1" localSheetId="18" hidden="1">#REF!</definedName>
    <definedName name="Print_Area1" hidden="1">#REF!</definedName>
    <definedName name="PrintBuyer" localSheetId="18" hidden="1">{#N/A,"DR",FALSE,"increm pf",#N/A,"MAMSI";FALSE,"increm pf",#N/A,"MAXI",FALSE,"increm pf";#N/A,"PCAM",FALSE,"increm pf",#N/A,"PHSV";FALSE,"increm pf",#N/A,"SIE",FALSE,"increm pf"}</definedName>
    <definedName name="PrintBuyer" hidden="1">{#N/A,"DR",FALSE,"increm pf",#N/A,"MAMSI";FALSE,"increm pf",#N/A,"MAXI",FALSE,"increm pf";#N/A,"PCAM",FALSE,"increm pf",#N/A,"PHSV";FALSE,"increm pf",#N/A,"SIE",FALSE,"increm pf"}</definedName>
    <definedName name="prntall" localSheetId="18" hidden="1">{#N/A,#N/A,FALSE,"Land";#N/A,#N/A,FALSE,"Cost Analysis";"Summary",#N/A,FALSE,"Equipment"}</definedName>
    <definedName name="prntall" hidden="1">{#N/A,#N/A,FALSE,"Land";#N/A,#N/A,FALSE,"Cost Analysis";"Summary",#N/A,FALSE,"Equipment"}</definedName>
    <definedName name="Pship_EIN" hidden="1">[9]shtLookup!$B$35</definedName>
    <definedName name="Pship_NA1" hidden="1">[9]shtLookup!$B$30</definedName>
    <definedName name="Pship_NA2" hidden="1">[9]shtLookup!$B$31</definedName>
    <definedName name="Pship_NA3" hidden="1">[9]shtLookup!$B$32</definedName>
    <definedName name="Pship_NA4" hidden="1">[9]shtLookup!$B$33</definedName>
    <definedName name="Pship_NA5" hidden="1">[9]shtLookup!$B$34</definedName>
    <definedName name="Pship_ServiceCenter" localSheetId="18" hidden="1">#REF!</definedName>
    <definedName name="Pship_ServiceCenter" hidden="1">#REF!</definedName>
    <definedName name="qqq" localSheetId="18" hidden="1">{#N/A,#N/A,FALSE,"schA"}</definedName>
    <definedName name="qqq" hidden="1">{#N/A,#N/A,FALSE,"schA"}</definedName>
    <definedName name="qqq_1" localSheetId="18" hidden="1">{#N/A,#N/A,FALSE,"schA"}</definedName>
    <definedName name="qqq_1" hidden="1">{#N/A,#N/A,FALSE,"schA"}</definedName>
    <definedName name="qqq_1_1" localSheetId="18" hidden="1">{#N/A,#N/A,FALSE,"schA"}</definedName>
    <definedName name="qqq_1_1" hidden="1">{#N/A,#N/A,FALSE,"schA"}</definedName>
    <definedName name="qqq_1_2" localSheetId="18" hidden="1">{#N/A,#N/A,FALSE,"schA"}</definedName>
    <definedName name="qqq_1_2" hidden="1">{#N/A,#N/A,FALSE,"schA"}</definedName>
    <definedName name="qqq_1_3" localSheetId="18" hidden="1">{#N/A,#N/A,FALSE,"schA"}</definedName>
    <definedName name="qqq_1_3" hidden="1">{#N/A,#N/A,FALSE,"schA"}</definedName>
    <definedName name="qqq_2" localSheetId="18" hidden="1">{#N/A,#N/A,FALSE,"schA"}</definedName>
    <definedName name="qqq_2" hidden="1">{#N/A,#N/A,FALSE,"schA"}</definedName>
    <definedName name="qqq_2_1" localSheetId="18" hidden="1">{#N/A,#N/A,FALSE,"schA"}</definedName>
    <definedName name="qqq_2_1" hidden="1">{#N/A,#N/A,FALSE,"schA"}</definedName>
    <definedName name="qqq_2_2" localSheetId="18" hidden="1">{#N/A,#N/A,FALSE,"schA"}</definedName>
    <definedName name="qqq_2_2" hidden="1">{#N/A,#N/A,FALSE,"schA"}</definedName>
    <definedName name="qqq_2_3" localSheetId="18" hidden="1">{#N/A,#N/A,FALSE,"schA"}</definedName>
    <definedName name="qqq_2_3" hidden="1">{#N/A,#N/A,FALSE,"schA"}</definedName>
    <definedName name="qqq_3" localSheetId="18" hidden="1">{#N/A,#N/A,FALSE,"schA"}</definedName>
    <definedName name="qqq_3" hidden="1">{#N/A,#N/A,FALSE,"schA"}</definedName>
    <definedName name="qqq_3_1" localSheetId="18" hidden="1">{#N/A,#N/A,FALSE,"schA"}</definedName>
    <definedName name="qqq_3_1" hidden="1">{#N/A,#N/A,FALSE,"schA"}</definedName>
    <definedName name="qqq_3_2" localSheetId="18" hidden="1">{#N/A,#N/A,FALSE,"schA"}</definedName>
    <definedName name="qqq_3_2" hidden="1">{#N/A,#N/A,FALSE,"schA"}</definedName>
    <definedName name="qqq_3_3" localSheetId="18" hidden="1">{#N/A,#N/A,FALSE,"schA"}</definedName>
    <definedName name="qqq_3_3" hidden="1">{#N/A,#N/A,FALSE,"schA"}</definedName>
    <definedName name="qqq_4" localSheetId="18" hidden="1">{#N/A,#N/A,FALSE,"schA"}</definedName>
    <definedName name="qqq_4" hidden="1">{#N/A,#N/A,FALSE,"schA"}</definedName>
    <definedName name="qqq_4_1" localSheetId="18" hidden="1">{#N/A,#N/A,FALSE,"schA"}</definedName>
    <definedName name="qqq_4_1" hidden="1">{#N/A,#N/A,FALSE,"schA"}</definedName>
    <definedName name="qqq_4_2" localSheetId="18" hidden="1">{#N/A,#N/A,FALSE,"schA"}</definedName>
    <definedName name="qqq_4_2" hidden="1">{#N/A,#N/A,FALSE,"schA"}</definedName>
    <definedName name="qqq_4_3" localSheetId="18" hidden="1">{#N/A,#N/A,FALSE,"schA"}</definedName>
    <definedName name="qqq_4_3" hidden="1">{#N/A,#N/A,FALSE,"schA"}</definedName>
    <definedName name="qqq_5" localSheetId="18" hidden="1">{#N/A,#N/A,FALSE,"schA"}</definedName>
    <definedName name="qqq_5" hidden="1">{#N/A,#N/A,FALSE,"schA"}</definedName>
    <definedName name="qqq_5_1" localSheetId="18" hidden="1">{#N/A,#N/A,FALSE,"schA"}</definedName>
    <definedName name="qqq_5_1" hidden="1">{#N/A,#N/A,FALSE,"schA"}</definedName>
    <definedName name="qqq_5_2" localSheetId="18" hidden="1">{#N/A,#N/A,FALSE,"schA"}</definedName>
    <definedName name="qqq_5_2" hidden="1">{#N/A,#N/A,FALSE,"schA"}</definedName>
    <definedName name="qqq_5_3" localSheetId="18" hidden="1">{#N/A,#N/A,FALSE,"schA"}</definedName>
    <definedName name="qqq_5_3" hidden="1">{#N/A,#N/A,FALSE,"schA"}</definedName>
    <definedName name="qqqqq1" localSheetId="18" hidden="1">#REF!</definedName>
    <definedName name="qqqqq1" hidden="1">#REF!</definedName>
    <definedName name="QQQQQQQ" hidden="1">OFFSET([25]!rngFirstUserDefCol,5,0,25,6)</definedName>
    <definedName name="QUERY1.keep_password" hidden="1">TRUE</definedName>
    <definedName name="QUERY1.query_connection" localSheetId="18" hidden="1">{"DBQ=C:\Access\Theatres.mdb;DefaultDir=C:\Access;Driver={Microsoft Access Driver (*.mdb)};DriverId=25;FIL=MS Access;ImplicitCommitSync=Yes;MaxBufferSize=512;MaxScanRows=8;PageTimeout=5;SafeTransactions=0;Threads=3;UID=admin;UserCommitSync=Yes;"}</definedName>
    <definedName name="QUERY1.query_connection" hidden="1">{"DBQ=C:\Access\Theatres.mdb;DefaultDir=C:\Access;Driver={Microsoft Access Driver (*.mdb)};DriverId=25;FIL=MS Access;ImplicitCommitSync=Yes;MaxBufferSize=512;MaxScanRows=8;PageTimeout=5;SafeTransactions=0;Threads=3;UID=admin;UserCommitSync=Yes;"}</definedName>
    <definedName name="QUERY1.query_connection_1" localSheetId="18" hidden="1">{"DBQ=C:\Access\Theatres.mdb;DefaultDir=C:\Access;Driver={Microsoft Access Driver (*.mdb)};DriverId=25;FIL=MS Access;ImplicitCommitSync=Yes;MaxBufferSize=512;MaxScanRows=8;PageTimeout=5;SafeTransactions=0;Threads=3;UID=admin;UserCommitSync=Yes;"}</definedName>
    <definedName name="QUERY1.query_connection_1" hidden="1">{"DBQ=C:\Access\Theatres.mdb;DefaultDir=C:\Access;Driver={Microsoft Access Driver (*.mdb)};DriverId=25;FIL=MS Access;ImplicitCommitSync=Yes;MaxBufferSize=512;MaxScanRows=8;PageTimeout=5;SafeTransactions=0;Threads=3;UID=admin;UserCommitSync=Yes;"}</definedName>
    <definedName name="QUERY1.query_definition"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options" localSheetId="18" hidden="1">{TRUE;FALSE}</definedName>
    <definedName name="QUERY1.query_options" hidden="1">{TRUE;FALSE}</definedName>
    <definedName name="QUERY1.query_options_1" localSheetId="18" hidden="1">{TRUE;FALSE}</definedName>
    <definedName name="QUERY1.query_options_1" hidden="1">{TRUE;FALSE}</definedName>
    <definedName name="QUERY1.query_statement"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user_name" hidden="1">"admin"</definedName>
    <definedName name="rng8805Line8a" hidden="1">[9]shtLookup!$F$64</definedName>
    <definedName name="rngApplicationName" localSheetId="18" hidden="1">#REF!</definedName>
    <definedName name="rngApplicationName" hidden="1">#REF!</definedName>
    <definedName name="rngBegFN1" localSheetId="18" hidden="1">#REF!</definedName>
    <definedName name="rngBegFN1" hidden="1">#REF!</definedName>
    <definedName name="rngBegFN10" localSheetId="18" hidden="1">#REF!</definedName>
    <definedName name="rngBegFN10" hidden="1">#REF!</definedName>
    <definedName name="rngBegFN11" localSheetId="18" hidden="1">#REF!</definedName>
    <definedName name="rngBegFN11" hidden="1">#REF!</definedName>
    <definedName name="rngBegFN12" localSheetId="18" hidden="1">#REF!</definedName>
    <definedName name="rngBegFN12" hidden="1">#REF!</definedName>
    <definedName name="rngBegFN13" localSheetId="18" hidden="1">#REF!</definedName>
    <definedName name="rngBegFN13" hidden="1">#REF!</definedName>
    <definedName name="rngBegFN14" localSheetId="18" hidden="1">#REF!</definedName>
    <definedName name="rngBegFN14" hidden="1">#REF!</definedName>
    <definedName name="rngBegFN15" localSheetId="18" hidden="1">#REF!</definedName>
    <definedName name="rngBegFN15" hidden="1">#REF!</definedName>
    <definedName name="rngBegFN2" localSheetId="18" hidden="1">#REF!</definedName>
    <definedName name="rngBegFN2" hidden="1">#REF!</definedName>
    <definedName name="rngBegFN3" localSheetId="18" hidden="1">#REF!</definedName>
    <definedName name="rngBegFN3" hidden="1">#REF!</definedName>
    <definedName name="rngBegFN4" localSheetId="18" hidden="1">#REF!</definedName>
    <definedName name="rngBegFN4" hidden="1">#REF!</definedName>
    <definedName name="rngBegFN5" localSheetId="18" hidden="1">#REF!</definedName>
    <definedName name="rngBegFN5" hidden="1">#REF!</definedName>
    <definedName name="rngBegFN6" localSheetId="18" hidden="1">#REF!</definedName>
    <definedName name="rngBegFN6" hidden="1">#REF!</definedName>
    <definedName name="rngBegFN7" localSheetId="18" hidden="1">#REF!</definedName>
    <definedName name="rngBegFN7" hidden="1">#REF!</definedName>
    <definedName name="rngBegFN8" localSheetId="18" hidden="1">#REF!</definedName>
    <definedName name="rngBegFN8" hidden="1">#REF!</definedName>
    <definedName name="rngBegFN9" localSheetId="18" hidden="1">#REF!</definedName>
    <definedName name="rngBegFN9" hidden="1">#REF!</definedName>
    <definedName name="rngBrowse" localSheetId="18" hidden="1">#REF!</definedName>
    <definedName name="rngBrowse" hidden="1">#REF!</definedName>
    <definedName name="rngCommandBarName" localSheetId="18" hidden="1">#REF!</definedName>
    <definedName name="rngCommandBarName" hidden="1">#REF!</definedName>
    <definedName name="rngCopy14" localSheetId="18" hidden="1">#REF!</definedName>
    <definedName name="rngCopy14" hidden="1">#REF!</definedName>
    <definedName name="rngCopyAC" localSheetId="18" hidden="1">#REF!</definedName>
    <definedName name="rngCopyAC" hidden="1">#REF!</definedName>
    <definedName name="rngCopyAD" localSheetId="18" hidden="1">#REF!</definedName>
    <definedName name="rngCopyAD" hidden="1">#REF!</definedName>
    <definedName name="rngCopyAE" localSheetId="18" hidden="1">#REF!</definedName>
    <definedName name="rngCopyAE" hidden="1">#REF!</definedName>
    <definedName name="rngCopyFormulasSource" localSheetId="18" hidden="1">'[26]CIN-14'!#REF!</definedName>
    <definedName name="rngCopyFormulasSource" hidden="1">'[26]CIN-14'!#REF!</definedName>
    <definedName name="rngCSZ" localSheetId="18" hidden="1">#REF!</definedName>
    <definedName name="rngCSZ" hidden="1">#REF!</definedName>
    <definedName name="rngCustomNote" localSheetId="18" hidden="1">#REF!</definedName>
    <definedName name="rngCustomNote" hidden="1">#REF!</definedName>
    <definedName name="rngDefaultPrinter" localSheetId="18" hidden="1">#REF!</definedName>
    <definedName name="rngDefaultPrinter" hidden="1">#REF!</definedName>
    <definedName name="rngDF" localSheetId="18" hidden="1">#REF!</definedName>
    <definedName name="rngDF" hidden="1">#REF!</definedName>
    <definedName name="rngDir" localSheetId="18" hidden="1">#REF!</definedName>
    <definedName name="rngDir" hidden="1">#REF!</definedName>
    <definedName name="rngDirectory" localSheetId="18" hidden="1">#REF!</definedName>
    <definedName name="rngDirectory" hidden="1">#REF!</definedName>
    <definedName name="rngDynToolbarIcons" localSheetId="18" hidden="1">#REF!</definedName>
    <definedName name="rngDynToolbarIcons" hidden="1">#REF!</definedName>
    <definedName name="rngEIN" hidden="1">[27]Instructions!$G$7</definedName>
    <definedName name="rngEndFN1" localSheetId="18" hidden="1">#REF!</definedName>
    <definedName name="rngEndFN1" hidden="1">#REF!</definedName>
    <definedName name="rngEndFN10" localSheetId="18" hidden="1">#REF!</definedName>
    <definedName name="rngEndFN10" hidden="1">#REF!</definedName>
    <definedName name="rngEndFN11" localSheetId="18" hidden="1">#REF!</definedName>
    <definedName name="rngEndFN11" hidden="1">#REF!</definedName>
    <definedName name="rngEndFN12" localSheetId="18" hidden="1">#REF!</definedName>
    <definedName name="rngEndFN12" hidden="1">#REF!</definedName>
    <definedName name="rngEndFN13" localSheetId="18" hidden="1">#REF!</definedName>
    <definedName name="rngEndFN13" hidden="1">#REF!</definedName>
    <definedName name="rngEndFN14" localSheetId="18" hidden="1">#REF!</definedName>
    <definedName name="rngEndFN14" hidden="1">#REF!</definedName>
    <definedName name="rngEndFN15" localSheetId="18" hidden="1">#REF!</definedName>
    <definedName name="rngEndFN15" hidden="1">#REF!</definedName>
    <definedName name="rngEndFN2" localSheetId="18" hidden="1">#REF!</definedName>
    <definedName name="rngEndFN2" hidden="1">#REF!</definedName>
    <definedName name="rngEndFN3" localSheetId="18" hidden="1">#REF!</definedName>
    <definedName name="rngEndFN3" hidden="1">#REF!</definedName>
    <definedName name="rngEndFN4" localSheetId="18" hidden="1">#REF!</definedName>
    <definedName name="rngEndFN4" hidden="1">#REF!</definedName>
    <definedName name="rngEndFN5" localSheetId="18" hidden="1">#REF!</definedName>
    <definedName name="rngEndFN5" hidden="1">#REF!</definedName>
    <definedName name="rngEndFN6" localSheetId="18" hidden="1">#REF!</definedName>
    <definedName name="rngEndFN6" hidden="1">#REF!</definedName>
    <definedName name="rngEndFN7" localSheetId="18" hidden="1">#REF!</definedName>
    <definedName name="rngEndFN7" hidden="1">#REF!</definedName>
    <definedName name="rngEndFN8" localSheetId="18" hidden="1">#REF!</definedName>
    <definedName name="rngEndFN8" hidden="1">#REF!</definedName>
    <definedName name="rngEndFN9" localSheetId="18" hidden="1">#REF!</definedName>
    <definedName name="rngEndFN9" hidden="1">#REF!</definedName>
    <definedName name="rngEntityName" hidden="1">[27]Instructions!$G$6</definedName>
    <definedName name="rngFirstOrNot" localSheetId="18" hidden="1">#REF!</definedName>
    <definedName name="rngFirstOrNot" hidden="1">#REF!</definedName>
    <definedName name="rngFirstSheet" localSheetId="18" hidden="1">#REF!</definedName>
    <definedName name="rngFirstSheet" hidden="1">#REF!</definedName>
    <definedName name="rngFirstUserDefCol" localSheetId="18" hidden="1">#REF!</definedName>
    <definedName name="rngFirstUserDefCol" hidden="1">#REF!</definedName>
    <definedName name="rngForeignTaxesSelection" localSheetId="18" hidden="1">#REF!</definedName>
    <definedName name="rngForeignTaxesSelection" hidden="1">#REF!</definedName>
    <definedName name="rngForm_10Copy" localSheetId="18" hidden="1">#REF!</definedName>
    <definedName name="rngForm_10Copy" hidden="1">#REF!</definedName>
    <definedName name="rngForm_11Copy" localSheetId="18" hidden="1">#REF!</definedName>
    <definedName name="rngForm_11Copy" hidden="1">#REF!</definedName>
    <definedName name="rngForm_15Copy" localSheetId="18" hidden="1">#REF!</definedName>
    <definedName name="rngForm_15Copy" hidden="1">#REF!</definedName>
    <definedName name="rngForm_2Copy" localSheetId="18" hidden="1">#REF!</definedName>
    <definedName name="rngForm_2Copy" hidden="1">#REF!</definedName>
    <definedName name="rngForm_3Copy" localSheetId="18" hidden="1">#REF!</definedName>
    <definedName name="rngForm_3Copy" hidden="1">#REF!</definedName>
    <definedName name="rngForm_6Copy" localSheetId="18" hidden="1">#REF!</definedName>
    <definedName name="rngForm_6Copy" hidden="1">#REF!</definedName>
    <definedName name="rngForm_7Copy" localSheetId="18" hidden="1">#REF!</definedName>
    <definedName name="rngForm_7Copy" hidden="1">#REF!</definedName>
    <definedName name="rngForm_9Copy" localSheetId="18" hidden="1">#REF!</definedName>
    <definedName name="rngForm_9Copy" hidden="1">#REF!</definedName>
    <definedName name="rngForm8621" localSheetId="18" hidden="1">#REF!,#REF!</definedName>
    <definedName name="rngForm8621" hidden="1">#REF!,#REF!</definedName>
    <definedName name="rngFromFN" localSheetId="18" hidden="1">#REF!</definedName>
    <definedName name="rngFromFN" hidden="1">#REF!</definedName>
    <definedName name="rngFromPtr" localSheetId="18" hidden="1">#REF!</definedName>
    <definedName name="rngFromPtr" hidden="1">#REF!</definedName>
    <definedName name="rngFundTool" localSheetId="18" hidden="1">#REF!</definedName>
    <definedName name="rngFundTool" hidden="1">#REF!</definedName>
    <definedName name="rngImageHeader" localSheetId="18" hidden="1">#REF!</definedName>
    <definedName name="rngImageHeader" hidden="1">#REF!</definedName>
    <definedName name="rngImageVer" localSheetId="18" hidden="1">#REF!</definedName>
    <definedName name="rngImageVer" hidden="1">#REF!</definedName>
    <definedName name="rngInitTF" localSheetId="18" hidden="1">#REF!</definedName>
    <definedName name="rngInitTF" hidden="1">#REF!</definedName>
    <definedName name="rngK1Ver" localSheetId="18" hidden="1">#REF!</definedName>
    <definedName name="rngK1Ver" hidden="1">#REF!</definedName>
    <definedName name="rngLinkedAlready" localSheetId="18" hidden="1">#REF!</definedName>
    <definedName name="rngLinkedAlready" hidden="1">#REF!</definedName>
    <definedName name="rngMatrix" localSheetId="18" hidden="1">#REF!</definedName>
    <definedName name="rngMatrix" hidden="1">#REF!</definedName>
    <definedName name="rngMedia" localSheetId="18" hidden="1">#REF!</definedName>
    <definedName name="rngMedia" hidden="1">#REF!</definedName>
    <definedName name="rngNextVersion" localSheetId="18" hidden="1">#REF!</definedName>
    <definedName name="rngNextVersion" hidden="1">#REF!</definedName>
    <definedName name="rngNumToolbarItems" localSheetId="18" hidden="1">#REF!</definedName>
    <definedName name="rngNumToolbarItems" hidden="1">#REF!</definedName>
    <definedName name="rngoffset" localSheetId="18" hidden="1">#REF!</definedName>
    <definedName name="rngoffset" hidden="1">#REF!</definedName>
    <definedName name="rngP_n_T_Option" localSheetId="18" hidden="1">#REF!</definedName>
    <definedName name="rngP_n_T_Option" hidden="1">#REF!</definedName>
    <definedName name="rngPartCountry" localSheetId="18" hidden="1">#REF!</definedName>
    <definedName name="rngPartCountry" hidden="1">#REF!</definedName>
    <definedName name="rngPeriod" hidden="1">[27]Instructions!$G$8</definedName>
    <definedName name="rngPerm" localSheetId="18" hidden="1">#REF!</definedName>
    <definedName name="rngPerm" hidden="1">#REF!</definedName>
    <definedName name="rngPFIC" localSheetId="18" hidden="1">#REF!</definedName>
    <definedName name="rngPFIC" hidden="1">#REF!</definedName>
    <definedName name="rngPT1" localSheetId="18" hidden="1">#REF!</definedName>
    <definedName name="rngPT1" hidden="1">#REF!</definedName>
    <definedName name="rngRefMatrix_1" localSheetId="18" hidden="1">#REF!</definedName>
    <definedName name="rngRefMatrix_1" hidden="1">#REF!</definedName>
    <definedName name="rngRefMatrix_2" localSheetId="18" hidden="1">#REF!</definedName>
    <definedName name="rngRefMatrix_2" hidden="1">#REF!</definedName>
    <definedName name="rngRefMatrix_3" localSheetId="18" hidden="1">#REF!</definedName>
    <definedName name="rngRefMatrix_3" hidden="1">#REF!</definedName>
    <definedName name="rngRoundMe" localSheetId="18" hidden="1">#REF!</definedName>
    <definedName name="rngRoundMe" hidden="1">#REF!</definedName>
    <definedName name="rngRoundRow" localSheetId="18" hidden="1">#REF!</definedName>
    <definedName name="rngRoundRow" hidden="1">#REF!</definedName>
    <definedName name="rngSavePDF" localSheetId="18" hidden="1">#REF!</definedName>
    <definedName name="rngSavePDF" hidden="1">#REF!</definedName>
    <definedName name="rngSheetNameRow" localSheetId="18" hidden="1">#REF!</definedName>
    <definedName name="rngSheetNameRow" hidden="1">#REF!</definedName>
    <definedName name="rngShortName" localSheetId="18" hidden="1">#REF!</definedName>
    <definedName name="rngShortName" hidden="1">#REF!</definedName>
    <definedName name="rngToFN" localSheetId="18" hidden="1">#REF!</definedName>
    <definedName name="rngToFN" hidden="1">#REF!</definedName>
    <definedName name="rngToPtr" localSheetId="18" hidden="1">#REF!</definedName>
    <definedName name="rngToPtr" hidden="1">#REF!</definedName>
    <definedName name="rngTY" localSheetId="18" hidden="1">#REF!</definedName>
    <definedName name="rngTY" hidden="1">#REF!</definedName>
    <definedName name="rngUserDef_PA" localSheetId="18" hidden="1">OFFSET('WP1-ADIT'!rngFirstUserDefCol,5,0,25,6)</definedName>
    <definedName name="rngUserDef_PA" hidden="1">OFFSET(rngFirstUserDefCol,5,0,25,6)</definedName>
    <definedName name="rngViewDR_1" localSheetId="18" hidden="1">#REF!</definedName>
    <definedName name="rngViewDR_1" hidden="1">#REF!</definedName>
    <definedName name="rngViewDR_2" localSheetId="18" hidden="1">#REF!</definedName>
    <definedName name="rngViewDR_2" hidden="1">#REF!</definedName>
    <definedName name="rngViewDR_3" localSheetId="18" hidden="1">#REF!</definedName>
    <definedName name="rngViewDR_3" hidden="1">#REF!</definedName>
    <definedName name="rngViewDR_7" localSheetId="18" hidden="1">#REF!</definedName>
    <definedName name="rngViewDR_7" hidden="1">#REF!</definedName>
    <definedName name="rngViewForm_12" localSheetId="18" hidden="1">#REF!</definedName>
    <definedName name="rngViewForm_12" hidden="1">#REF!</definedName>
    <definedName name="rngViewImageSum" localSheetId="18" hidden="1">#REF!</definedName>
    <definedName name="rngViewImageSum" hidden="1">#REF!</definedName>
    <definedName name="Roof" localSheetId="18" hidden="1">{"Roofs Page 1",#N/A,FALSE,"Roof Outline";"Roofs Page 2",#N/A,FALSE,"Roof Outline"}</definedName>
    <definedName name="Roof" hidden="1">{"Roofs Page 1",#N/A,FALSE,"Roof Outline";"Roofs Page 2",#N/A,FALSE,"Roof Outline"}</definedName>
    <definedName name="rrrr" localSheetId="18" hidden="1">{#N/A,#N/A,FALSE,"O&amp;M by processes";#N/A,#N/A,FALSE,"Elec Act vs Bud";#N/A,#N/A,FALSE,"G&amp;A";#N/A,#N/A,FALSE,"BGS";#N/A,#N/A,FALSE,"Res Cost"}</definedName>
    <definedName name="rrrr" hidden="1">{#N/A,#N/A,FALSE,"O&amp;M by processes";#N/A,#N/A,FALSE,"Elec Act vs Bud";#N/A,#N/A,FALSE,"G&amp;A";#N/A,#N/A,FALSE,"BGS";#N/A,#N/A,FALSE,"Res Cost"}</definedName>
    <definedName name="s_1" localSheetId="18" hidden="1">{"_200",#N/A,FALSE,"ALLOCATIONS";"_80_1",#N/A,FALSE,"ALLOCATIONS";"_80_2",#N/A,FALSE,"ALLOCATIONS";"_80_3",#N/A,FALSE,"ALLOCATIONS";"_80_4",#N/A,FALSE,"ALLOCATIONS";"_80_5",#N/A,FALSE,"ALLOCATIONS"}</definedName>
    <definedName name="s_1" hidden="1">{"_200",#N/A,FALSE,"ALLOCATIONS";"_80_1",#N/A,FALSE,"ALLOCATIONS";"_80_2",#N/A,FALSE,"ALLOCATIONS";"_80_3",#N/A,FALSE,"ALLOCATIONS";"_80_4",#N/A,FALSE,"ALLOCATIONS";"_80_5",#N/A,FALSE,"ALLOCATIONS"}</definedName>
    <definedName name="s_2" localSheetId="18"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localSheetId="18"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d" localSheetId="18" hidden="1">{"balsheet",#N/A,FALSE,"INCOME";"TB3",#N/A,FALSE,"INCOME";"TAJE",#N/A,FALSE,"TAJE";"_200",#N/A,FALSE,"ALLOCATIONS";"_80_1",#N/A,FALSE,"ALLOCATIONS";"_80_2",#N/A,FALSE,"ALLOCATIONS";"_80_3",#N/A,FALSE,"ALLOCATIONS";"_80_4",#N/A,FALSE,"ALLOCATIONS";"_80_5",#N/A,FALSE,"ALLOCATIONS"}</definedName>
    <definedName name="sd" hidden="1">{"balsheet",#N/A,FALSE,"INCOME";"TB3",#N/A,FALSE,"INCOME";"TAJE",#N/A,FALSE,"TAJE";"_200",#N/A,FALSE,"ALLOCATIONS";"_80_1",#N/A,FALSE,"ALLOCATIONS";"_80_2",#N/A,FALSE,"ALLOCATIONS";"_80_3",#N/A,FALSE,"ALLOCATIONS";"_80_4",#N/A,FALSE,"ALLOCATIONS";"_80_5",#N/A,FALSE,"ALLOCATIONS"}</definedName>
    <definedName name="sdggdsdgg" localSheetId="18" hidden="1">{#N/A,#N/A,TRUE,"MAIN FT TERM";#N/A,#N/A,TRUE,"MCI  FT TERM ";#N/A,#N/A,TRUE,"OC12 EQV"}</definedName>
    <definedName name="sdggdsdgg" hidden="1">{#N/A,#N/A,TRUE,"MAIN FT TERM";#N/A,#N/A,TRUE,"MCI  FT TERM ";#N/A,#N/A,TRUE,"OC12 EQV"}</definedName>
    <definedName name="sencount" hidden="1">1</definedName>
    <definedName name="SF" localSheetId="18" hidden="1">{#N/A,#N/A,FALSE,"Aging Summary";#N/A,#N/A,FALSE,"Ratio Analysis";#N/A,#N/A,FALSE,"Test 120 Day Accts";#N/A,#N/A,FALSE,"Tickmarks"}</definedName>
    <definedName name="SF" hidden="1">{#N/A,#N/A,FALSE,"Aging Summary";#N/A,#N/A,FALSE,"Ratio Analysis";#N/A,#N/A,FALSE,"Test 120 Day Accts";#N/A,#N/A,FALSE,"Tickmarks"}</definedName>
    <definedName name="shiva" localSheetId="18"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8" hidden="1">#REF!</definedName>
    <definedName name="solver_adj" hidden="1">#REF!</definedName>
    <definedName name="solver_lin" hidden="1">0</definedName>
    <definedName name="solver_num" hidden="1">0</definedName>
    <definedName name="solver_opt" localSheetId="18" hidden="1">#REF!</definedName>
    <definedName name="solver_opt" hidden="1">#REF!</definedName>
    <definedName name="solver_rel1" hidden="1">2</definedName>
    <definedName name="solver_rhs1" hidden="1">17</definedName>
    <definedName name="solver_typ" hidden="1">3</definedName>
    <definedName name="solver_val" hidden="1">0.6</definedName>
    <definedName name="Sort2" localSheetId="18" hidden="1">#REF!</definedName>
    <definedName name="Sort2" hidden="1">#REF!</definedName>
    <definedName name="ss" localSheetId="18" hidden="1">{#N/A,#N/A,FALSE,"Aging Summary";#N/A,#N/A,FALSE,"Ratio Analysis";#N/A,#N/A,FALSE,"Test 120 Day Accts";#N/A,#N/A,FALSE,"Tickmarks"}</definedName>
    <definedName name="ss" hidden="1">{#N/A,#N/A,FALSE,"Aging Summary";#N/A,#N/A,FALSE,"Ratio Analysis";#N/A,#N/A,FALSE,"Test 120 Day Accts";#N/A,#N/A,FALSE,"Tickmarks"}</definedName>
    <definedName name="SSO" localSheetId="18" hidden="1">{#N/A,#N/A,FALSE,"CF Consolidated 2";#N/A,#N/A,FALSE,"Retail Assump";#N/A,#N/A,FALSE,"CF Retail";#N/A,#N/A,FALSE,"Garage Assumpt 1";#N/A,#N/A,FALSE,"Garage Op Proj";#N/A,#N/A,FALSE,"Hist I&amp;E";#N/A,#N/A,FALSE,"Rent Roll";#N/A,#N/A,FALSE,"RE Taxes";#N/A,#N/A,FALSE,"CAM - BH";#N/A,#N/A,FALSE,"Comm.Condo CAM"}</definedName>
    <definedName name="SSO" hidden="1">{#N/A,#N/A,FALSE,"CF Consolidated 2";#N/A,#N/A,FALSE,"Retail Assump";#N/A,#N/A,FALSE,"CF Retail";#N/A,#N/A,FALSE,"Garage Assumpt 1";#N/A,#N/A,FALSE,"Garage Op Proj";#N/A,#N/A,FALSE,"Hist I&amp;E";#N/A,#N/A,FALSE,"Rent Roll";#N/A,#N/A,FALSE,"RE Taxes";#N/A,#N/A,FALSE,"CAM - BH";#N/A,#N/A,FALSE,"Comm.Condo CAM"}</definedName>
    <definedName name="statsrevised" localSheetId="18" hidden="1">{#N/A,#N/A,FALSE,"O&amp;M by processes";#N/A,#N/A,FALSE,"Elec Act vs Bud";#N/A,#N/A,FALSE,"G&amp;A";#N/A,#N/A,FALSE,"BGS";#N/A,#N/A,FALSE,"Res Cost"}</definedName>
    <definedName name="statsrevised" hidden="1">{#N/A,#N/A,FALSE,"O&amp;M by processes";#N/A,#N/A,FALSE,"Elec Act vs Bud";#N/A,#N/A,FALSE,"G&amp;A";#N/A,#N/A,FALSE,"BGS";#N/A,#N/A,FALSE,"Res Cost"}</definedName>
    <definedName name="storage" localSheetId="18" hidden="1">{#N/A,#N/A,FALSE,"Inv. in cons subs";#N/A,#N/A,FALSE,"Intercomp.";#N/A,#N/A,FALSE,"Common Stock";#N/A,#N/A,FALSE,"Beg. or year re";#N/A,#N/A,FALSE,"Inv. NC sub-undist"}</definedName>
    <definedName name="storage" hidden="1">{#N/A,#N/A,FALSE,"Inv. in cons subs";#N/A,#N/A,FALSE,"Intercomp.";#N/A,#N/A,FALSE,"Common Stock";#N/A,#N/A,FALSE,"Beg. or year re";#N/A,#N/A,FALSE,"Inv. NC sub-undist"}</definedName>
    <definedName name="support" localSheetId="18"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8" hidden="1">{#N/A,#N/A,FALSE,"O&amp;M by processes";#N/A,#N/A,FALSE,"Elec Act vs Bud";#N/A,#N/A,FALSE,"G&amp;A";#N/A,#N/A,FALSE,"BGS";#N/A,#N/A,FALSE,"Res Cost"}</definedName>
    <definedName name="supporti" hidden="1">{#N/A,#N/A,FALSE,"O&amp;M by processes";#N/A,#N/A,FALSE,"Elec Act vs Bud";#N/A,#N/A,FALSE,"G&amp;A";#N/A,#N/A,FALSE,"BGS";#N/A,#N/A,FALSE,"Res Cost"}</definedName>
    <definedName name="test1" localSheetId="18" hidden="1">{#N/A,#N/A,TRUE,"MAIN FT TERM";#N/A,#N/A,TRUE,"MCI  FT TERM ";#N/A,#N/A,TRUE,"OC12 EQV"}</definedName>
    <definedName name="test1" hidden="1">{#N/A,#N/A,TRUE,"MAIN FT TERM";#N/A,#N/A,TRUE,"MCI  FT TERM ";#N/A,#N/A,TRUE,"OC12 EQV"}</definedName>
    <definedName name="test4" localSheetId="18" hidden="1">{#N/A,#N/A,TRUE,"MAIN FT TERM";#N/A,#N/A,TRUE,"MCI  FT TERM ";#N/A,#N/A,TRUE,"OC12 EQV"}</definedName>
    <definedName name="test4" hidden="1">{#N/A,#N/A,TRUE,"MAIN FT TERM";#N/A,#N/A,TRUE,"MCI  FT TERM ";#N/A,#N/A,TRUE,"OC12 EQV"}</definedName>
    <definedName name="test5" localSheetId="18" hidden="1">{#N/A,#N/A,FALSE,"DAOCM 2차 검토"}</definedName>
    <definedName name="test5" hidden="1">{#N/A,#N/A,FALSE,"DAOCM 2차 검토"}</definedName>
    <definedName name="testing" localSheetId="18" hidden="1">{"detail305",#N/A,FALSE,"BI-305"}</definedName>
    <definedName name="testing" hidden="1">{"detail305",#N/A,FALSE,"BI-305"}</definedName>
    <definedName name="TextRefCopyRangeCount" hidden="1">6</definedName>
    <definedName name="toma" localSheetId="18"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8"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8"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8"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8"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8"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8" hidden="1">{#N/A,#N/A,FALSE,"O&amp;M by processes";#N/A,#N/A,FALSE,"Elec Act vs Bud";#N/A,#N/A,FALSE,"G&amp;A";#N/A,#N/A,FALSE,"BGS";#N/A,#N/A,FALSE,"Res Cost"}</definedName>
    <definedName name="tomz" hidden="1">{#N/A,#N/A,FALSE,"O&amp;M by processes";#N/A,#N/A,FALSE,"Elec Act vs Bud";#N/A,#N/A,FALSE,"G&amp;A";#N/A,#N/A,FALSE,"BGS";#N/A,#N/A,FALSE,"Res Cost"}</definedName>
    <definedName name="tt"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8" hidden="1">{"document1",#N/A,FALSE,"Documentation";"document2",#N/A,FALSE,"Documentation"}</definedName>
    <definedName name="v" hidden="1">{"document1",#N/A,FALSE,"Documentation";"document2",#N/A,FALSE,"Documentation"}</definedName>
    <definedName name="v_1" localSheetId="18" hidden="1">{"document1",#N/A,FALSE,"Documentation";"document2",#N/A,FALSE,"Documentation"}</definedName>
    <definedName name="v_1" hidden="1">{"document1",#N/A,FALSE,"Documentation";"document2",#N/A,FALSE,"Documentation"}</definedName>
    <definedName name="VerticalFilter" localSheetId="18" hidden="1">#REF!</definedName>
    <definedName name="VerticalFilter" hidden="1">#REF!</definedName>
    <definedName name="Viastar" localSheetId="18" hidden="1">{#N/A,#N/A,FALSE,"Assumptions",#N/A;#N/A,FALSE,"N-IS-Sum",#N/A,#N/A;FALSE,"N-St-Sum",#N/A,#N/A,FALSE;"Inc Stmt",#N/A,#N/A,FALSE,"Stats"}</definedName>
    <definedName name="Viastar" hidden="1">{#N/A,#N/A,FALSE,"Assumptions",#N/A;#N/A,FALSE,"N-IS-Sum",#N/A,#N/A;FALSE,"N-St-Sum",#N/A,#N/A,FALSE;"Inc Stmt",#N/A,#N/A,FALSE,"Stats"}</definedName>
    <definedName name="vj" localSheetId="18" hidden="1">{#N/A,#N/A,FALSE,"Assumptions";#N/A,#N/A,FALSE,"10-Yr - detail";#N/A,#N/A,FALSE,"Rent Roll";#N/A,#N/A,FALSE,"Historical (2)";#N/A,#N/A,FALSE,"RET's";#N/A,#N/A,FALSE,"Lse-Exp.";#N/A,#N/A,FALSE,"Lease Rollover";#N/A,#N/A,FALSE,"Service Contracts"}</definedName>
    <definedName name="vj" hidden="1">{#N/A,#N/A,FALSE,"Assumptions";#N/A,#N/A,FALSE,"10-Yr - detail";#N/A,#N/A,FALSE,"Rent Roll";#N/A,#N/A,FALSE,"Historical (2)";#N/A,#N/A,FALSE,"RET's";#N/A,#N/A,FALSE,"Lse-Exp.";#N/A,#N/A,FALSE,"Lease Rollover";#N/A,#N/A,FALSE,"Service Contracts"}</definedName>
    <definedName name="w"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e" localSheetId="18" hidden="1">{#N/A,#N/A,FALSE,"Aging Summary";#N/A,#N/A,FALSE,"Ratio Analysis";#N/A,#N/A,FALSE,"Test 120 Day Accts";#N/A,#N/A,FALSE,"Tickmarks"}</definedName>
    <definedName name="we" hidden="1">{#N/A,#N/A,FALSE,"Aging Summary";#N/A,#N/A,FALSE,"Ratio Analysis";#N/A,#N/A,FALSE,"Test 120 Day Accts";#N/A,#N/A,FALSE,"Tickmarks"}</definedName>
    <definedName name="wew" localSheetId="18" hidden="1">{#N/A,#N/A,FALSE,"BreakoutFY95";#N/A,#N/A,FALSE,"BreakoutFY96";#N/A,#N/A,FALSE,"BreakoutFY97";#N/A,#N/A,FALSE,"BreakoutFY98"}</definedName>
    <definedName name="wew" hidden="1">{#N/A,#N/A,FALSE,"BreakoutFY95";#N/A,#N/A,FALSE,"BreakoutFY96";#N/A,#N/A,FALSE,"BreakoutFY97";#N/A,#N/A,FALSE,"BreakoutFY98"}</definedName>
    <definedName name="wh" localSheetId="18"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8"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8"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8"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8"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8"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8"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8" hidden="1">{#N/A,#N/A,FALSE,"O&amp;M by processes";#N/A,#N/A,FALSE,"Elec Act vs Bud";#N/A,#N/A,FALSE,"G&amp;A";#N/A,#N/A,FALSE,"BGS";#N/A,#N/A,FALSE,"Res Cost"}</definedName>
    <definedName name="wrn" hidden="1">{#N/A,#N/A,FALSE,"O&amp;M by processes";#N/A,#N/A,FALSE,"Elec Act vs Bud";#N/A,#N/A,FALSE,"G&amp;A";#N/A,#N/A,FALSE,"BGS";#N/A,#N/A,FALSE,"Res Cost"}</definedName>
    <definedName name="wrn.200CFWD." localSheetId="18" hidden="1">{"_200",#N/A,FALSE,"ALLOCATIONS"}</definedName>
    <definedName name="wrn.200CFWD." hidden="1">{"_200",#N/A,FALSE,"ALLOCATIONS"}</definedName>
    <definedName name="wrn.200CFWD._1" localSheetId="18" hidden="1">{"_200",#N/A,FALSE,"ALLOCATIONS"}</definedName>
    <definedName name="wrn.200CFWD._1" hidden="1">{"_200",#N/A,FALSE,"ALLOCATIONS"}</definedName>
    <definedName name="wrn.200CFWD._2" localSheetId="18" hidden="1">{"_200",#N/A,FALSE,"ALLOCATIONS"}</definedName>
    <definedName name="wrn.200CFWD._2" hidden="1">{"_200",#N/A,FALSE,"ALLOCATIONS"}</definedName>
    <definedName name="wrn.200CFWD._3" localSheetId="18" hidden="1">{"_200",#N/A,FALSE,"ALLOCATIONS"}</definedName>
    <definedName name="wrn.200CFWD._3" hidden="1">{"_200",#N/A,FALSE,"ALLOCATIONS"}</definedName>
    <definedName name="wrn.200SMALL." localSheetId="18" hidden="1">{#N/A,#N/A,FALSE,"ALLOCATIONS"}</definedName>
    <definedName name="wrn.200SMALL." hidden="1">{#N/A,#N/A,FALSE,"ALLOCATIONS"}</definedName>
    <definedName name="wrn.200SMALL._1" localSheetId="18" hidden="1">{#N/A,#N/A,FALSE,"ALLOCATIONS"}</definedName>
    <definedName name="wrn.200SMALL._1" hidden="1">{#N/A,#N/A,FALSE,"ALLOCATIONS"}</definedName>
    <definedName name="wrn.200SMALL._2" localSheetId="18" hidden="1">{#N/A,#N/A,FALSE,"ALLOCATIONS"}</definedName>
    <definedName name="wrn.200SMALL._2" hidden="1">{#N/A,#N/A,FALSE,"ALLOCATIONS"}</definedName>
    <definedName name="wrn.200SMALL._3" localSheetId="18" hidden="1">{#N/A,#N/A,FALSE,"ALLOCATIONS"}</definedName>
    <definedName name="wrn.200SMALL._3" hidden="1">{#N/A,#N/A,FALSE,"ALLOCATIONS"}</definedName>
    <definedName name="wrn.275PricingBook." localSheetId="18" hidden="1">{#N/A,#N/A,FALSE,"Assumptions";#N/A,#N/A,FALSE,"Impact Assumptions";#N/A,#N/A,FALSE,"10-Yr - detail";#N/A,#N/A,FALSE,"1,5,10 yr comp";#N/A,#N/A,FALSE,"Lse-Exp.";#N/A,#N/A,FALSE,"Rent Roll";#N/A,#N/A,FALSE,"Historical (2)";#N/A,#N/A,FALSE,"RET's";#N/A,#N/A,FALSE,"Lease Rollover"}</definedName>
    <definedName name="wrn.275PricingBook." hidden="1">{#N/A,#N/A,FALSE,"Assumptions";#N/A,#N/A,FALSE,"Impact Assumptions";#N/A,#N/A,FALSE,"10-Yr - detail";#N/A,#N/A,FALSE,"1,5,10 yr comp";#N/A,#N/A,FALSE,"Lse-Exp.";#N/A,#N/A,FALSE,"Rent Roll";#N/A,#N/A,FALSE,"Historical (2)";#N/A,#N/A,FALSE,"RET's";#N/A,#N/A,FALSE,"Lease Rollover"}</definedName>
    <definedName name="wrn.275Schedulles." localSheetId="18" hidden="1">{#N/A,#N/A,FALSE,"Assumptions";#N/A,#N/A,FALSE,"10-Yr - detail";#N/A,#N/A,FALSE,"Rent Roll";#N/A,#N/A,FALSE,"Historical (2)";#N/A,#N/A,FALSE,"RET's";#N/A,#N/A,FALSE,"Lse-Exp.";#N/A,#N/A,FALSE,"Lease Rollover";#N/A,#N/A,FALSE,"Service Contracts"}</definedName>
    <definedName name="wrn.275Schedulles." hidden="1">{#N/A,#N/A,FALSE,"Assumptions";#N/A,#N/A,FALSE,"10-Yr - detail";#N/A,#N/A,FALSE,"Rent Roll";#N/A,#N/A,FALSE,"Historical (2)";#N/A,#N/A,FALSE,"RET's";#N/A,#N/A,FALSE,"Lse-Exp.";#N/A,#N/A,FALSE,"Lease Rollover";#N/A,#N/A,FALSE,"Service Contracts"}</definedName>
    <definedName name="wrn.722." localSheetId="18" hidden="1">{#N/A,#N/A,FALSE,"CURRENT"}</definedName>
    <definedName name="wrn.722." hidden="1">{#N/A,#N/A,FALSE,"CURRENT"}</definedName>
    <definedName name="wrn.Accretion." localSheetId="18" hidden="1">{"Accretion";#N/A;FALSE;"Assum"}</definedName>
    <definedName name="wrn.Accretion." hidden="1">{"Accretion";#N/A;FALSE;"Assum"}</definedName>
    <definedName name="wrn.ACCT._.ANALYSIS." localSheetId="18"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RECONS."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ging._.and._.Trend._.Analysis." localSheetId="1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18"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8"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localSheetId="18"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N._.MODELS." localSheetId="18" hidden="1">{"QTRINC1",#N/A,FALSE,"QTRINC";"QTRINC2",#N/A,FALSE,"QTRINC";"QTRSALES",#N/A,FALSE,"QTRSALES";"ANNSALES",#N/A,FALSE,"ANNSALES";"CASHFLOW",#N/A,FALSE,"CASHFLOW"}</definedName>
    <definedName name="wrn.AGN._.MODELS." hidden="1">{"QTRINC1",#N/A,FALSE,"QTRINC";"QTRINC2",#N/A,FALSE,"QTRINC";"QTRSALES",#N/A,FALSE,"QTRSALES";"ANNSALES",#N/A,FALSE,"ANNSALES";"CASHFLOW",#N/A,FALSE,"CASHFLOW"}</definedName>
    <definedName name="wrn.AGN._.MODELS._1" localSheetId="18" hidden="1">{"QTRINC1",#N/A,FALSE,"QTRINC";"QTRINC2",#N/A,FALSE,"QTRINC";"QTRSALES",#N/A,FALSE,"QTRSALES";"ANNSALES",#N/A,FALSE,"ANNSALES";"CASHFLOW",#N/A,FALSE,"CASHFLOW"}</definedName>
    <definedName name="wrn.AGN._.MODELS._1" hidden="1">{"QTRINC1",#N/A,FALSE,"QTRINC";"QTRINC2",#N/A,FALSE,"QTRINC";"QTRSALES",#N/A,FALSE,"QTRSALES";"ANNSALES",#N/A,FALSE,"ANNSALES";"CASHFLOW",#N/A,FALSE,"CASHFLOW"}</definedName>
    <definedName name="wrn.AGT." localSheetId="18" hidden="1">{"AGT",#N/A,FALSE,"Revenue"}</definedName>
    <definedName name="wrn.AGT." hidden="1">{"AGT",#N/A,FALSE,"Revenue"}</definedName>
    <definedName name="wrn.ALL."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Exhibits."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First._.Pass._.Schedules." localSheetId="18"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input."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Schedules." localSheetId="18" hidden="1">{#N/A,#N/A,FALSE,"CF Consolidated 2";#N/A,#N/A,FALSE,"Retail Assump";#N/A,#N/A,FALSE,"CF Retail";#N/A,#N/A,FALSE,"Garage Assumpt 1";#N/A,#N/A,FALSE,"Garage Op Proj";#N/A,#N/A,FALSE,"Hist I&amp;E";#N/A,#N/A,FALSE,"Rent Roll";#N/A,#N/A,FALSE,"RE Taxes";#N/A,#N/A,FALSE,"CAM - BH";#N/A,#N/A,FALSE,"Comm.Condo CAM"}</definedName>
    <definedName name="wrn.All._.Schedules." hidden="1">{#N/A,#N/A,FALSE,"CF Consolidated 2";#N/A,#N/A,FALSE,"Retail Assump";#N/A,#N/A,FALSE,"CF Retail";#N/A,#N/A,FALSE,"Garage Assumpt 1";#N/A,#N/A,FALSE,"Garage Op Proj";#N/A,#N/A,FALSE,"Hist I&amp;E";#N/A,#N/A,FALSE,"Rent Roll";#N/A,#N/A,FALSE,"RE Taxes";#N/A,#N/A,FALSE,"CAM - BH";#N/A,#N/A,FALSE,"Comm.Condo CAM"}</definedName>
    <definedName name="wrn.All._.Schedules2" localSheetId="18" hidden="1">{#N/A,#N/A,FALSE,"CF Consolidated 2";#N/A,#N/A,FALSE,"Retail Assump";#N/A,#N/A,FALSE,"CF Retail";#N/A,#N/A,FALSE,"Garage Assumpt 1";#N/A,#N/A,FALSE,"Garage Op Proj";#N/A,#N/A,FALSE,"Hist I&amp;E";#N/A,#N/A,FALSE,"Rent Roll";#N/A,#N/A,FALSE,"RE Taxes";#N/A,#N/A,FALSE,"CAM - BH";#N/A,#N/A,FALSE,"Comm.Condo CAM"}</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heet." localSheetId="18" hidden="1">{#N/A,#N/A,TRUE,"MAIN FT TERM";#N/A,#N/A,TRUE,"MCI  FT TERM ";#N/A,#N/A,TRUE,"OC12 EQV"}</definedName>
    <definedName name="wrn.all._.sheet." hidden="1">{#N/A,#N/A,TRUE,"MAIN FT TERM";#N/A,#N/A,TRUE,"MCI  FT TERM ";#N/A,#N/A,TRUE,"OC12 EQV"}</definedName>
    <definedName name="wrn.all._.sheets." localSheetId="18" hidden="1">{#N/A,#N/A,TRUE,"MAIN FT TERM";#N/A,#N/A,TRUE,"MCI  FT TERM ";#N/A,#N/A,TRUE,"OC12 EQV"}</definedName>
    <definedName name="wrn.all._.sheets." hidden="1">{#N/A,#N/A,TRUE,"MAIN FT TERM";#N/A,#N/A,TRUE,"MCI  FT TERM ";#N/A,#N/A,TRUE,"OC12 EQV"}</definedName>
    <definedName name="wrn.ALL._.STATEMENTS." localSheetId="18"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LL._.STATEMENTS._1" localSheetId="18" hidden="1">{"BALANCE SHEET",#N/A,FALSE,"Balance Sheet";"INCOME STATEMENT",#N/A,FALSE,"Income Statement";"STMT OF CASH FLOWS",#N/A,FALSE,"Cash Flows Indirect";"PARTNERS CAPITAL STMT",#N/A,FALSE,"Partners Capital"}</definedName>
    <definedName name="wrn.ALL._.STATEMENTS._1" hidden="1">{"BALANCE SHEET",#N/A,FALSE,"Balance Sheet";"INCOME STATEMENT",#N/A,FALSE,"Income Statement";"STMT OF CASH FLOWS",#N/A,FALSE,"Cash Flows Indirect";"PARTNERS CAPITAL STMT",#N/A,FALSE,"Partners Capital"}</definedName>
    <definedName name="wrn.All._.Worksheets."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localSheetId="18" hidden="1">{#N/A,#N/A,FALSE,"Detail";#N/A,#N/A,FALSE,"10019";#N/A,#N/A,FALSE,"10001 JE";#N/A,#N/A,FALSE,"10004 JE";#N/A,#N/A,FALSE,"10014 JE";#N/A,#N/A,FALSE,"10017 JE";#N/A,#N/A,FALSE,"66101 JE";#N/A,#N/A,FALSE,"21001 JE";#N/A,#N/A,FALSE,"21002 JE";#N/A,#N/A,FALSE,"21003 JE";#N/A,#N/A,FALSE,"21004 JE";#N/A,#N/A,FALSE,"66001 JE"}</definedName>
    <definedName name="wrn.all._1" hidden="1">{#N/A,#N/A,FALSE,"Detail";#N/A,#N/A,FALSE,"10019";#N/A,#N/A,FALSE,"10001 JE";#N/A,#N/A,FALSE,"10004 JE";#N/A,#N/A,FALSE,"10014 JE";#N/A,#N/A,FALSE,"10017 JE";#N/A,#N/A,FALSE,"66101 JE";#N/A,#N/A,FALSE,"21001 JE";#N/A,#N/A,FALSE,"21002 JE";#N/A,#N/A,FALSE,"21003 JE";#N/A,#N/A,FALSE,"21004 JE";#N/A,#N/A,FALSE,"66001 JE"}</definedName>
    <definedName name="wrn.ALLOCATIONS." localSheetId="18" hidden="1">{"_200",#N/A,FALSE,"ALLOCATIONS";"_80_1",#N/A,FALSE,"ALLOCATIONS";"_80_2",#N/A,FALSE,"ALLOCATIONS";"_80_3",#N/A,FALSE,"ALLOCATIONS";"_80_4",#N/A,FALSE,"ALLOCATIONS";"_80_5",#N/A,FALSE,"ALLOCATIONS"}</definedName>
    <definedName name="wrn.ALLOCATIONS." hidden="1">{"_200",#N/A,FALSE,"ALLOCATIONS";"_80_1",#N/A,FALSE,"ALLOCATIONS";"_80_2",#N/A,FALSE,"ALLOCATIONS";"_80_3",#N/A,FALSE,"ALLOCATIONS";"_80_4",#N/A,FALSE,"ALLOCATIONS";"_80_5",#N/A,FALSE,"ALLOCATIONS"}</definedName>
    <definedName name="wrn.ALLOCATIONS._1" localSheetId="18"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localSheetId="18"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localSheetId="18"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nnual._.Cashflows." localSheetId="18" hidden="1">{"Revenues",#N/A,FALSE,"MDU";"Depreciation",#N/A,FALSE,"MDU";"Debt",#N/A,FALSE,"MDU";"Financials",#N/A,FALSE,"MDU";"Accounts",#N/A,FALSE,"MDU"}</definedName>
    <definedName name="wrn.Annual._.Cashflows." hidden="1">{"Revenues",#N/A,FALSE,"MDU";"Depreciation",#N/A,FALSE,"MDU";"Debt",#N/A,FALSE,"MDU";"Financials",#N/A,FALSE,"MDU";"Accounts",#N/A,FALSE,"MDU"}</definedName>
    <definedName name="wrn.Annual._.Cashflows2." localSheetId="18"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ppendix." localSheetId="18"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cform1." localSheetId="18" hidden="1">{"One",#N/A,FALSE,"Property";"Rent Analysis",#N/A,FALSE,"Rent &amp; Income";"Market",#N/A,FALSE,"Market";"Environmental",#N/A,FALSE,"Environmental"}</definedName>
    <definedName name="wrn.Arcform1." hidden="1">{"One",#N/A,FALSE,"Property";"Rent Analysis",#N/A,FALSE,"Rent &amp; Income";"Market",#N/A,FALSE,"Market";"Environmental",#N/A,FALSE,"Environmental"}</definedName>
    <definedName name="wrn.Arcform2." localSheetId="18" hidden="1">{"Development Team",#N/A,FALSE,"Team";"Environmental",#N/A,FALSE,"Environmental";"Permanent",#N/A,FALSE,"Perm Mtg";"Soft",#N/A,FALSE,"Soft Mtg"}</definedName>
    <definedName name="wrn.Arcform2." hidden="1">{"Development Team",#N/A,FALSE,"Team";"Environmental",#N/A,FALSE,"Environmental";"Permanent",#N/A,FALSE,"Perm Mtg";"Soft",#N/A,FALSE,"Soft Mtg"}</definedName>
    <definedName name="wrn.Arcform3." localSheetId="18" hidden="1">{"Grant",#N/A,FALSE,"Grant";"GP Developer",#N/A,FALSE,"GP &amp; Dev Loans";"Operating Analysis",#N/A,FALSE,"Operations";"Tax Credit",#N/A,FALSE,"Tax Credits";"Tax Credit Analysis",#N/A,FALSE,"TC Analysis"}</definedName>
    <definedName name="wrn.Arcform3." hidden="1">{"Grant",#N/A,FALSE,"Grant";"GP Developer",#N/A,FALSE,"GP &amp; Dev Loans";"Operating Analysis",#N/A,FALSE,"Operations";"Tax Credit",#N/A,FALSE,"Tax Credits";"Tax Credit Analysis",#N/A,FALSE,"TC Analysis"}</definedName>
    <definedName name="wrn.Arcform4." localSheetId="18" hidden="1">{"Construction Analysis",#N/A,FALSE,"Constr Analysis";"Construction Financing",#N/A,FALSE,"Constr Finan";"Guarantees and Reserves",#N/A,FALSE,"Guar &amp; Reserves"}</definedName>
    <definedName name="wrn.Arcform4." hidden="1">{"Construction Analysis",#N/A,FALSE,"Constr Analysis";"Construction Financing",#N/A,FALSE,"Constr Finan";"Guarantees and Reserves",#N/A,FALSE,"Guar &amp; Reserves"}</definedName>
    <definedName name="wrn.assumptions." localSheetId="18" hidden="1">{"assumptions1",#N/A,FALSE,"Valuation Analysis";"assumptions2",#N/A,FALSE,"Valuation Analysis"}</definedName>
    <definedName name="wrn.assumptions." hidden="1">{"assumptions1",#N/A,FALSE,"Valuation Analysis";"assumptions2",#N/A,FALSE,"Valuation Analysis"}</definedName>
    <definedName name="wrn.assumptions._1" localSheetId="18" hidden="1">{"assumptions1",#N/A,FALSE,"Valuation Analysis";"assumptions2",#N/A,FALSE,"Valuation Analysis"}</definedName>
    <definedName name="wrn.assumptions._1" hidden="1">{"assumptions1",#N/A,FALSE,"Valuation Analysis";"assumptions2",#N/A,FALSE,"Valuation Analysis"}</definedName>
    <definedName name="wrn.August._.1._.2003._.Rate._.Change." localSheetId="18"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to._.Comp." localSheetId="18" hidden="1">{#N/A,#N/A,FALSE,"Sheet1"}</definedName>
    <definedName name="wrn.Auto._.Comp." hidden="1">{#N/A,#N/A,FALSE,"Sheet1"}</definedName>
    <definedName name="wrn.Auto._.Comp._1" localSheetId="18" hidden="1">{#N/A,#N/A,FALSE,"Sheet1"}</definedName>
    <definedName name="wrn.Auto._.Comp._1" hidden="1">{#N/A,#N/A,FALSE,"Sheet1"}</definedName>
    <definedName name="wrn.BALANCE._.SHEET." localSheetId="18" hidden="1">{"BALANCE SHEET",#N/A,FALSE,"Balance Sheet"}</definedName>
    <definedName name="wrn.BALANCE._.SHEET." hidden="1">{"BALANCE SHEET",#N/A,FALSE,"Balance Sheet"}</definedName>
    <definedName name="wrn.BALANCE._.SHEET._1" localSheetId="18" hidden="1">{"BALANCE SHEET",#N/A,FALSE,"Balance Sheet"}</definedName>
    <definedName name="wrn.BALANCE._.SHEET._1" hidden="1">{"BALANCE SHEET",#N/A,FALSE,"Balance Sheet"}</definedName>
    <definedName name="wrn.BALANCE._.SHEET._2" localSheetId="18" hidden="1">{"balsheet",#N/A,FALSE,"INCOME"}</definedName>
    <definedName name="wrn.BALANCE._.SHEET._2" hidden="1">{"balsheet",#N/A,FALSE,"INCOME"}</definedName>
    <definedName name="wrn.BALANCE._.SHEET._3" localSheetId="18" hidden="1">{"balsheet",#N/A,FALSE,"INCOME"}</definedName>
    <definedName name="wrn.BALANCE._.SHEET._3" hidden="1">{"balsheet",#N/A,FALSE,"INCOME"}</definedName>
    <definedName name="wrn.Basic." localSheetId="18"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1" localSheetId="18" hidden="1">{#N/A,#N/A,FALSE,"Cover";#N/A,#N/A,FALSE,"Assumptions";#N/A,#N/A,FALSE,"Acquirer";#N/A,#N/A,FALSE,"Target";#N/A,#N/A,FALSE,"Income Statement";#N/A,#N/A,FALSE,"Summary Tables"}</definedName>
    <definedName name="wrn.Basic._1" hidden="1">{#N/A,#N/A,FALSE,"Cover";#N/A,#N/A,FALSE,"Assumptions";#N/A,#N/A,FALSE,"Acquirer";#N/A,#N/A,FALSE,"Target";#N/A,#N/A,FALSE,"Income Statement";#N/A,#N/A,FALSE,"Summary Tables"}</definedName>
    <definedName name="wrn.BidCo." localSheetId="18" hidden="1">{#N/A,#N/A,FALSE,"BidCo Assumptions";#N/A,#N/A,FALSE,"Credit Stats";#N/A,#N/A,FALSE,"Bidco Summary";#N/A,#N/A,FALSE,"BIDCO Consolidated"}</definedName>
    <definedName name="wrn.BidCo." hidden="1">{#N/A,#N/A,FALSE,"BidCo Assumptions";#N/A,#N/A,FALSE,"Credit Stats";#N/A,#N/A,FALSE,"Bidco Summary";#N/A,#N/A,FALSE,"BIDCO Consolidated"}</definedName>
    <definedName name="wrn.BidCo._1" localSheetId="18" hidden="1">{#N/A,#N/A,FALSE,"BidCo Assumptions";#N/A,#N/A,FALSE,"Credit Stats";#N/A,#N/A,FALSE,"Bidco Summary";#N/A,#N/A,FALSE,"BIDCO Consolidated"}</definedName>
    <definedName name="wrn.BidCo._1" hidden="1">{#N/A,#N/A,FALSE,"BidCo Assumptions";#N/A,#N/A,FALSE,"Credit Stats";#N/A,#N/A,FALSE,"Bidco Summary";#N/A,#N/A,FALSE,"BIDCO Consolidated"}</definedName>
    <definedName name="wrn.Bonds." localSheetId="18" hidden="1">{#N/A,#N/A,FALSE,"Bonds - Consol";#N/A,#N/A,FALSE,"Bonds - Lakes";#N/A,#N/A,FALSE,"Bonds - Chabot";#N/A,#N/A,FALSE,"Bonds - Diablo"}</definedName>
    <definedName name="wrn.Bonds." hidden="1">{#N/A,#N/A,FALSE,"Bonds - Consol";#N/A,#N/A,FALSE,"Bonds - Lakes";#N/A,#N/A,FALSE,"Bonds - Chabot";#N/A,#N/A,FALSE,"Bonds - Diablo"}</definedName>
    <definedName name="wrn.Breakout." localSheetId="18" hidden="1">{#N/A,#N/A,FALSE,"BreakoutFY95";#N/A,#N/A,FALSE,"BreakoutFY96";#N/A,#N/A,FALSE,"BreakoutFY97";#N/A,#N/A,FALSE,"BreakoutFY98"}</definedName>
    <definedName name="wrn.Breakout." hidden="1">{#N/A,#N/A,FALSE,"BreakoutFY95";#N/A,#N/A,FALSE,"BreakoutFY96";#N/A,#N/A,FALSE,"BreakoutFY97";#N/A,#N/A,FALSE,"BreakoutFY98"}</definedName>
    <definedName name="wrn.Bridge." localSheetId="18"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G." localSheetId="18" hidden="1">{#N/A;#N/A;FALSE;"CAG"}</definedName>
    <definedName name="wrn.CAG." hidden="1">{#N/A;#N/A;FALSE;"CAG"}</definedName>
    <definedName name="wrn.calc_all."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localSheetId="18" hidden="1">{"NewCo_View",#N/A,FALSE,"Calculations"}</definedName>
    <definedName name="wrn.Calculation_Page_Summary." hidden="1">{"NewCo_View",#N/A,FALSE,"Calculations"}</definedName>
    <definedName name="wrn.Capaciy._.Management._.Report." localSheetId="18" hidden="1">{#N/A,#N/A,FALSE,"EXTRNL";#N/A,#N/A,FALSE,"302L";#N/A,#N/A,FALSE,"401CL";#N/A,#N/A,FALSE,"303L";#N/A,#N/A,FALSE,"402CL";#N/A,#N/A,FALSE,"401KL";#N/A,#N/A,FALSE,"402KL"}</definedName>
    <definedName name="wrn.Capaciy._.Management._.Report." hidden="1">{#N/A,#N/A,FALSE,"EXTRNL";#N/A,#N/A,FALSE,"302L";#N/A,#N/A,FALSE,"401CL";#N/A,#N/A,FALSE,"303L";#N/A,#N/A,FALSE,"402CL";#N/A,#N/A,FALSE,"401KL";#N/A,#N/A,FALSE,"402KL"}</definedName>
    <definedName name="wrn.Capaciy._.Management._.Report._1" localSheetId="18" hidden="1">{#N/A,#N/A,FALSE,"EXTRNL";#N/A,#N/A,FALSE,"302L";#N/A,#N/A,FALSE,"401CL";#N/A,#N/A,FALSE,"303L";#N/A,#N/A,FALSE,"402CL";#N/A,#N/A,FALSE,"401KL";#N/A,#N/A,FALSE,"402KL"}</definedName>
    <definedName name="wrn.Capaciy._.Management._.Report._1" hidden="1">{#N/A,#N/A,FALSE,"EXTRNL";#N/A,#N/A,FALSE,"302L";#N/A,#N/A,FALSE,"401CL";#N/A,#N/A,FALSE,"303L";#N/A,#N/A,FALSE,"402CL";#N/A,#N/A,FALSE,"401KL";#N/A,#N/A,FALSE,"402KL"}</definedName>
    <definedName name="wrn.CASH."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Flow._.and._.Matrix." localSheetId="18" hidden="1">{#N/A,#N/A,FALSE,"Matrix";#N/A,#N/A,FALSE,"Cash Flow";#N/A,#N/A,FALSE,"10 Year Cost Analysis"}</definedName>
    <definedName name="wrn.Cash._.Flow._.and._.Matrix." hidden="1">{#N/A,#N/A,FALSE,"Matrix";#N/A,#N/A,FALSE,"Cash Flow";#N/A,#N/A,FALSE,"10 Year Cost Analysis"}</definedName>
    <definedName name="wrn.Cash._.Flow._.Statement." localSheetId="18" hidden="1">{"CashPrintArea",#N/A,FALSE,"Cash (c)"}</definedName>
    <definedName name="wrn.Cash._.Flow._.Statement." hidden="1">{"CashPrintArea",#N/A,FALSE,"Cash (c)"}</definedName>
    <definedName name="wrn.CASH._.FLOWS._.ONLY." localSheetId="18" hidden="1">{#N/A,#N/A,FALSE,"Assumptions";#N/A,#N/A,FALSE,"Consol CF";#N/A,#N/A,FALSE,"Hacienda CF";#N/A,#N/A,FALSE,"Chabot CF";#N/A,#N/A,FALSE,"Diablo CF"}</definedName>
    <definedName name="wrn.CASH._.FLOWS._.ONLY." hidden="1">{#N/A,#N/A,FALSE,"Assumptions";#N/A,#N/A,FALSE,"Consol CF";#N/A,#N/A,FALSE,"Hacienda CF";#N/A,#N/A,FALSE,"Chabot CF";#N/A,#N/A,FALSE,"Diablo CF"}</definedName>
    <definedName name="wrn.CASH._1"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flow." localSheetId="18"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F._.Statement." localSheetId="18" hidden="1">{"CashPrintArea",#N/A,FALSE,"Cash (c)"}</definedName>
    <definedName name="wrn.CF._.Statement." hidden="1">{"CashPrintArea",#N/A,FALSE,"Cash (c)"}</definedName>
    <definedName name="wrn.CF._.Statement._.Base._.Case." localSheetId="18" hidden="1">{"CashPrintArea",#N/A,FALSE,"Cash (c)"}</definedName>
    <definedName name="wrn.CF._.Statement._.Base._.Case." hidden="1">{"CashPrintArea",#N/A,FALSE,"Cash (c)"}</definedName>
    <definedName name="wrn.CGE" localSheetId="18"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_1" localSheetId="18" hidden="1">{#N/A,#N/A,TRUE,"CIN-11";#N/A,#N/A,TRUE,"CIN-13";#N/A,#N/A,TRUE,"CIN-14";#N/A,#N/A,TRUE,"CIN-16";#N/A,#N/A,TRUE,"CIN-17";#N/A,#N/A,TRUE,"CIN-18";#N/A,#N/A,TRUE,"CIN Earnings To Fixed Charges";#N/A,#N/A,TRUE,"CIN Financial Ratios";#N/A,#N/A,TRUE,"CIN-IS";#N/A,#N/A,TRUE,"CIN-BS";#N/A,#N/A,TRUE,"CIN-CS";#N/A,#N/A,TRUE,"Invest In Unconsol Subs"}</definedName>
    <definedName name="wrn.CGE_1" hidden="1">{#N/A,#N/A,TRUE,"CIN-11";#N/A,#N/A,TRUE,"CIN-13";#N/A,#N/A,TRUE,"CIN-14";#N/A,#N/A,TRUE,"CIN-16";#N/A,#N/A,TRUE,"CIN-17";#N/A,#N/A,TRUE,"CIN-18";#N/A,#N/A,TRUE,"CIN Earnings To Fixed Charges";#N/A,#N/A,TRUE,"CIN Financial Ratios";#N/A,#N/A,TRUE,"CIN-IS";#N/A,#N/A,TRUE,"CIN-BS";#N/A,#N/A,TRUE,"CIN-CS";#N/A,#N/A,TRUE,"Invest In Unconsol Subs"}</definedName>
    <definedName name="wrn.ChartSet." localSheetId="18"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lor._.Pages...change._.printer." localSheetId="18"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ponent._.Analy."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8" hidden="1">{#N/A,#N/A,FALSE,"SUMMARY";#N/A,#N/A,FALSE,"INPUTDATA";#N/A,#N/A,FALSE,"Condenser Performance"}</definedName>
    <definedName name="wrn.Condenser._.Summary." hidden="1">{#N/A,#N/A,FALSE,"SUMMARY";#N/A,#N/A,FALSE,"INPUTDATA";#N/A,#N/A,FALSE,"Condenser Performance"}</definedName>
    <definedName name="wrn.contributory._.asset._.charges." localSheetId="18"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ntributory._.asset._.charges._1" localSheetId="18" hidden="1">{"contributory1",#N/A,FALSE,"Contributory Assets Detail";"contributory2",#N/A,FALSE,"Contributory Assets Detail"}</definedName>
    <definedName name="wrn.contributory._.asset._.charges._1" hidden="1">{"contributory1",#N/A,FALSE,"Contributory Assets Detail";"contributory2",#N/A,FALSE,"Contributory Assets Detail"}</definedName>
    <definedName name="wrn.COST." localSheetId="18" hidden="1">{#N/A,#N/A,FALSE,"T COST";#N/A,#N/A,FALSE,"COST_FH"}</definedName>
    <definedName name="wrn.COST." hidden="1">{#N/A,#N/A,FALSE,"T COST";#N/A,#N/A,FALSE,"COST_FH"}</definedName>
    <definedName name="wrn.CPB." localSheetId="18" hidden="1">{#N/A;#N/A;FALSE;"CPB"}</definedName>
    <definedName name="wrn.CPB." hidden="1">{#N/A;#N/A;FALSE;"CPB"}</definedName>
    <definedName name="wrn.Credit._.Summary." localSheetId="18" hidden="1">{#N/A;#N/A;FALSE;"Credit Summary"}</definedName>
    <definedName name="wrn.Credit._.Summary." hidden="1">{#N/A;#N/A;FALSE;"Credit Summary"}</definedName>
    <definedName name="wrn.DACOM._.광전송장치._.투찰가._.검토." localSheetId="18" hidden="1">{#N/A,#N/A,FALSE,"DAOCM 2차 검토"}</definedName>
    <definedName name="wrn.DACOM._.광전송장치._.투찰가._.검토." hidden="1">{#N/A,#N/A,FALSE,"DAOCM 2차 검토"}</definedName>
    <definedName name="wrn.Data._.dump." localSheetId="18" hidden="1">{"Input Data",#N/A,FALSE,"Input";"Income and Cash Flow",#N/A,FALSE,"Calculations"}</definedName>
    <definedName name="wrn.Data._.dump." hidden="1">{"Input Data",#N/A,FALSE,"Input";"Income and Cash Flow",#N/A,FALSE,"Calculations"}</definedName>
    <definedName name="wrn.DATABASE." localSheetId="18" hidden="1">{"DBINPUT1",#N/A,FALSE,"Database";"DBINPUT2",#N/A,FALSE,"Database"}</definedName>
    <definedName name="wrn.DATABASE." hidden="1">{"DBINPUT1",#N/A,FALSE,"Database";"DBINPUT2",#N/A,FALSE,"Database"}</definedName>
    <definedName name="wrn.DCF._.Valuation." localSheetId="18" hidden="1">{"value box",#N/A,TRUE,"DPL Inc. Fin Statements";"unlevered free cash flows",#N/A,TRUE,"DPL Inc. Fin Statements"}</definedName>
    <definedName name="wrn.DCF._.Valuation." hidden="1">{"value box",#N/A,TRUE,"DPL Inc. Fin Statements";"unlevered free cash flows",#N/A,TRUE,"DPL Inc. Fin Statements"}</definedName>
    <definedName name="wrn.DCF._.Valuation._1" localSheetId="18" hidden="1">{"value box",#N/A,TRUE,"DPL Inc. Fin Statements";"unlevered free cash flows",#N/A,TRUE,"DPL Inc. Fin Statements"}</definedName>
    <definedName name="wrn.DCF._.Valuation._1" hidden="1">{"value box",#N/A,TRUE,"DPL Inc. Fin Statements";"unlevered free cash flows",#N/A,TRUE,"DPL Inc. Fin Statements"}</definedName>
    <definedName name="wrn.Debt." localSheetId="18" hidden="1">{"debt summary",#N/A,FALSE,"Debt";"loan details",#N/A,FALSE,"Debt"}</definedName>
    <definedName name="wrn.Debt." hidden="1">{"debt summary",#N/A,FALSE,"Debt";"loan details",#N/A,FALSE,"Debt"}</definedName>
    <definedName name="wrn.Debt._1" localSheetId="18" hidden="1">{"debt summary",#N/A,FALSE,"Debt";"loan details",#N/A,FALSE,"Debt"}</definedName>
    <definedName name="wrn.Debt._1" hidden="1">{"debt summary",#N/A,FALSE,"Debt";"loan details",#N/A,FALSE,"Debt"}</definedName>
    <definedName name="wrn.Deferral._.Forecast." localSheetId="18"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ltek._.Upload." localSheetId="18" hidden="1">{#N/A;#N/A;FALSE;"Delt Data"}</definedName>
    <definedName name="wrn.Deltek._.Upload." hidden="1">{#N/A;#N/A;FALSE;"Delt Data"}</definedName>
    <definedName name="wrn.DetailThru2007."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ocumentation." localSheetId="18" hidden="1">{"document1",#N/A,FALSE,"Documentation";"document2",#N/A,FALSE,"Documentation"}</definedName>
    <definedName name="wrn.documentation." hidden="1">{"document1",#N/A,FALSE,"Documentation";"document2",#N/A,FALSE,"Documentation"}</definedName>
    <definedName name="wrn.documentation._1" localSheetId="18" hidden="1">{"document1",#N/A,FALSE,"Documentation";"document2",#N/A,FALSE,"Documentation"}</definedName>
    <definedName name="wrn.documentation._1" hidden="1">{"document1",#N/A,FALSE,"Documentation";"document2",#N/A,FALSE,"Documentation"}</definedName>
    <definedName name="wrn.Earnings._.Model."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R." localSheetId="18" hidden="1">{#N/A,#N/A,FALSE,"schA"}</definedName>
    <definedName name="wrn.ECR." hidden="1">{#N/A,#N/A,FALSE,"schA"}</definedName>
    <definedName name="wrn.ECR._1" localSheetId="18" hidden="1">{#N/A,#N/A,FALSE,"schA"}</definedName>
    <definedName name="wrn.ECR._1" hidden="1">{#N/A,#N/A,FALSE,"schA"}</definedName>
    <definedName name="wrn.ECR._1_1" localSheetId="18" hidden="1">{#N/A,#N/A,FALSE,"schA"}</definedName>
    <definedName name="wrn.ECR._1_1" hidden="1">{#N/A,#N/A,FALSE,"schA"}</definedName>
    <definedName name="wrn.ECR._1_2" localSheetId="18" hidden="1">{#N/A,#N/A,FALSE,"schA"}</definedName>
    <definedName name="wrn.ECR._1_2" hidden="1">{#N/A,#N/A,FALSE,"schA"}</definedName>
    <definedName name="wrn.ECR._1_3" localSheetId="18" hidden="1">{#N/A,#N/A,FALSE,"schA"}</definedName>
    <definedName name="wrn.ECR._1_3" hidden="1">{#N/A,#N/A,FALSE,"schA"}</definedName>
    <definedName name="wrn.ECR._2" localSheetId="18" hidden="1">{#N/A,#N/A,FALSE,"schA"}</definedName>
    <definedName name="wrn.ECR._2" hidden="1">{#N/A,#N/A,FALSE,"schA"}</definedName>
    <definedName name="wrn.ECR._2_1" localSheetId="18" hidden="1">{#N/A,#N/A,FALSE,"schA"}</definedName>
    <definedName name="wrn.ECR._2_1" hidden="1">{#N/A,#N/A,FALSE,"schA"}</definedName>
    <definedName name="wrn.ECR._2_2" localSheetId="18" hidden="1">{#N/A,#N/A,FALSE,"schA"}</definedName>
    <definedName name="wrn.ECR._2_2" hidden="1">{#N/A,#N/A,FALSE,"schA"}</definedName>
    <definedName name="wrn.ECR._2_3" localSheetId="18" hidden="1">{#N/A,#N/A,FALSE,"schA"}</definedName>
    <definedName name="wrn.ECR._2_3" hidden="1">{#N/A,#N/A,FALSE,"schA"}</definedName>
    <definedName name="wrn.ECR._3" localSheetId="18" hidden="1">{#N/A,#N/A,FALSE,"schA"}</definedName>
    <definedName name="wrn.ECR._3" hidden="1">{#N/A,#N/A,FALSE,"schA"}</definedName>
    <definedName name="wrn.ECR._3_1" localSheetId="18" hidden="1">{#N/A,#N/A,FALSE,"schA"}</definedName>
    <definedName name="wrn.ECR._3_1" hidden="1">{#N/A,#N/A,FALSE,"schA"}</definedName>
    <definedName name="wrn.ECR._3_2" localSheetId="18" hidden="1">{#N/A,#N/A,FALSE,"schA"}</definedName>
    <definedName name="wrn.ECR._3_2" hidden="1">{#N/A,#N/A,FALSE,"schA"}</definedName>
    <definedName name="wrn.ECR._3_3" localSheetId="18" hidden="1">{#N/A,#N/A,FALSE,"schA"}</definedName>
    <definedName name="wrn.ECR._3_3" hidden="1">{#N/A,#N/A,FALSE,"schA"}</definedName>
    <definedName name="wrn.ECR._4" localSheetId="18" hidden="1">{#N/A,#N/A,FALSE,"schA"}</definedName>
    <definedName name="wrn.ECR._4" hidden="1">{#N/A,#N/A,FALSE,"schA"}</definedName>
    <definedName name="wrn.ECR._4_1" localSheetId="18" hidden="1">{#N/A,#N/A,FALSE,"schA"}</definedName>
    <definedName name="wrn.ECR._4_1" hidden="1">{#N/A,#N/A,FALSE,"schA"}</definedName>
    <definedName name="wrn.ECR._4_2" localSheetId="18" hidden="1">{#N/A,#N/A,FALSE,"schA"}</definedName>
    <definedName name="wrn.ECR._4_2" hidden="1">{#N/A,#N/A,FALSE,"schA"}</definedName>
    <definedName name="wrn.ECR._4_3" localSheetId="18" hidden="1">{#N/A,#N/A,FALSE,"schA"}</definedName>
    <definedName name="wrn.ECR._4_3" hidden="1">{#N/A,#N/A,FALSE,"schA"}</definedName>
    <definedName name="wrn.ECR._5" localSheetId="18" hidden="1">{#N/A,#N/A,FALSE,"schA"}</definedName>
    <definedName name="wrn.ECR._5" hidden="1">{#N/A,#N/A,FALSE,"schA"}</definedName>
    <definedName name="wrn.ECR._5_1" localSheetId="18" hidden="1">{#N/A,#N/A,FALSE,"schA"}</definedName>
    <definedName name="wrn.ECR._5_1" hidden="1">{#N/A,#N/A,FALSE,"schA"}</definedName>
    <definedName name="wrn.ECR._5_2" localSheetId="18" hidden="1">{#N/A,#N/A,FALSE,"schA"}</definedName>
    <definedName name="wrn.ECR._5_2" hidden="1">{#N/A,#N/A,FALSE,"schA"}</definedName>
    <definedName name="wrn.ECR._5_3" localSheetId="18" hidden="1">{#N/A,#N/A,FALSE,"schA"}</definedName>
    <definedName name="wrn.ECR._5_3" hidden="1">{#N/A,#N/A,FALSE,"schA"}</definedName>
    <definedName name="wrn.Engr._.Summary." localSheetId="18"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18" hidden="1">{#N/A,#N/A,FALSE,"INPUTDATA";#N/A,#N/A,FALSE,"SUMMARY"}</definedName>
    <definedName name="wrn.Exec._.Summary." hidden="1">{#N/A,#N/A,FALSE,"INPUTDATA";#N/A,#N/A,FALSE,"SUMMARY"}</definedName>
    <definedName name="wrn.Exec1._.Summary" localSheetId="18" hidden="1">{#N/A,#N/A,FALSE,"INPUTDATA";#N/A,#N/A,FALSE,"SUMMARY"}</definedName>
    <definedName name="wrn.Exec1._.Summary" hidden="1">{#N/A,#N/A,FALSE,"INPUTDATA";#N/A,#N/A,FALSE,"SUMMARY"}</definedName>
    <definedName name="wrn.Exhibit_draft_report." localSheetId="18"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_draft_report._1" localSheetId="18" hidden="1">{"Historic",#N/A,FALSE,"Historic IS";"BS",#N/A,FALSE,"DCF BS conversion";"Market_summary_2",#N/A,FALSE,"Market summary";"GCM_summary",#N/A,FALSE,"Market approach";"DCF",#N/A,FALSE,"DCF Projected IS unlevered";"DCF_value",#N/A,FALSE,"DCF Indications of value"}</definedName>
    <definedName name="wrn.Exhibit_draft_report._1" hidden="1">{"Historic",#N/A,FALSE,"Historic IS";"BS",#N/A,FALSE,"DCF BS conversion";"Market_summary_2",#N/A,FALSE,"Market summary";"GCM_summary",#N/A,FALSE,"Market approach";"DCF",#N/A,FALSE,"DCF Projected IS unlevered";"DCF_value",#N/A,FALSE,"DCF Indications of value"}</definedName>
    <definedName name="wrn.EXHIBITS."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CB." localSheetId="18" hidden="1">{"FCB_ALL";#N/A;FALSE;"FCB"}</definedName>
    <definedName name="wrn.FCB." hidden="1">{"FCB_ALL";#N/A;FALSE;"FCB"}</definedName>
    <definedName name="wrn.fcb2" localSheetId="18" hidden="1">{"FCB_ALL";#N/A;FALSE;"FCB"}</definedName>
    <definedName name="wrn.fcb2" hidden="1">{"FCB_ALL";#N/A;FALSE;"FCB"}</definedName>
    <definedName name="wrn.Filing." localSheetId="18"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ncials." localSheetId="18" hidden="1">{#N/A,#N/A,TRUE,"Income Statement";#N/A,#N/A,TRUE,"Balance Sheet";#N/A,#N/A,TRUE,"Cash Flow"}</definedName>
    <definedName name="wrn.Financials." hidden="1">{#N/A,#N/A,TRUE,"Income Statement";#N/A,#N/A,TRUE,"Balance Sheet";#N/A,#N/A,TRUE,"Cash Flow"}</definedName>
    <definedName name="wrn.Financials._1" localSheetId="18" hidden="1">{#N/A,#N/A,TRUE,"Income Statement";#N/A,#N/A,TRUE,"Balance Sheet";#N/A,#N/A,TRUE,"Cash Flow"}</definedName>
    <definedName name="wrn.Financials._1" hidden="1">{#N/A,#N/A,TRUE,"Income Statement";#N/A,#N/A,TRUE,"Balance Sheet";#N/A,#N/A,TRUE,"Cash Flow"}</definedName>
    <definedName name="wrn.For._.filling._.out._.assessments." localSheetId="18" hidden="1">{"Print Empty Template",#N/A,FALSE,"Input"}</definedName>
    <definedName name="wrn.For._.filling._.out._.assessments." hidden="1">{"Print Empty Template",#N/A,FALSE,"Input"}</definedName>
    <definedName name="wrn.for._.TenneT."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_.ONLY." localSheetId="18"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ll._.Report." localSheetId="18" hidden="1">{#N/A,#N/A,FALSE,"Budget";#N/A,#N/A,FALSE,"Balance Sheet";#N/A,#N/A,FALSE,"Cash Flow"}</definedName>
    <definedName name="wrn.Full._.Report." hidden="1">{#N/A,#N/A,FALSE,"Budget";#N/A,#N/A,FALSE,"Balance Sheet";#N/A,#N/A,FALSE,"Cash Flow"}</definedName>
    <definedName name="wrn.Full._.Report._1" localSheetId="18" hidden="1">{#N/A,#N/A,FALSE,"Budget";#N/A,#N/A,FALSE,"Balance Sheet";#N/A,#N/A,FALSE,"Cash Flow"}</definedName>
    <definedName name="wrn.Full._.Report._1" hidden="1">{#N/A,#N/A,FALSE,"Budget";#N/A,#N/A,FALSE,"Balance Sheet";#N/A,#N/A,FALSE,"Cash Flow"}</definedName>
    <definedName name="wrn.FY97SBP." localSheetId="18" hidden="1">{#N/A,#N/A,FALSE,"FY97";#N/A,#N/A,FALSE,"FY98";#N/A,#N/A,FALSE,"FY99";#N/A,#N/A,FALSE,"FY00";#N/A,#N/A,FALSE,"FY01"}</definedName>
    <definedName name="wrn.FY97SBP." hidden="1">{#N/A,#N/A,FALSE,"FY97";#N/A,#N/A,FALSE,"FY98";#N/A,#N/A,FALSE,"FY99";#N/A,#N/A,FALSE,"FY00";#N/A,#N/A,FALSE,"FY01"}</definedName>
    <definedName name="wrn.FY97SBP._1" localSheetId="18" hidden="1">{#N/A,#N/A,FALSE,"FY97";#N/A,#N/A,FALSE,"FY98";#N/A,#N/A,FALSE,"FY99";#N/A,#N/A,FALSE,"FY00";#N/A,#N/A,FALSE,"FY01"}</definedName>
    <definedName name="wrn.FY97SBP._1" hidden="1">{#N/A,#N/A,FALSE,"FY97";#N/A,#N/A,FALSE,"FY98";#N/A,#N/A,FALSE,"FY99";#N/A,#N/A,FALSE,"FY00";#N/A,#N/A,FALSE,"FY01"}</definedName>
    <definedName name="wrn.Garage." localSheetId="18" hidden="1">{#N/A,#N/A,FALSE,"Garage Assumpt 1";#N/A,#N/A,FALSE,"Garage Op Proj";#N/A,#N/A,FALSE,"Hist I&amp;E";#N/A,#N/A,FALSE,"Garage Lease"}</definedName>
    <definedName name="wrn.Garage." hidden="1">{#N/A,#N/A,FALSE,"Garage Assumpt 1";#N/A,#N/A,FALSE,"Garage Op Proj";#N/A,#N/A,FALSE,"Hist I&amp;E";#N/A,#N/A,FALSE,"Garage Lease"}</definedName>
    <definedName name="wrn.General._.Information." localSheetId="18" hidden="1">{#N/A,#N/A,FALSE,"Input 2 - Sources of Funds"}</definedName>
    <definedName name="wrn.General._.Information." hidden="1">{#N/A,#N/A,FALSE,"Input 2 - Sources of Funds"}</definedName>
    <definedName name="wrn.GIS." localSheetId="18" hidden="1">{#N/A;#N/A;FALSE;"GIS"}</definedName>
    <definedName name="wrn.GIS." hidden="1">{#N/A;#N/A;FALSE;"GIS"}</definedName>
    <definedName name="wrn.gross._.margin._.detail." localSheetId="18" hidden="1">{"gross_margin1",#N/A,FALSE,"Gross Margin Detail";"gross_margin2",#N/A,FALSE,"Gross Margin Detail"}</definedName>
    <definedName name="wrn.gross._.margin._.detail." hidden="1">{"gross_margin1",#N/A,FALSE,"Gross Margin Detail";"gross_margin2",#N/A,FALSE,"Gross Margin Detail"}</definedName>
    <definedName name="wrn.gross._.margin._.detail._1" localSheetId="18" hidden="1">{"gross_margin1",#N/A,FALSE,"Gross Margin Detail";"gross_margin2",#N/A,FALSE,"Gross Margin Detail"}</definedName>
    <definedName name="wrn.gross._.margin._.detail._1" hidden="1">{"gross_margin1",#N/A,FALSE,"Gross Margin Detail";"gross_margin2",#N/A,FALSE,"Gross Margin Detail"}</definedName>
    <definedName name="wrn.Hist._.InE." localSheetId="18" hidden="1">{#N/A,#N/A,FALSE,"Hist I&amp;E - Consol";#N/A,#N/A,FALSE,"Hist I&amp;E - Lakes";#N/A,#N/A,FALSE,"Hist I&amp;E - Chabot";#N/A,#N/A,FALSE,"Hist I&amp;E - Diablo"}</definedName>
    <definedName name="wrn.Hist._.InE." hidden="1">{#N/A,#N/A,FALSE,"Hist I&amp;E - Consol";#N/A,#N/A,FALSE,"Hist I&amp;E - Lakes";#N/A,#N/A,FALSE,"Hist I&amp;E - Chabot";#N/A,#N/A,FALSE,"Hist I&amp;E - Diablo"}</definedName>
    <definedName name="wrn.Hist._.InE2." localSheetId="18" hidden="1">{#N/A,#N/A,FALSE,"Hist I&amp;E - #2";#N/A,#N/A,FALSE,"Hist I&amp;E - #3";#N/A,#N/A,FALSE,"Hist I&amp;E - #4";#N/A,#N/A,FALSE,"Hist I&amp;E - #5";#N/A,#N/A,FALSE,"Hist I&amp;E - #6";#N/A,#N/A,FALSE,"Hist I&amp;E - #8";#N/A,#N/A,FALSE,"Hist I&amp;E - #9";#N/A,#N/A,FALSE,"Hist I&amp;E - #10"}</definedName>
    <definedName name="wrn.Hist._.InE2." hidden="1">{#N/A,#N/A,FALSE,"Hist I&amp;E - #2";#N/A,#N/A,FALSE,"Hist I&amp;E - #3";#N/A,#N/A,FALSE,"Hist I&amp;E - #4";#N/A,#N/A,FALSE,"Hist I&amp;E - #5";#N/A,#N/A,FALSE,"Hist I&amp;E - #6";#N/A,#N/A,FALSE,"Hist I&amp;E - #8";#N/A,#N/A,FALSE,"Hist I&amp;E - #9";#N/A,#N/A,FALSE,"Hist I&amp;E - #10"}</definedName>
    <definedName name="wrn.Historical._.Cost._.PWC." localSheetId="18"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18"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performance." localSheetId="18"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historical._.performance._1" localSheetId="18" hidden="1">{"historical acquirer",#N/A,FALSE,"Historical Performance";"historical target",#N/A,FALSE,"Historical Performance"}</definedName>
    <definedName name="wrn.historical._.performance._1" hidden="1">{"historical acquirer",#N/A,FALSE,"Historical Performance";"historical target",#N/A,FALSE,"Historical Performance"}</definedName>
    <definedName name="wrn.HLP._.Detail." localSheetId="18"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HNZ." localSheetId="18" hidden="1">{#N/A;#N/A;FALSE;"HNZ"}</definedName>
    <definedName name="wrn.HNZ." hidden="1">{#N/A;#N/A;FALSE;"HNZ"}</definedName>
    <definedName name="wrn.Ilijan._.Print."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come." localSheetId="18" hidden="1">{#N/A,#N/A,TRUE,"Income";#N/A,#N/A,TRUE,"IncomeDetail";#N/A,#N/A,TRUE,"Balance";#N/A,#N/A,TRUE,"BalDetail"}</definedName>
    <definedName name="wrn.Income." hidden="1">{#N/A,#N/A,TRUE,"Income";#N/A,#N/A,TRUE,"IncomeDetail";#N/A,#N/A,TRUE,"Balance";#N/A,#N/A,TRUE,"BalDetail"}</definedName>
    <definedName name="wrn.INCOME._.STATEMENT." localSheetId="18" hidden="1">{"INCOME STATEMENT",#N/A,FALSE,"Income Statement"}</definedName>
    <definedName name="wrn.INCOME._.STATEMENT." hidden="1">{"INCOME STATEMENT",#N/A,FALSE,"Income Statement"}</definedName>
    <definedName name="wrn.INCOME._.STATEMENT._1" localSheetId="18" hidden="1">{"INCOME STATEMENT",#N/A,FALSE,"Income Statement"}</definedName>
    <definedName name="wrn.INCOME._.STATEMENT._1" hidden="1">{"INCOME STATEMENT",#N/A,FALSE,"Income Statement"}</definedName>
    <definedName name="wrn.Income._.Statements." localSheetId="18"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8" hidden="1">{"IncrCashPrintArea",#N/A,FALSE,"Incr_CF"}</definedName>
    <definedName name="wrn.Incr.._.CF._.Statement." hidden="1">{"IncrCashPrintArea",#N/A,FALSE,"Incr_CF"}</definedName>
    <definedName name="wrn.Incr.._.Profitability._.Indicators." localSheetId="18" hidden="1">{"IncrProfPrintArea",#N/A,FALSE,"Incr_Prof"}</definedName>
    <definedName name="wrn.Incr.._.Profitability._.Indicators." hidden="1">{"IncrProfPrintArea",#N/A,FALSE,"Incr_Prof"}</definedName>
    <definedName name="wrn.input._.and._.output."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PUT._.INFO." localSheetId="18" hidden="1">{"Input",#N/A,FALSE,"INPUT"}</definedName>
    <definedName name="wrn.INPUT._.INFO." hidden="1">{"Input",#N/A,FALSE,"INPUT"}</definedName>
    <definedName name="wrn.input._.sheet." localSheetId="18" hidden="1">{#N/A,#N/A,FALSE,"TICKERS INPUT SHEET"}</definedName>
    <definedName name="wrn.input._.sheet." hidden="1">{#N/A,#N/A,FALSE,"TICKERS INPUT SHEET"}</definedName>
    <definedName name="wrn.input._.sheet._1" localSheetId="18" hidden="1">{#N/A,#N/A,FALSE,"TICKERS INPUT SHEET"}</definedName>
    <definedName name="wrn.input._.sheet._1" hidden="1">{#N/A,#N/A,FALSE,"TICKERS INPUT SHEET"}</definedName>
    <definedName name="wrn.Introduction."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PO._.Valuation." localSheetId="18" hidden="1">{"assumptions",#N/A,FALSE,"Scenario 1";"valuation",#N/A,FALSE,"Scenario 1"}</definedName>
    <definedName name="wrn.IPO._.Valuation." hidden="1">{"assumptions",#N/A,FALSE,"Scenario 1";"valuation",#N/A,FALSE,"Scenario 1"}</definedName>
    <definedName name="wrn.IPO._.Valuation._1" localSheetId="18" hidden="1">{"assumptions",#N/A,FALSE,"Scenario 1";"valuation",#N/A,FALSE,"Scenario 1"}</definedName>
    <definedName name="wrn.IPO._.Valuation._1" hidden="1">{"assumptions",#N/A,FALSE,"Scenario 1";"valuation",#N/A,FALSE,"Scenario 1"}</definedName>
    <definedName name="wrn.IRR." localSheetId="18" hidden="1">{"IRR Benefits",#N/A,FALSE,"IRR";"Tax Credits",#N/A,FALSE,"IRR"}</definedName>
    <definedName name="wrn.IRR." hidden="1">{"IRR Benefits",#N/A,FALSE,"IRR";"Tax Credits",#N/A,FALSE,"IRR"}</definedName>
    <definedName name="wrn.IRR._.CORP._.7." localSheetId="18" hidden="1">{"IRR",#N/A,FALSE,"Corp 7 IRR";"Input",#N/A,FALSE,"Corp 7 IRR"}</definedName>
    <definedName name="wrn.IRR._.CORP._.7." hidden="1">{"IRR",#N/A,FALSE,"Corp 7 IRR";"Input",#N/A,FALSE,"Corp 7 IRR"}</definedName>
    <definedName name="wrn.K." localSheetId="18" hidden="1">{#N/A;#N/A;FALSE;"K"}</definedName>
    <definedName name="wrn.K." hidden="1">{#N/A;#N/A;FALSE;"K"}</definedName>
    <definedName name="wrn.Kristi" localSheetId="18" hidden="1">{#N/A,#N/A,TRUE,"Income";#N/A,#N/A,TRUE,"IncomeDetail";#N/A,#N/A,TRUE,"Balance";#N/A,#N/A,TRUE,"BalDetail"}</definedName>
    <definedName name="wrn.Kristi" hidden="1">{#N/A,#N/A,TRUE,"Income";#N/A,#N/A,TRUE,"IncomeDetail";#N/A,#N/A,TRUE,"Balance";#N/A,#N/A,TRUE,"BalDetail"}</definedName>
    <definedName name="wrn.LBO._.Summary." localSheetId="18" hidden="1">{"LBO Summary",#N/A,FALSE,"Summary"}</definedName>
    <definedName name="wrn.LBO._.Summary." hidden="1">{"LBO Summary",#N/A,FALSE,"Summary"}</definedName>
    <definedName name="wrn.LBO._.Summary._1" localSheetId="18" hidden="1">{"LBO Summary",#N/A,FALSE,"Summary"}</definedName>
    <definedName name="wrn.LBO._.Summary._1" hidden="1">{"LBO Summary",#N/A,FALSE,"Summary"}</definedName>
    <definedName name="wrn.Leases.xls." localSheetId="18" hidden="1">{#N/A,#N/A,FALSE,"Initial Year";#N/A,#N/A,FALSE,"Historical";#N/A,#N/A,FALSE,"balsheet";#N/A,#N/A,FALSE,"incstate";#N/A,#N/A,FALSE,"Fleet"}</definedName>
    <definedName name="wrn.Leases.xls." hidden="1">{#N/A,#N/A,FALSE,"Initial Year";#N/A,#N/A,FALSE,"Historical";#N/A,#N/A,FALSE,"balsheet";#N/A,#N/A,FALSE,"incstate";#N/A,#N/A,FALSE,"Fleet"}</definedName>
    <definedName name="wrn.Leases.xls._1" localSheetId="18" hidden="1">{#N/A,#N/A,FALSE,"Initial Year";#N/A,#N/A,FALSE,"Historical";#N/A,#N/A,FALSE,"balsheet";#N/A,#N/A,FALSE,"incstate";#N/A,#N/A,FALSE,"Fleet"}</definedName>
    <definedName name="wrn.Leases.xls._1" hidden="1">{#N/A,#N/A,FALSE,"Initial Year";#N/A,#N/A,FALSE,"Historical";#N/A,#N/A,FALSE,"balsheet";#N/A,#N/A,FALSE,"incstate";#N/A,#N/A,FALSE,"Fleet"}</definedName>
    <definedName name="wrn.Manulife._.Reinsurance._.Ltd.._.Futures._.Information." localSheetId="18" hidden="1">{#N/A,#N/A,FALSE,"Open_Positions";#N/A,#N/A,FALSE,"Closed_Positions";#N/A,#N/A,FALSE,"Position_at_Dec_02"}</definedName>
    <definedName name="wrn.Manulife._.Reinsurance._.Ltd.._.Futures._.Information." hidden="1">{#N/A,#N/A,FALSE,"Open_Positions";#N/A,#N/A,FALSE,"Closed_Positions";#N/A,#N/A,FALSE,"Position_at_Dec_02"}</definedName>
    <definedName name="wrn.Mason._.Deliverables." localSheetId="18" hidden="1">{#N/A,#N/A,FALSE,"Data &amp; Key Results";#N/A,#N/A,FALSE,"Summary Template";#N/A,#N/A,FALSE,"Budget";#N/A,#N/A,FALSE,"Present Value Comparison";#N/A,#N/A,FALSE,"Cashflow";#N/A,#N/A,FALSE,"Income";#N/A,#N/A,FALSE,"Inputs"}</definedName>
    <definedName name="wrn.Mason._.Deliverables." hidden="1">{#N/A,#N/A,FALSE,"Data &amp; Key Results";#N/A,#N/A,FALSE,"Summary Template";#N/A,#N/A,FALSE,"Budget";#N/A,#N/A,FALSE,"Present Value Comparison";#N/A,#N/A,FALSE,"Cashflow";#N/A,#N/A,FALSE,"Income";#N/A,#N/A,FALSE,"Inputs"}</definedName>
    <definedName name="wrn.Mason._.Deliverables._1" localSheetId="18" hidden="1">{#N/A,#N/A,FALSE,"Data &amp; Key Results";#N/A,#N/A,FALSE,"Summary Template";#N/A,#N/A,FALSE,"Budget";#N/A,#N/A,FALSE,"Present Value Comparison";#N/A,#N/A,FALSE,"Cashflow";#N/A,#N/A,FALSE,"Income";#N/A,#N/A,FALSE,"Inputs"}</definedName>
    <definedName name="wrn.Mason._.Deliverables._1" hidden="1">{#N/A,#N/A,FALSE,"Data &amp; Key Results";#N/A,#N/A,FALSE,"Summary Template";#N/A,#N/A,FALSE,"Budget";#N/A,#N/A,FALSE,"Present Value Comparison";#N/A,#N/A,FALSE,"Cashflow";#N/A,#N/A,FALSE,"Income";#N/A,#N/A,FALSE,"Inputs"}</definedName>
    <definedName name="wrn.MATRICES._.and._.CFs." localSheetId="18" hidden="1">{#N/A,#N/A,FALSE,"Assumptions";#N/A,#N/A,FALSE,"Consol CF";#N/A,#N/A,FALSE,"matx B4 DS";#N/A,#N/A,FALSE,"Hacienda CF";#N/A,#N/A,FALSE,"matx B4 DS Hac";#N/A,#N/A,FALSE,"Chabot CF";#N/A,#N/A,FALSE,"matx B4 DS Chabot";#N/A,#N/A,FALSE,"Diablo CF";#N/A,#N/A,FALSE,"matx B4 DS Diablo"}</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localSheetId="18" hidden="1">{#N/A,#N/A,FALSE,"matx B4 DS";#N/A,#N/A,FALSE,"matx B4 DS Hac";#N/A,#N/A,FALSE,"matx B4 DS Chabot";#N/A,#N/A,FALSE,"matx B4 DS Diablo"}</definedName>
    <definedName name="wrn.MATRICIES._.ONLY." hidden="1">{#N/A,#N/A,FALSE,"matx B4 DS";#N/A,#N/A,FALSE,"matx B4 DS Hac";#N/A,#N/A,FALSE,"matx B4 DS Chabot";#N/A,#N/A,FALSE,"matx B4 DS Diablo"}</definedName>
    <definedName name="wrn.May._.2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18" hidden="1">{#N/A;#N/A;FALSE;"MCCRK"}</definedName>
    <definedName name="wrn.MCCRK." hidden="1">{#N/A;#N/A;FALSE;"MCCRK"}</definedName>
    <definedName name="wrn.Model." localSheetId="18"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_1" localSheetId="18" hidden="1">{#N/A,#N/A,FALSE,"Cover";#N/A,#N/A,FALSE,"LUMI";#N/A,#N/A,FALSE,"COMD";#N/A,#N/A,FALSE,"Valuation";#N/A,#N/A,FALSE,"Assumptions";#N/A,#N/A,FALSE,"Pooling";#N/A,#N/A,FALSE,"BalanceSheet"}</definedName>
    <definedName name="wrn.Model._1" hidden="1">{#N/A,#N/A,FALSE,"Cover";#N/A,#N/A,FALSE,"LUMI";#N/A,#N/A,FALSE,"COMD";#N/A,#N/A,FALSE,"Valuation";#N/A,#N/A,FALSE,"Assumptions";#N/A,#N/A,FALSE,"Pooling";#N/A,#N/A,FALSE,"BalanceSheet"}</definedName>
    <definedName name="wrn.MODELS." localSheetId="18" hidden="1">{"QTRINC",#N/A,FALSE,"QTRINC";"MARGIN",#N/A,FALSE,"MARGIN";"SALES1",#N/A,FALSE,"SALES";"SALES2",#N/A,FALSE,"SALES";"CASHFLOW",#N/A,FALSE,"CASHFLOW"}</definedName>
    <definedName name="wrn.MODELS." hidden="1">{"QTRINC",#N/A,FALSE,"QTRINC";"MARGIN",#N/A,FALSE,"MARGIN";"SALES1",#N/A,FALSE,"SALES";"SALES2",#N/A,FALSE,"SALES";"CASHFLOW",#N/A,FALSE,"CASHFLOW"}</definedName>
    <definedName name="wrn.MODELS._1" localSheetId="18" hidden="1">{"QTRINC",#N/A,FALSE,"QTRINC";"MARGIN",#N/A,FALSE,"MARGIN";"SALES1",#N/A,FALSE,"SALES";"SALES2",#N/A,FALSE,"SALES";"CASHFLOW",#N/A,FALSE,"CASHFLOW"}</definedName>
    <definedName name="wrn.MODELS._1" hidden="1">{"QTRINC",#N/A,FALSE,"QTRINC";"MARGIN",#N/A,FALSE,"MARGIN";"SALES1",#N/A,FALSE,"SALES";"SALES2",#N/A,FALSE,"SALES";"CASHFLOW",#N/A,FALSE,"CASHFLOW"}</definedName>
    <definedName name="wrn.Monthly._.Report." localSheetId="18" hidden="1">{#N/A,#N/A,FALSE,"Summary Page",#N/A,#N/A;FALSE,"Collections Listing",#N/A,#N/A,FALSE,"Lessee 60 days past due";#N/A,#N/A,FALSE,"Revenues--Lend Base JP Morgan",#N/A,#N/A;FALSE,"JP Morgan Debt Amort Schedule",#N/A,#N/A,FALSE,"Covenant Analysis"}</definedName>
    <definedName name="wrn.Monthly._.Report." hidden="1">{#N/A,#N/A,FALSE,"Summary Page",#N/A,#N/A;FALSE,"Collections Listing",#N/A,#N/A,FALSE,"Lessee 60 days past due";#N/A,#N/A,FALSE,"Revenues--Lend Base JP Morgan",#N/A,#N/A;FALSE,"JP Morgan Debt Amort Schedule",#N/A,#N/A,FALSE,"Covenant Analysis"}</definedName>
    <definedName name="wrn.Multiples._.Calculation." localSheetId="18"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Multiples._.Calculation._1" localSheetId="18" hidden="1">{#N/A,#N/A,FALSE,"GCM Data Sum";#N/A,#N/A,FALSE,"TIC-Calculation";#N/A,#N/A,FALSE,"TIC  Multiples";#N/A,#N/A,FALSE,"P-E &amp; Price to Book Multiples";#N/A,#N/A,FALSE,"Margins-EBITDA-to-Growth"}</definedName>
    <definedName name="wrn.Multiples._.Calculation._1" hidden="1">{#N/A,#N/A,FALSE,"GCM Data Sum";#N/A,#N/A,FALSE,"TIC-Calculation";#N/A,#N/A,FALSE,"TIC  Multiples";#N/A,#N/A,FALSE,"P-E &amp; Price to Book Multiples";#N/A,#N/A,FALSE,"Margins-EBITDA-to-Growth"}</definedName>
    <definedName name="wrn.NA." localSheetId="18" hidden="1">{#N/A;#N/A;FALSE;"NA"}</definedName>
    <definedName name="wrn.NA." hidden="1">{#N/A;#N/A;FALSE;"NA"}</definedName>
    <definedName name="wrn.NT_T._.Manpower._.by._.Department." localSheetId="18"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ops._.costs." localSheetId="18" hidden="1">{"page1",#N/A,FALSE,"APCI Operations Detail  ";"page2",#N/A,FALSE,"APCI Operations Detail  ";"page3",#N/A,FALSE,"APCI Operations Detail  ";"page4",#N/A,FALSE,"APCI Operations Detail  "}</definedName>
    <definedName name="wrn.ops._.costs." hidden="1">{"page1",#N/A,FALSE,"APCI Operations Detail  ";"page2",#N/A,FALSE,"APCI Operations Detail  ";"page3",#N/A,FALSE,"APCI Operations Detail  ";"page4",#N/A,FALSE,"APCI Operations Detail  "}</definedName>
    <definedName name="wrn.ops._.costs._1" localSheetId="18" hidden="1">{"page1",#N/A,FALSE,"APCI Operations Detail  ";"page2",#N/A,FALSE,"APCI Operations Detail  ";"page3",#N/A,FALSE,"APCI Operations Detail  ";"page4",#N/A,FALSE,"APCI Operations Detail  "}</definedName>
    <definedName name="wrn.ops._.costs._1" hidden="1">{"page1",#N/A,FALSE,"APCI Operations Detail  ";"page2",#N/A,FALSE,"APCI Operations Detail  ";"page3",#N/A,FALSE,"APCI Operations Detail  ";"page4",#N/A,FALSE,"APCI Operations Detail  "}</definedName>
    <definedName name="wrn.Output." localSheetId="18" hidden="1">{"calspreads",#N/A,FALSE,"Sheet1";"curves",#N/A,FALSE,"Sheet1";"libor",#N/A,FALSE,"Sheet1"}</definedName>
    <definedName name="wrn.Output." hidden="1">{"calspreads",#N/A,FALSE,"Sheet1";"curves",#N/A,FALSE,"Sheet1";"libor",#N/A,FALSE,"Sheet1"}</definedName>
    <definedName name="wrn.PARTNERS._.CAPITAL._.STMT." localSheetId="18" hidden="1">{"PARTNERS CAPITAL STMT",#N/A,FALSE,"Partners Capital"}</definedName>
    <definedName name="wrn.PARTNERS._.CAPITAL._.STMT." hidden="1">{"PARTNERS CAPITAL STMT",#N/A,FALSE,"Partners Capital"}</definedName>
    <definedName name="wrn.PARTNERS._.CAPITAL._.STMT._1" localSheetId="18" hidden="1">{"PARTNERS CAPITAL STMT",#N/A,FALSE,"Partners Capital"}</definedName>
    <definedName name="wrn.PARTNERS._.CAPITAL._.STMT._1" hidden="1">{"PARTNERS CAPITAL STMT",#N/A,FALSE,"Partners Capital"}</definedName>
    <definedName name="wrn.print." localSheetId="18" hidden="1">{#N/A,#N/A,FALSE,"Inv. in cons subs";#N/A,#N/A,FALSE,"Intercomp.";#N/A,#N/A,FALSE,"Common Stock";#N/A,#N/A,FALSE,"Beg. or year re";#N/A,#N/A,FALSE,"Inv. NC sub-undist"}</definedName>
    <definedName name="wrn.print." hidden="1">{#N/A,#N/A,FALSE,"Inv. in cons subs";#N/A,#N/A,FALSE,"Intercomp.";#N/A,#N/A,FALSE,"Common Stock";#N/A,#N/A,FALSE,"Beg. or year re";#N/A,#N/A,FALSE,"Inv. NC sub-undist"}</definedName>
    <definedName name="wrn.PRINT._.ALL." localSheetId="18" hidden="1">{"balsheet",#N/A,FALSE,"INCOME";"TB3",#N/A,FALSE,"INCOME";"TAJE",#N/A,FALSE,"TAJE";"_200",#N/A,FALSE,"ALLOCATIONS";"_80_1",#N/A,FALSE,"ALLOCATIONS";"_80_2",#N/A,FALSE,"ALLOCATIONS";"_80_3",#N/A,FALSE,"ALLOCATIONS";"_80_4",#N/A,FALSE,"ALLOCATIONS";"_80_5",#N/A,FALSE,"ALLOCATIONS"}</definedName>
    <definedName name="wrn.PRINT._.ALL." hidden="1">{"balsheet",#N/A,FALSE,"INCOME";"TB3",#N/A,FALSE,"INCOME";"TAJE",#N/A,FALSE,"TAJE";"_200",#N/A,FALSE,"ALLOCATIONS";"_80_1",#N/A,FALSE,"ALLOCATIONS";"_80_2",#N/A,FALSE,"ALLOCATIONS";"_80_3",#N/A,FALSE,"ALLOCATIONS";"_80_4",#N/A,FALSE,"ALLOCATIONS";"_80_5",#N/A,FALSE,"ALLOCATIONS"}</definedName>
    <definedName name="wrn.Print._.All._.Exhibits." localSheetId="18"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Exhibits._1" localSheetId="18" hidden="1">{"Inc Stmt Dollar",#N/A,FALSE,"IS";"Inc Stmt CS",#N/A,FALSE,"IS";"BS Dollar",#N/A,FALSE,"BS";"BS CS",#N/A,FALSE,"BS";"CF Dollar",#N/A,FALSE,"CF";"Ratio No.1",#N/A,FALSE,"Ratio";"Ratio No.2",#N/A,FALSE,"Ratio"}</definedName>
    <definedName name="wrn.Print._.All._.Exhibits._1" hidden="1">{"Inc Stmt Dollar",#N/A,FALSE,"IS";"Inc Stmt CS",#N/A,FALSE,"IS";"BS Dollar",#N/A,FALSE,"BS";"BS CS",#N/A,FALSE,"BS";"CF Dollar",#N/A,FALSE,"CF";"Ratio No.1",#N/A,FALSE,"Ratio";"Ratio No.2",#N/A,FALSE,"Ratio"}</definedName>
    <definedName name="wrn.Print._.All._.Imp.._.Sales." localSheetId="18" hidden="1">{#N/A,#N/A,FALSE,"Sale 1";#N/A,#N/A,FALSE,"Sale 2";#N/A,#N/A,FALSE,"Sale 3";#N/A,#N/A,FALSE,"Sale 4";#N/A,#N/A,FALSE,"Sale 5";#N/A,#N/A,FALSE,"Sale 6";#N/A,#N/A,FALSE,"Sale 7";#N/A,#N/A,FALSE,"Sale 8";#N/A,#N/A,FALSE,"Sale 9";#N/A,#N/A,FALSE,"Sale 10";#N/A,#N/A,FALSE,"Sale 11";#N/A,#N/A,FALSE,"Sale 12"}</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Rent._.Comps." localSheetId="18" hidden="1">{#N/A,#N/A,FALSE,"Rent 1";#N/A,#N/A,FALSE,"Rent 2";#N/A,#N/A,FALSE,"Rent 3";#N/A,#N/A,FALSE,"Rent 4";#N/A,#N/A,FALSE,"Rent 5";#N/A,#N/A,FALSE,"Rent 6";#N/A,#N/A,FALSE,"Rent 7";#N/A,#N/A,FALSE,"Rent 8";#N/A,#N/A,FALSE,"Rent 9";#N/A,#N/A,FALSE,"Rent 10"}</definedName>
    <definedName name="wrn.Print._.All._.Rent._.Comps." hidden="1">{#N/A,#N/A,FALSE,"Rent 1";#N/A,#N/A,FALSE,"Rent 2";#N/A,#N/A,FALSE,"Rent 3";#N/A,#N/A,FALSE,"Rent 4";#N/A,#N/A,FALSE,"Rent 5";#N/A,#N/A,FALSE,"Rent 6";#N/A,#N/A,FALSE,"Rent 7";#N/A,#N/A,FALSE,"Rent 8";#N/A,#N/A,FALSE,"Rent 9";#N/A,#N/A,FALSE,"Rent 10"}</definedName>
    <definedName name="wrn.Print._.All._.Report._.Pages." localSheetId="18"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localSheetId="18"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localSheetId="18"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all._.sheets._1" localSheetId="18" hidden="1">{"summary",#N/A,FALSE,"Valuation Analysis";"assumptions1",#N/A,FALSE,"Valuation Analysis";"assumptions2",#N/A,FALSE,"Valuation Analysis"}</definedName>
    <definedName name="wrn.print._.all._.sheets._1" hidden="1">{"summary",#N/A,FALSE,"Valuation Analysis";"assumptions1",#N/A,FALSE,"Valuation Analysis";"assumptions2",#N/A,FALSE,"Valuation Analysis"}</definedName>
    <definedName name="wrn.PRINT._.ALL._1" localSheetId="18" hidden="1">{"balsheet",#N/A,FALSE,"INCOME";"TB3",#N/A,FALSE,"INCOME";"TAJE",#N/A,FALSE,"TAJE";"_200",#N/A,FALSE,"ALLOCATIONS";"_80_1",#N/A,FALSE,"ALLOCATIONS";"_80_2",#N/A,FALSE,"ALLOCATIONS";"_80_3",#N/A,FALSE,"ALLOCATIONS";"_80_4",#N/A,FALSE,"ALLOCATIONS";"_80_5",#N/A,FALSE,"ALLOCATIONS"}</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localSheetId="18"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localSheetId="18"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Blank._.Exhibit." localSheetId="18" hidden="1">{"Extra 1",#N/A,FALSE,"Blank"}</definedName>
    <definedName name="wrn.Print._.Blank._.Exhibit." hidden="1">{"Extra 1",#N/A,FALSE,"Blank"}</definedName>
    <definedName name="wrn.Print._.Blank._.Exhibit._1" localSheetId="18" hidden="1">{"Extra 1",#N/A,FALSE,"Blank"}</definedName>
    <definedName name="wrn.Print._.Blank._.Exhibit._1" hidden="1">{"Extra 1",#N/A,FALSE,"Blank"}</definedName>
    <definedName name="wrn.Print._.BS._.Exhibits." localSheetId="18" hidden="1">{"BS Dollar",#N/A,FALSE,"BS";"BS CS",#N/A,FALSE,"BS"}</definedName>
    <definedName name="wrn.Print._.BS._.Exhibits." hidden="1">{"BS Dollar",#N/A,FALSE,"BS";"BS CS",#N/A,FALSE,"BS"}</definedName>
    <definedName name="wrn.Print._.BS._.Exhibits._1" localSheetId="18" hidden="1">{"BS Dollar",#N/A,FALSE,"BS";"BS CS",#N/A,FALSE,"BS"}</definedName>
    <definedName name="wrn.Print._.BS._.Exhibits._1" hidden="1">{"BS Dollar",#N/A,FALSE,"BS";"BS CS",#N/A,FALSE,"BS"}</definedName>
    <definedName name="wrn.Print._.CF._.Exhibit." localSheetId="18" hidden="1">{"CF Dollar",#N/A,FALSE,"CF"}</definedName>
    <definedName name="wrn.Print._.CF._.Exhibit." hidden="1">{"CF Dollar",#N/A,FALSE,"CF"}</definedName>
    <definedName name="wrn.Print._.CF._.Exhibit._1" localSheetId="18" hidden="1">{"CF Dollar",#N/A,FALSE,"CF"}</definedName>
    <definedName name="wrn.Print._.CF._.Exhibit._1" hidden="1">{"CF Dollar",#N/A,FALSE,"CF"}</definedName>
    <definedName name="wrn.Print._.Documents." localSheetId="18" hidden="1">{#N/A,#N/A,TRUE,"Cover Page";#N/A,#N/A,TRUE,"Executive Summary";#N/A,#N/A,TRUE,"Photos";#N/A,#N/A,TRUE,"Area Map";#N/A,#N/A,TRUE,"Descriptions";#N/A,#N/A,TRUE,"SitePlan";#N/A,#N/A,TRUE,"Land Grid";#N/A,#N/A,TRUE,"Land Sales Map";#N/A,#N/A,TRUE,"Cost Approach Schedule";#N/A,#N/A,TRUE,"Certification"}</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Full._.Format." localSheetId="18" hidden="1">{#N/A,#N/A,FALSE,"Assumptions";"Model",#N/A,FALSE,"MDU";#N/A,#N/A,FALSE,"Notes"}</definedName>
    <definedName name="wrn.Print._.Full._.Format." hidden="1">{#N/A,#N/A,FALSE,"Assumptions";"Model",#N/A,FALSE,"MDU";#N/A,#N/A,FALSE,"Notes"}</definedName>
    <definedName name="wrn.print._.graphs." localSheetId="18"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graphs._1" localSheetId="18" hidden="1">{"cap_structure",#N/A,FALSE,"Graph-Mkt Cap";"price",#N/A,FALSE,"Graph-Price";"ebit",#N/A,FALSE,"Graph-EBITDA";"ebitda",#N/A,FALSE,"Graph-EBITDA"}</definedName>
    <definedName name="wrn.print._.graphs._1" hidden="1">{"cap_structure",#N/A,FALSE,"Graph-Mkt Cap";"price",#N/A,FALSE,"Graph-Price";"ebit",#N/A,FALSE,"Graph-EBITDA";"ebitda",#N/A,FALSE,"Graph-EBITDA"}</definedName>
    <definedName name="wrn.Print._.Improved._.Sales." localSheetId="18" hidden="1">{#N/A,#N/A,FALSE,"Sale 1";#N/A,#N/A,FALSE,"Sale 2";#N/A,#N/A,FALSE,"Sale 3";#N/A,#N/A,FALSE,"Sale 4";#N/A,#N/A,FALSE,"Sale 5";#N/A,#N/A,FALSE,"Sale 6";#N/A,#N/A,FALSE,"Sale 7";#N/A,#N/A,FALSE,"Sale 8";#N/A,#N/A,FALSE,"Sale 9";#N/A,#N/A,FALSE,"Sale 10";#N/A,#N/A,FALSE,"Sale 11";#N/A,#N/A,FALSE,"Sale 12"}</definedName>
    <definedName name="wrn.Print._.Improved._.Sales." hidden="1">{#N/A,#N/A,FALSE,"Sale 1";#N/A,#N/A,FALSE,"Sale 2";#N/A,#N/A,FALSE,"Sale 3";#N/A,#N/A,FALSE,"Sale 4";#N/A,#N/A,FALSE,"Sale 5";#N/A,#N/A,FALSE,"Sale 6";#N/A,#N/A,FALSE,"Sale 7";#N/A,#N/A,FALSE,"Sale 8";#N/A,#N/A,FALSE,"Sale 9";#N/A,#N/A,FALSE,"Sale 10";#N/A,#N/A,FALSE,"Sale 11";#N/A,#N/A,FALSE,"Sale 12"}</definedName>
    <definedName name="wrn.Print._.IS._.Exhibits." localSheetId="18" hidden="1">{"Inc Stmt Dollar",#N/A,FALSE,"IS";"Inc Stmt CS",#N/A,FALSE,"IS"}</definedName>
    <definedName name="wrn.Print._.IS._.Exhibits." hidden="1">{"Inc Stmt Dollar",#N/A,FALSE,"IS";"Inc Stmt CS",#N/A,FALSE,"IS"}</definedName>
    <definedName name="wrn.Print._.IS._.Exhibits._1" localSheetId="18" hidden="1">{"Inc Stmt Dollar",#N/A,FALSE,"IS";"Inc Stmt CS",#N/A,FALSE,"IS"}</definedName>
    <definedName name="wrn.Print._.IS._.Exhibits._1" hidden="1">{"Inc Stmt Dollar",#N/A,FALSE,"IS";"Inc Stmt CS",#N/A,FALSE,"IS"}</definedName>
    <definedName name="wrn.Print._.PNL._.Download." localSheetId="18" hidden="1">{"PNLProjDL",#N/A,FALSE,"PROJCO";"PNLParDL",#N/A,FALSE,"Parent"}</definedName>
    <definedName name="wrn.Print._.PNL._.Download." hidden="1">{"PNLProjDL",#N/A,FALSE,"PROJCO";"PNLParDL",#N/A,FALSE,"Parent"}</definedName>
    <definedName name="wrn.Print._.PNL._.Download._1" localSheetId="18" hidden="1">{"PNLProjDL",#N/A,FALSE,"PROJCO";"PNLParDL",#N/A,FALSE,"Parent"}</definedName>
    <definedName name="wrn.Print._.PNL._.Download._1" hidden="1">{"PNLProjDL",#N/A,FALSE,"PROJCO";"PNLParDL",#N/A,FALSE,"Parent"}</definedName>
    <definedName name="wrn.Print._.Ratio._.Exhibits." localSheetId="18" hidden="1">{"Ratio No.1",#N/A,FALSE,"Ratio";"Ratio No.2",#N/A,FALSE,"Ratio"}</definedName>
    <definedName name="wrn.Print._.Ratio._.Exhibits." hidden="1">{"Ratio No.1",#N/A,FALSE,"Ratio";"Ratio No.2",#N/A,FALSE,"Ratio"}</definedName>
    <definedName name="wrn.Print._.Ratio._.Exhibits._1" localSheetId="18" hidden="1">{"Ratio No.1",#N/A,FALSE,"Ratio";"Ratio No.2",#N/A,FALSE,"Ratio"}</definedName>
    <definedName name="wrn.Print._.Ratio._.Exhibits._1" hidden="1">{"Ratio No.1",#N/A,FALSE,"Ratio";"Ratio No.2",#N/A,FALSE,"Ratio"}</definedName>
    <definedName name="wrn.print._.raw._.data._.entry." localSheetId="18" hidden="1">{"inputs raw data",#N/A,TRUE,"INPUT"}</definedName>
    <definedName name="wrn.print._.raw._.data._.entry." hidden="1">{"inputs raw data",#N/A,TRUE,"INPUT"}</definedName>
    <definedName name="wrn.print._.raw._.data._.entry._1" localSheetId="18" hidden="1">{"inputs raw data",#N/A,TRUE,"INPUT"}</definedName>
    <definedName name="wrn.print._.raw._.data._.entry._1" hidden="1">{"inputs raw data",#N/A,TRUE,"INPUT"}</definedName>
    <definedName name="wrn.Print._.Rent._.Comps." localSheetId="18" hidden="1">{#N/A,#N/A,FALSE,"Rent 1";#N/A,#N/A,FALSE,"Rent 2";#N/A,#N/A,FALSE,"Rent 3";#N/A,#N/A,FALSE,"Rent 4";#N/A,#N/A,FALSE,"Rent 5";#N/A,#N/A,FALSE,"Rent 6";#N/A,#N/A,FALSE,"Rent 7";#N/A,#N/A,FALSE,"Rent 8"}</definedName>
    <definedName name="wrn.Print._.Rent._.Comps." hidden="1">{#N/A,#N/A,FALSE,"Rent 1";#N/A,#N/A,FALSE,"Rent 2";#N/A,#N/A,FALSE,"Rent 3";#N/A,#N/A,FALSE,"Rent 4";#N/A,#N/A,FALSE,"Rent 5";#N/A,#N/A,FALSE,"Rent 6";#N/A,#N/A,FALSE,"Rent 7";#N/A,#N/A,FALSE,"Rent 8"}</definedName>
    <definedName name="wrn.Print._.Report." localSheetId="18"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summary._.sheets." localSheetId="18" hidden="1">{"summary1",#N/A,TRUE,"Comps";"summary2",#N/A,TRUE,"Comps";"summary3",#N/A,TRUE,"Comps"}</definedName>
    <definedName name="wrn.print._.summary._.sheets." hidden="1">{"summary1",#N/A,TRUE,"Comps";"summary2",#N/A,TRUE,"Comps";"summary3",#N/A,TRUE,"Comps"}</definedName>
    <definedName name="wrn.print._.summary._.sheets._1" localSheetId="18" hidden="1">{"summary1",#N/A,TRUE,"Comps";"summary2",#N/A,TRUE,"Comps";"summary3",#N/A,TRUE,"Comps"}</definedName>
    <definedName name="wrn.print._.summary._.sheets._1" hidden="1">{"summary1",#N/A,TRUE,"Comps";"summary2",#N/A,TRUE,"Comps";"summary3",#N/A,TRUE,"Comps"}</definedName>
    <definedName name="wrn.print._.summary._.sheets.2" localSheetId="18" hidden="1">{"summary1",#N/A,TRUE;"Comps","summary2",#N/A;TRUE,"Comps","summary3";#N/A,TRUE,"Comps"}</definedName>
    <definedName name="wrn.print._.summary._.sheets.2" hidden="1">{"summary1",#N/A,TRUE;"Comps","summary2",#N/A;TRUE,"Comps","summary3";#N/A,TRUE,"Comps"}</definedName>
    <definedName name="wrn.print._1" localSheetId="18" hidden="1">{#N/A,#N/A,FALSE,"Inv. in cons subs";#N/A,#N/A,FALSE,"Intercomp.";#N/A,#N/A,FALSE,"Common Stock";#N/A,#N/A,FALSE,"Beg. or year re";#N/A,#N/A,FALSE,"Inv. NC sub-undist"}</definedName>
    <definedName name="wrn.print._1" hidden="1">{#N/A,#N/A,FALSE,"Inv. in cons subs";#N/A,#N/A,FALSE,"Intercomp.";#N/A,#N/A,FALSE,"Common Stock";#N/A,#N/A,FALSE,"Beg. or year re";#N/A,#N/A,FALSE,"Inv. NC sub-undist"}</definedName>
    <definedName name="wrn.Print_Buyer." localSheetId="18"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Earnings_template." localSheetId="18" hidden="1">{"by_month",#N/A,TRUE,"template";"destec_month",#N/A,TRUE,"template";"by_quarter",#N/A,TRUE,"template";"destec_quarter",#N/A,TRUE,"template";"by_year",#N/A,TRUE,"template";"destec_annual",#N/A,TRUE,"template"}</definedName>
    <definedName name="wrn.Print_Earnings_template." hidden="1">{"by_month",#N/A,TRUE,"template";"destec_month",#N/A,TRUE,"template";"by_quarter",#N/A,TRUE,"template";"destec_quarter",#N/A,TRUE,"template";"by_year",#N/A,TRUE,"template";"destec_annual",#N/A,TRUE,"template"}</definedName>
    <definedName name="wrn.Print_Earnings_template._1" localSheetId="18" hidden="1">{"by_month",#N/A,TRUE,"template";"destec_month",#N/A,TRUE,"template";"by_quarter",#N/A,TRUE,"template";"destec_quarter",#N/A,TRUE,"template";"by_year",#N/A,TRUE,"template";"destec_annual",#N/A,TRUE,"template"}</definedName>
    <definedName name="wrn.Print_Earnings_template._1" hidden="1">{"by_month",#N/A,TRUE,"template";"destec_month",#N/A,TRUE,"template";"by_quarter",#N/A,TRUE,"template";"destec_quarter",#N/A,TRUE,"template";"by_year",#N/A,TRUE,"template";"destec_annual",#N/A,TRUE,"template"}</definedName>
    <definedName name="wrn.Print_Target."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localSheetId="18" hidden="1">{"var_page",#N/A,FALSE,"template"}</definedName>
    <definedName name="wrn.Print_Var_page." hidden="1">{"var_page",#N/A,FALSE,"template"}</definedName>
    <definedName name="wrn.Print_Var_page._1" localSheetId="18" hidden="1">{"var_page",#N/A,FALSE,"template"}</definedName>
    <definedName name="wrn.Print_Var_page._1" hidden="1">{"var_page",#N/A,FALSE,"template"}</definedName>
    <definedName name="wrn.print_variance." localSheetId="18" hidden="1">{"var_report",#N/A,FALSE,"template"}</definedName>
    <definedName name="wrn.print_variance." hidden="1">{"var_report",#N/A,FALSE,"template"}</definedName>
    <definedName name="wrn.print_variance._1" localSheetId="18" hidden="1">{"var_report",#N/A,FALSE,"template"}</definedName>
    <definedName name="wrn.print_variance._1" hidden="1">{"var_report",#N/A,FALSE,"template"}</definedName>
    <definedName name="wrn.Print_Variance_Page." localSheetId="18" hidden="1">{"variance_page",#N/A,FALSE,"template"}</definedName>
    <definedName name="wrn.Print_Variance_Page." hidden="1">{"variance_page",#N/A,FALSE,"template"}</definedName>
    <definedName name="wrn.Print_Variance_Page._1" localSheetId="18" hidden="1">{"variance_page",#N/A,FALSE,"template"}</definedName>
    <definedName name="wrn.Print_Variance_Page._1" hidden="1">{"variance_page",#N/A,FALSE,"template"}</definedName>
    <definedName name="wrn.print1." localSheetId="18" hidden="1">{"assumption1",#N/A,FALSE,"Assumptions";"assumption2",#N/A,FALSE,"Assumptions";"assumption3",#N/A,FALSE,"Assumptions";"prod",#N/A,FALSE,"Financials";"prod2",#N/A,FALSE,"Financials";"pnl",#N/A,FALSE,"Financials";"pnl2",#N/A,FALSE,"Financials";"cash",#N/A,FALSE,"Financials";"cash2",#N/A,FALSE,"Financials"}</definedName>
    <definedName name="wrn.print1." hidden="1">{"assumption1",#N/A,FALSE,"Assumptions";"assumption2",#N/A,FALSE,"Assumptions";"assumption3",#N/A,FALSE,"Assumptions";"prod",#N/A,FALSE,"Financials";"prod2",#N/A,FALSE,"Financials";"pnl",#N/A,FALSE,"Financials";"pnl2",#N/A,FALSE,"Financials";"cash",#N/A,FALSE,"Financials";"cash2",#N/A,FALSE,"Financials"}</definedName>
    <definedName name="wrn.print1._1" localSheetId="18" hidden="1">{"assumption1",#N/A,FALSE,"Assumptions";"assumption2",#N/A,FALSE,"Assumptions";"assumption3",#N/A,FALSE,"Assumptions";"prod",#N/A,FALSE,"Financials";"prod2",#N/A,FALSE,"Financials";"pnl",#N/A,FALSE,"Financials";"pnl2",#N/A,FALSE,"Financials";"cash",#N/A,FALSE,"Financials";"cash2",#N/A,FALSE,"Financials"}</definedName>
    <definedName name="wrn.print1._1" hidden="1">{"assumption1",#N/A,FALSE,"Assumptions";"assumption2",#N/A,FALSE,"Assumptions";"assumption3",#N/A,FALSE,"Assumptions";"prod",#N/A,FALSE,"Financials";"prod2",#N/A,FALSE,"Financials";"pnl",#N/A,FALSE,"Financials";"pnl2",#N/A,FALSE,"Financials";"cash",#N/A,FALSE,"Financials";"cash2",#N/A,FALSE,"Financials"}</definedName>
    <definedName name="wrn.print1._1_1" localSheetId="18" hidden="1">{"assumption1",#N/A,FALSE,"Assumptions";"assumption2",#N/A,FALSE,"Assumptions";"assumption3",#N/A,FALSE,"Assumptions";"prod",#N/A,FALSE,"Financials";"prod2",#N/A,FALSE,"Financials";"pnl",#N/A,FALSE,"Financials";"pnl2",#N/A,FALSE,"Financials";"cash",#N/A,FALSE,"Financials";"cash2",#N/A,FALSE,"Financials"}</definedName>
    <definedName name="wrn.print1._1_1" hidden="1">{"assumption1",#N/A,FALSE,"Assumptions";"assumption2",#N/A,FALSE,"Assumptions";"assumption3",#N/A,FALSE,"Assumptions";"prod",#N/A,FALSE,"Financials";"prod2",#N/A,FALSE,"Financials";"pnl",#N/A,FALSE,"Financials";"pnl2",#N/A,FALSE,"Financials";"cash",#N/A,FALSE,"Financials";"cash2",#N/A,FALSE,"Financials"}</definedName>
    <definedName name="wrn.print1._1_2" localSheetId="18" hidden="1">{"assumption1",#N/A,FALSE,"Assumptions";"assumption2",#N/A,FALSE,"Assumptions";"assumption3",#N/A,FALSE,"Assumptions";"prod",#N/A,FALSE,"Financials";"prod2",#N/A,FALSE,"Financials";"pnl",#N/A,FALSE,"Financials";"pnl2",#N/A,FALSE,"Financials";"cash",#N/A,FALSE,"Financials";"cash2",#N/A,FALSE,"Financials"}</definedName>
    <definedName name="wrn.print1._1_2" hidden="1">{"assumption1",#N/A,FALSE,"Assumptions";"assumption2",#N/A,FALSE,"Assumptions";"assumption3",#N/A,FALSE,"Assumptions";"prod",#N/A,FALSE,"Financials";"prod2",#N/A,FALSE,"Financials";"pnl",#N/A,FALSE,"Financials";"pnl2",#N/A,FALSE,"Financials";"cash",#N/A,FALSE,"Financials";"cash2",#N/A,FALSE,"Financials"}</definedName>
    <definedName name="wrn.print1._1_3" localSheetId="18" hidden="1">{"assumption1",#N/A,FALSE,"Assumptions";"assumption2",#N/A,FALSE,"Assumptions";"assumption3",#N/A,FALSE,"Assumptions";"prod",#N/A,FALSE,"Financials";"prod2",#N/A,FALSE,"Financials";"pnl",#N/A,FALSE,"Financials";"pnl2",#N/A,FALSE,"Financials";"cash",#N/A,FALSE,"Financials";"cash2",#N/A,FALSE,"Financials"}</definedName>
    <definedName name="wrn.print1._1_3" hidden="1">{"assumption1",#N/A,FALSE,"Assumptions";"assumption2",#N/A,FALSE,"Assumptions";"assumption3",#N/A,FALSE,"Assumptions";"prod",#N/A,FALSE,"Financials";"prod2",#N/A,FALSE,"Financials";"pnl",#N/A,FALSE,"Financials";"pnl2",#N/A,FALSE,"Financials";"cash",#N/A,FALSE,"Financials";"cash2",#N/A,FALSE,"Financials"}</definedName>
    <definedName name="wrn.print1._2" localSheetId="18" hidden="1">{"assumption1",#N/A,FALSE,"Assumptions";"assumption2",#N/A,FALSE,"Assumptions";"assumption3",#N/A,FALSE,"Assumptions";"prod",#N/A,FALSE,"Financials";"prod2",#N/A,FALSE,"Financials";"pnl",#N/A,FALSE,"Financials";"pnl2",#N/A,FALSE,"Financials";"cash",#N/A,FALSE,"Financials";"cash2",#N/A,FALSE,"Financials"}</definedName>
    <definedName name="wrn.print1._2" hidden="1">{"assumption1",#N/A,FALSE,"Assumptions";"assumption2",#N/A,FALSE,"Assumptions";"assumption3",#N/A,FALSE,"Assumptions";"prod",#N/A,FALSE,"Financials";"prod2",#N/A,FALSE,"Financials";"pnl",#N/A,FALSE,"Financials";"pnl2",#N/A,FALSE,"Financials";"cash",#N/A,FALSE,"Financials";"cash2",#N/A,FALSE,"Financials"}</definedName>
    <definedName name="wrn.print1._2_1" localSheetId="18" hidden="1">{"assumption1",#N/A,FALSE,"Assumptions";"assumption2",#N/A,FALSE,"Assumptions";"assumption3",#N/A,FALSE,"Assumptions";"prod",#N/A,FALSE,"Financials";"prod2",#N/A,FALSE,"Financials";"pnl",#N/A,FALSE,"Financials";"pnl2",#N/A,FALSE,"Financials";"cash",#N/A,FALSE,"Financials";"cash2",#N/A,FALSE,"Financials"}</definedName>
    <definedName name="wrn.print1._2_1" hidden="1">{"assumption1",#N/A,FALSE,"Assumptions";"assumption2",#N/A,FALSE,"Assumptions";"assumption3",#N/A,FALSE,"Assumptions";"prod",#N/A,FALSE,"Financials";"prod2",#N/A,FALSE,"Financials";"pnl",#N/A,FALSE,"Financials";"pnl2",#N/A,FALSE,"Financials";"cash",#N/A,FALSE,"Financials";"cash2",#N/A,FALSE,"Financials"}</definedName>
    <definedName name="wrn.print1._2_2" localSheetId="18" hidden="1">{"assumption1",#N/A,FALSE,"Assumptions";"assumption2",#N/A,FALSE,"Assumptions";"assumption3",#N/A,FALSE,"Assumptions";"prod",#N/A,FALSE,"Financials";"prod2",#N/A,FALSE,"Financials";"pnl",#N/A,FALSE,"Financials";"pnl2",#N/A,FALSE,"Financials";"cash",#N/A,FALSE,"Financials";"cash2",#N/A,FALSE,"Financials"}</definedName>
    <definedName name="wrn.print1._2_2" hidden="1">{"assumption1",#N/A,FALSE,"Assumptions";"assumption2",#N/A,FALSE,"Assumptions";"assumption3",#N/A,FALSE,"Assumptions";"prod",#N/A,FALSE,"Financials";"prod2",#N/A,FALSE,"Financials";"pnl",#N/A,FALSE,"Financials";"pnl2",#N/A,FALSE,"Financials";"cash",#N/A,FALSE,"Financials";"cash2",#N/A,FALSE,"Financials"}</definedName>
    <definedName name="wrn.print1._2_3" localSheetId="18" hidden="1">{"assumption1",#N/A,FALSE,"Assumptions";"assumption2",#N/A,FALSE,"Assumptions";"assumption3",#N/A,FALSE,"Assumptions";"prod",#N/A,FALSE,"Financials";"prod2",#N/A,FALSE,"Financials";"pnl",#N/A,FALSE,"Financials";"pnl2",#N/A,FALSE,"Financials";"cash",#N/A,FALSE,"Financials";"cash2",#N/A,FALSE,"Financials"}</definedName>
    <definedName name="wrn.print1._2_3" hidden="1">{"assumption1",#N/A,FALSE,"Assumptions";"assumption2",#N/A,FALSE,"Assumptions";"assumption3",#N/A,FALSE,"Assumptions";"prod",#N/A,FALSE,"Financials";"prod2",#N/A,FALSE,"Financials";"pnl",#N/A,FALSE,"Financials";"pnl2",#N/A,FALSE,"Financials";"cash",#N/A,FALSE,"Financials";"cash2",#N/A,FALSE,"Financials"}</definedName>
    <definedName name="wrn.print1._3" localSheetId="18" hidden="1">{"assumption1",#N/A,FALSE,"Assumptions";"assumption2",#N/A,FALSE,"Assumptions";"assumption3",#N/A,FALSE,"Assumptions";"prod",#N/A,FALSE,"Financials";"prod2",#N/A,FALSE,"Financials";"pnl",#N/A,FALSE,"Financials";"pnl2",#N/A,FALSE,"Financials";"cash",#N/A,FALSE,"Financials";"cash2",#N/A,FALSE,"Financials"}</definedName>
    <definedName name="wrn.print1._3" hidden="1">{"assumption1",#N/A,FALSE,"Assumptions";"assumption2",#N/A,FALSE,"Assumptions";"assumption3",#N/A,FALSE,"Assumptions";"prod",#N/A,FALSE,"Financials";"prod2",#N/A,FALSE,"Financials";"pnl",#N/A,FALSE,"Financials";"pnl2",#N/A,FALSE,"Financials";"cash",#N/A,FALSE,"Financials";"cash2",#N/A,FALSE,"Financials"}</definedName>
    <definedName name="wrn.print1._3_1" localSheetId="18" hidden="1">{"assumption1",#N/A,FALSE,"Assumptions";"assumption2",#N/A,FALSE,"Assumptions";"assumption3",#N/A,FALSE,"Assumptions";"prod",#N/A,FALSE,"Financials";"prod2",#N/A,FALSE,"Financials";"pnl",#N/A,FALSE,"Financials";"pnl2",#N/A,FALSE,"Financials";"cash",#N/A,FALSE,"Financials";"cash2",#N/A,FALSE,"Financials"}</definedName>
    <definedName name="wrn.print1._3_1" hidden="1">{"assumption1",#N/A,FALSE,"Assumptions";"assumption2",#N/A,FALSE,"Assumptions";"assumption3",#N/A,FALSE,"Assumptions";"prod",#N/A,FALSE,"Financials";"prod2",#N/A,FALSE,"Financials";"pnl",#N/A,FALSE,"Financials";"pnl2",#N/A,FALSE,"Financials";"cash",#N/A,FALSE,"Financials";"cash2",#N/A,FALSE,"Financials"}</definedName>
    <definedName name="wrn.print1._3_2" localSheetId="18" hidden="1">{"assumption1",#N/A,FALSE,"Assumptions";"assumption2",#N/A,FALSE,"Assumptions";"assumption3",#N/A,FALSE,"Assumptions";"prod",#N/A,FALSE,"Financials";"prod2",#N/A,FALSE,"Financials";"pnl",#N/A,FALSE,"Financials";"pnl2",#N/A,FALSE,"Financials";"cash",#N/A,FALSE,"Financials";"cash2",#N/A,FALSE,"Financials"}</definedName>
    <definedName name="wrn.print1._3_2" hidden="1">{"assumption1",#N/A,FALSE,"Assumptions";"assumption2",#N/A,FALSE,"Assumptions";"assumption3",#N/A,FALSE,"Assumptions";"prod",#N/A,FALSE,"Financials";"prod2",#N/A,FALSE,"Financials";"pnl",#N/A,FALSE,"Financials";"pnl2",#N/A,FALSE,"Financials";"cash",#N/A,FALSE,"Financials";"cash2",#N/A,FALSE,"Financials"}</definedName>
    <definedName name="wrn.print1._3_3" localSheetId="18" hidden="1">{"assumption1",#N/A,FALSE,"Assumptions";"assumption2",#N/A,FALSE,"Assumptions";"assumption3",#N/A,FALSE,"Assumptions";"prod",#N/A,FALSE,"Financials";"prod2",#N/A,FALSE,"Financials";"pnl",#N/A,FALSE,"Financials";"pnl2",#N/A,FALSE,"Financials";"cash",#N/A,FALSE,"Financials";"cash2",#N/A,FALSE,"Financials"}</definedName>
    <definedName name="wrn.print1._3_3" hidden="1">{"assumption1",#N/A,FALSE,"Assumptions";"assumption2",#N/A,FALSE,"Assumptions";"assumption3",#N/A,FALSE,"Assumptions";"prod",#N/A,FALSE,"Financials";"prod2",#N/A,FALSE,"Financials";"pnl",#N/A,FALSE,"Financials";"pnl2",#N/A,FALSE,"Financials";"cash",#N/A,FALSE,"Financials";"cash2",#N/A,FALSE,"Financials"}</definedName>
    <definedName name="wrn.print1._4" localSheetId="18" hidden="1">{"assumption1",#N/A,FALSE,"Assumptions";"assumption2",#N/A,FALSE,"Assumptions";"assumption3",#N/A,FALSE,"Assumptions";"prod",#N/A,FALSE,"Financials";"prod2",#N/A,FALSE,"Financials";"pnl",#N/A,FALSE,"Financials";"pnl2",#N/A,FALSE,"Financials";"cash",#N/A,FALSE,"Financials";"cash2",#N/A,FALSE,"Financials"}</definedName>
    <definedName name="wrn.print1._4" hidden="1">{"assumption1",#N/A,FALSE,"Assumptions";"assumption2",#N/A,FALSE,"Assumptions";"assumption3",#N/A,FALSE,"Assumptions";"prod",#N/A,FALSE,"Financials";"prod2",#N/A,FALSE,"Financials";"pnl",#N/A,FALSE,"Financials";"pnl2",#N/A,FALSE,"Financials";"cash",#N/A,FALSE,"Financials";"cash2",#N/A,FALSE,"Financials"}</definedName>
    <definedName name="wrn.print1._4_1" localSheetId="18" hidden="1">{"assumption1",#N/A,FALSE,"Assumptions";"assumption2",#N/A,FALSE,"Assumptions";"assumption3",#N/A,FALSE,"Assumptions";"prod",#N/A,FALSE,"Financials";"prod2",#N/A,FALSE,"Financials";"pnl",#N/A,FALSE,"Financials";"pnl2",#N/A,FALSE,"Financials";"cash",#N/A,FALSE,"Financials";"cash2",#N/A,FALSE,"Financials"}</definedName>
    <definedName name="wrn.print1._4_1" hidden="1">{"assumption1",#N/A,FALSE,"Assumptions";"assumption2",#N/A,FALSE,"Assumptions";"assumption3",#N/A,FALSE,"Assumptions";"prod",#N/A,FALSE,"Financials";"prod2",#N/A,FALSE,"Financials";"pnl",#N/A,FALSE,"Financials";"pnl2",#N/A,FALSE,"Financials";"cash",#N/A,FALSE,"Financials";"cash2",#N/A,FALSE,"Financials"}</definedName>
    <definedName name="wrn.print1._4_2" localSheetId="18" hidden="1">{"assumption1",#N/A,FALSE,"Assumptions";"assumption2",#N/A,FALSE,"Assumptions";"assumption3",#N/A,FALSE,"Assumptions";"prod",#N/A,FALSE,"Financials";"prod2",#N/A,FALSE,"Financials";"pnl",#N/A,FALSE,"Financials";"pnl2",#N/A,FALSE,"Financials";"cash",#N/A,FALSE,"Financials";"cash2",#N/A,FALSE,"Financials"}</definedName>
    <definedName name="wrn.print1._4_2" hidden="1">{"assumption1",#N/A,FALSE,"Assumptions";"assumption2",#N/A,FALSE,"Assumptions";"assumption3",#N/A,FALSE,"Assumptions";"prod",#N/A,FALSE,"Financials";"prod2",#N/A,FALSE,"Financials";"pnl",#N/A,FALSE,"Financials";"pnl2",#N/A,FALSE,"Financials";"cash",#N/A,FALSE,"Financials";"cash2",#N/A,FALSE,"Financials"}</definedName>
    <definedName name="wrn.print1._4_3" localSheetId="18" hidden="1">{"assumption1",#N/A,FALSE,"Assumptions";"assumption2",#N/A,FALSE,"Assumptions";"assumption3",#N/A,FALSE,"Assumptions";"prod",#N/A,FALSE,"Financials";"prod2",#N/A,FALSE,"Financials";"pnl",#N/A,FALSE,"Financials";"pnl2",#N/A,FALSE,"Financials";"cash",#N/A,FALSE,"Financials";"cash2",#N/A,FALSE,"Financials"}</definedName>
    <definedName name="wrn.print1._4_3" hidden="1">{"assumption1",#N/A,FALSE,"Assumptions";"assumption2",#N/A,FALSE,"Assumptions";"assumption3",#N/A,FALSE,"Assumptions";"prod",#N/A,FALSE,"Financials";"prod2",#N/A,FALSE,"Financials";"pnl",#N/A,FALSE,"Financials";"pnl2",#N/A,FALSE,"Financials";"cash",#N/A,FALSE,"Financials";"cash2",#N/A,FALSE,"Financials"}</definedName>
    <definedName name="wrn.print1._5" localSheetId="18" hidden="1">{"assumption1",#N/A,FALSE,"Assumptions";"assumption2",#N/A,FALSE,"Assumptions";"assumption3",#N/A,FALSE,"Assumptions";"prod",#N/A,FALSE,"Financials";"prod2",#N/A,FALSE,"Financials";"pnl",#N/A,FALSE,"Financials";"pnl2",#N/A,FALSE,"Financials";"cash",#N/A,FALSE,"Financials";"cash2",#N/A,FALSE,"Financials"}</definedName>
    <definedName name="wrn.print1._5" hidden="1">{"assumption1",#N/A,FALSE,"Assumptions";"assumption2",#N/A,FALSE,"Assumptions";"assumption3",#N/A,FALSE,"Assumptions";"prod",#N/A,FALSE,"Financials";"prod2",#N/A,FALSE,"Financials";"pnl",#N/A,FALSE,"Financials";"pnl2",#N/A,FALSE,"Financials";"cash",#N/A,FALSE,"Financials";"cash2",#N/A,FALSE,"Financials"}</definedName>
    <definedName name="wrn.print1._5_1" localSheetId="18" hidden="1">{"assumption1",#N/A,FALSE,"Assumptions";"assumption2",#N/A,FALSE,"Assumptions";"assumption3",#N/A,FALSE,"Assumptions";"prod",#N/A,FALSE,"Financials";"prod2",#N/A,FALSE,"Financials";"pnl",#N/A,FALSE,"Financials";"pnl2",#N/A,FALSE,"Financials";"cash",#N/A,FALSE,"Financials";"cash2",#N/A,FALSE,"Financials"}</definedName>
    <definedName name="wrn.print1._5_1" hidden="1">{"assumption1",#N/A,FALSE,"Assumptions";"assumption2",#N/A,FALSE,"Assumptions";"assumption3",#N/A,FALSE,"Assumptions";"prod",#N/A,FALSE,"Financials";"prod2",#N/A,FALSE,"Financials";"pnl",#N/A,FALSE,"Financials";"pnl2",#N/A,FALSE,"Financials";"cash",#N/A,FALSE,"Financials";"cash2",#N/A,FALSE,"Financials"}</definedName>
    <definedName name="wrn.print1._5_2" localSheetId="18" hidden="1">{"assumption1",#N/A,FALSE,"Assumptions";"assumption2",#N/A,FALSE,"Assumptions";"assumption3",#N/A,FALSE,"Assumptions";"prod",#N/A,FALSE,"Financials";"prod2",#N/A,FALSE,"Financials";"pnl",#N/A,FALSE,"Financials";"pnl2",#N/A,FALSE,"Financials";"cash",#N/A,FALSE,"Financials";"cash2",#N/A,FALSE,"Financials"}</definedName>
    <definedName name="wrn.print1._5_2" hidden="1">{"assumption1",#N/A,FALSE,"Assumptions";"assumption2",#N/A,FALSE,"Assumptions";"assumption3",#N/A,FALSE,"Assumptions";"prod",#N/A,FALSE,"Financials";"prod2",#N/A,FALSE,"Financials";"pnl",#N/A,FALSE,"Financials";"pnl2",#N/A,FALSE,"Financials";"cash",#N/A,FALSE,"Financials";"cash2",#N/A,FALSE,"Financials"}</definedName>
    <definedName name="wrn.print1._5_3" localSheetId="18" hidden="1">{"assumption1",#N/A,FALSE,"Assumptions";"assumption2",#N/A,FALSE,"Assumptions";"assumption3",#N/A,FALSE,"Assumptions";"prod",#N/A,FALSE,"Financials";"prod2",#N/A,FALSE,"Financials";"pnl",#N/A,FALSE,"Financials";"pnl2",#N/A,FALSE,"Financials";"cash",#N/A,FALSE,"Financials";"cash2",#N/A,FALSE,"Financials"}</definedName>
    <definedName name="wrn.print1._5_3" hidden="1">{"assumption1",#N/A,FALSE,"Assumptions";"assumption2",#N/A,FALSE,"Assumptions";"assumption3",#N/A,FALSE,"Assumptions";"prod",#N/A,FALSE,"Financials";"prod2",#N/A,FALSE,"Financials";"pnl",#N/A,FALSE,"Financials";"pnl2",#N/A,FALSE,"Financials";"cash",#N/A,FALSE,"Financials";"cash2",#N/A,FALSE,"Financials"}</definedName>
    <definedName name="wrn.PrintAll." localSheetId="18" hidden="1">{"PA1",#N/A,TRUE,"BORDMW";"pa2",#N/A,TRUE,"BORDMW";"PA3",#N/A,TRUE,"BORDMW";"PA4",#N/A,TRUE,"BORDMW"}</definedName>
    <definedName name="wrn.PrintAll." hidden="1">{"PA1",#N/A,TRUE,"BORDMW";"pa2",#N/A,TRUE,"BORDMW";"PA3",#N/A,TRUE,"BORDMW";"PA4",#N/A,TRUE,"BORDMW"}</definedName>
    <definedName name="wrn.PrintAll._1" localSheetId="18" hidden="1">{"PA1",#N/A,TRUE,"BORDMW";"pa2",#N/A,TRUE,"BORDMW";"PA3",#N/A,TRUE,"BORDMW";"PA4",#N/A,TRUE,"BORDMW"}</definedName>
    <definedName name="wrn.PrintAll._1" hidden="1">{"PA1",#N/A,TRUE,"BORDMW";"pa2",#N/A,TRUE,"BORDMW";"PA3",#N/A,TRUE,"BORDMW";"PA4",#N/A,TRUE,"BORDMW"}</definedName>
    <definedName name="wrn.Printout." localSheetId="18"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Workbook." localSheetId="18" hidden="1">{"Index",#N/A,FALSE,"Index"}</definedName>
    <definedName name="wrn.PrintWorkbook." hidden="1">{"Index",#N/A,FALSE,"Index"}</definedName>
    <definedName name="wrn.Profitability._.Indicators." localSheetId="18" hidden="1">{"ProfPrintArea",#N/A,FALSE,"Prof (c)"}</definedName>
    <definedName name="wrn.Profitability._.Indicators." hidden="1">{"ProfPrintArea",#N/A,FALSE,"Prof (c)"}</definedName>
    <definedName name="wrn.Profitability._.Indicators._.Base._.Case." localSheetId="18" hidden="1">{"ProfPrintArea",#N/A,FALSE,"Prof (c)"}</definedName>
    <definedName name="wrn.Profitability._.Indicators._.Base._.Case." hidden="1">{"ProfPrintArea",#N/A,FALSE,"Prof (c)"}</definedName>
    <definedName name="wrn.Project._.Summary." localSheetId="18" hidden="1">{"Summary",#N/A,FALSE,"MICMULT";"Income Statement",#N/A,FALSE,"MICMULT";"Cash Flows",#N/A,FALSE,"MICMULT"}</definedName>
    <definedName name="wrn.Project._.Summary." hidden="1">{"Summary",#N/A,FALSE,"MICMULT";"Income Statement",#N/A,FALSE,"MICMULT";"Cash Flows",#N/A,FALSE,"MICMULT"}</definedName>
    <definedName name="wrn.Project._.Summary._1" localSheetId="18" hidden="1">{"Summary",#N/A,FALSE,"MICMULT";"Income Statement",#N/A,FALSE,"MICMULT";"Cash Flows",#N/A,FALSE,"MICMULT"}</definedName>
    <definedName name="wrn.Project._.Summary._1" hidden="1">{"Summary",#N/A,FALSE,"MICMULT";"Income Statement",#N/A,FALSE,"MICMULT";"Cash Flows",#N/A,FALSE,"MICMULT"}</definedName>
    <definedName name="wrn.Projected._.Data._.and._.Subject._.Company._.Data." localSheetId="18" hidden="1">{#N/A,#N/A,FALSE,"Projected Data &amp; SUBJECT-INPUTS"}</definedName>
    <definedName name="wrn.Projected._.Data._.and._.Subject._.Company._.Data." hidden="1">{#N/A,#N/A,FALSE,"Projected Data &amp; SUBJECT-INPUTS"}</definedName>
    <definedName name="wrn.Projected._.Data._.and._.Subject._.Company._.Data._1" localSheetId="18" hidden="1">{#N/A,#N/A,FALSE,"Projected Data &amp; SUBJECT-INPUTS"}</definedName>
    <definedName name="wrn.Projected._.Data._.and._.Subject._.Company._.Data._1" hidden="1">{#N/A,#N/A,FALSE,"Projected Data &amp; SUBJECT-INPUTS"}</definedName>
    <definedName name="wrn.QUICK." localSheetId="18"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localSheetId="18"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RECON." localSheetId="18" hidden="1">{"RECON",#N/A,FALSE,"Allocations"}</definedName>
    <definedName name="wrn.RECON." hidden="1">{"RECON",#N/A,FALSE,"Allocations"}</definedName>
    <definedName name="wrn.RECON._1" localSheetId="18" hidden="1">{"RECON",#N/A,FALSE,"Allocations"}</definedName>
    <definedName name="wrn.RECON._1" hidden="1">{"RECON",#N/A,FALSE,"Allocations"}</definedName>
    <definedName name="wrn.RECON._2" localSheetId="18" hidden="1">{"RECON",#N/A,FALSE,"Allocations"}</definedName>
    <definedName name="wrn.RECON._2" hidden="1">{"RECON",#N/A,FALSE,"Allocations"}</definedName>
    <definedName name="wrn.RECON._3" localSheetId="18" hidden="1">{"RECON",#N/A,FALSE,"Allocations"}</definedName>
    <definedName name="wrn.RECON._3" hidden="1">{"RECON",#N/A,FALSE,"Allocations"}</definedName>
    <definedName name="wrn.red_take." localSheetId="18" hidden="1">{"red_take_pg1",#N/A,FALSE,"reduced_take";"red_take_pg2",#N/A,FALSE,"reduced_take";"red_take_pg3",#N/A,FALSE,"reduced_take";"red_take_pg4",#N/A,FALSE,"reduced_take";"red_take_pg5",#N/A,FALSE,"reduced_take";"red_take_pg6",#N/A,FALSE,"reduced_take"}</definedName>
    <definedName name="wrn.red_take." hidden="1">{"red_take_pg1",#N/A,FALSE,"reduced_take";"red_take_pg2",#N/A,FALSE,"reduced_take";"red_take_pg3",#N/A,FALSE,"reduced_take";"red_take_pg4",#N/A,FALSE,"reduced_take";"red_take_pg5",#N/A,FALSE,"reduced_take";"red_take_pg6",#N/A,FALSE,"reduced_take"}</definedName>
    <definedName name="wrn.red_take._1" localSheetId="18" hidden="1">{"red_take_pg1",#N/A,FALSE,"reduced_take";"red_take_pg2",#N/A,FALSE,"reduced_take";"red_take_pg3",#N/A,FALSE,"reduced_take";"red_take_pg4",#N/A,FALSE,"reduced_take";"red_take_pg5",#N/A,FALSE,"reduced_take";"red_take_pg6",#N/A,FALSE,"reduced_take"}</definedName>
    <definedName name="wrn.red_take._1" hidden="1">{"red_take_pg1",#N/A,FALSE,"reduced_take";"red_take_pg2",#N/A,FALSE,"reduced_take";"red_take_pg3",#N/A,FALSE,"reduced_take";"red_take_pg4",#N/A,FALSE,"reduced_take";"red_take_pg5",#N/A,FALSE,"reduced_take";"red_take_pg6",#N/A,FALSE,"reduced_take"}</definedName>
    <definedName name="wrn.Reforcast._.Print." localSheetId="18" hidden="1">{#N/A,#N/A,FALSE;"RF Inc Stmt",#N/A,#N/A;FALSE,"RF-IS-1",#N/A;#N/A,FALSE,"RF-IS-2"}</definedName>
    <definedName name="wrn.Reforcast._.Print." hidden="1">{#N/A,#N/A,FALSE;"RF Inc Stmt",#N/A,#N/A;FALSE,"RF-IS-1",#N/A;#N/A,FALSE,"RF-IS-2"}</definedName>
    <definedName name="wrn.Reforcast._.Print1" localSheetId="18" hidden="1">{#N/A,#N/A,FALSE;"RF Inc Stmt",#N/A,#N/A;FALSE,"RF-IS-1",#N/A;#N/A,FALSE,"RF-IS-2"}</definedName>
    <definedName name="wrn.Reforcast._.Print1" hidden="1">{#N/A,#N/A,FALSE;"RF Inc Stmt",#N/A,#N/A;FALSE,"RF-IS-1",#N/A;#N/A,FALSE,"RF-IS-2"}</definedName>
    <definedName name="wrn.Reforecast." localSheetId="18"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placement._.Cost." localSheetId="18"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18" hidden="1">{#N/A,#N/A,FALSE,"Work performed";#N/A,#N/A,FALSE,"Resources"}</definedName>
    <definedName name="wrn.Report." hidden="1">{#N/A,#N/A,FALSE,"Work performed";#N/A,#N/A,FALSE,"Resources"}</definedName>
    <definedName name="wrn.Report._.Exhibits." localSheetId="18" hidden="1">{"Inc Stmt Exhibit",#N/A,FALSE,"IS";"BS Exhibit",#N/A,FALSE,"BS";"Ratio No.1",#N/A,FALSE,"Ratio";"Ratio No.2",#N/A,FALSE,"Ratio"}</definedName>
    <definedName name="wrn.Report._.Exhibits." hidden="1">{"Inc Stmt Exhibit",#N/A,FALSE,"IS";"BS Exhibit",#N/A,FALSE,"BS";"Ratio No.1",#N/A,FALSE,"Ratio";"Ratio No.2",#N/A,FALSE,"Ratio"}</definedName>
    <definedName name="wrn.Report._.Exhibits._1" localSheetId="18" hidden="1">{"Inc Stmt Exhibit",#N/A,FALSE,"IS";"BS Exhibit",#N/A,FALSE,"BS";"Ratio No.1",#N/A,FALSE,"Ratio";"Ratio No.2",#N/A,FALSE,"Ratio"}</definedName>
    <definedName name="wrn.Report._.Exhibits._1" hidden="1">{"Inc Stmt Exhibit",#N/A,FALSE,"IS";"BS Exhibit",#N/A,FALSE,"BS";"Ratio No.1",#N/A,FALSE,"Ratio";"Ratio No.2",#N/A,FALSE,"Ratio"}</definedName>
    <definedName name="wrn.REPORT._.FOR._.CCA." localSheetId="18" hidden="1">{"CCA",#N/A,FALSE,"INPUT";"Pricing","CCA",FALSE,"Pricing";"Rent","CCA",FALSE,"Rent,Exp";"Fund Flow",#N/A,FALSE,"Fund Flow"}</definedName>
    <definedName name="wrn.REPORT._.FOR._.CCA." hidden="1">{"CCA",#N/A,FALSE,"INPUT";"Pricing","CCA",FALSE,"Pricing";"Rent","CCA",FALSE,"Rent,Exp";"Fund Flow",#N/A,FALSE,"Fund Flow"}</definedName>
    <definedName name="wrn.REPORT._.FOR._.FA." localSheetId="18" hidden="1">{"Report for FA","FA",FALSE,"Benefits"}</definedName>
    <definedName name="wrn.REPORT._.FOR._.FA." hidden="1">{"Report for FA","FA",FALSE,"Benefits"}</definedName>
    <definedName name="wrn.REPORT._.FOR._.LUS." localSheetId="18" hidden="1">{#N/A,#N/A,FALSE,"LeaseData";"Rent",#N/A,FALSE,"Rent,Exp"}</definedName>
    <definedName name="wrn.REPORT._.FOR._.LUS." hidden="1">{#N/A,#N/A,FALSE,"LeaseData";"Rent",#N/A,FALSE,"Rent,Exp"}</definedName>
    <definedName name="wrn.Revenue._.Analysis." localSheetId="18"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detail." localSheetId="18"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detail._1" localSheetId="18" hidden="1">{"revenue detail 1",#N/A,FALSE,"Revenue Detail";"revenue detail 2",#N/A,FALSE,"Revenue Detail";"revenue detail 3",#N/A,FALSE,"Revenue Detail";"revenue detail 4",#N/A,FALSE,"Revenue Detail"}</definedName>
    <definedName name="wrn.revenue._.detail._1" hidden="1">{"revenue detail 1",#N/A,FALSE,"Revenue Detail";"revenue detail 2",#N/A,FALSE,"Revenue Detail";"revenue detail 3",#N/A,FALSE,"Revenue Detail";"revenue detail 4",#N/A,FALSE,"Revenue Detail"}</definedName>
    <definedName name="wrn.revenue._.graph." localSheetId="18" hidden="1">{"revenue graph",#N/A,FALSE,"Revenue Graph"}</definedName>
    <definedName name="wrn.revenue._.graph." hidden="1">{"revenue graph",#N/A,FALSE,"Revenue Graph"}</definedName>
    <definedName name="wrn.revenue._.graph._1" localSheetId="18" hidden="1">{"revenue graph",#N/A,FALSE,"Revenue Graph"}</definedName>
    <definedName name="wrn.revenue._.graph._1" hidden="1">{"revenue graph",#N/A,FALSE,"Revenue Graph"}</definedName>
    <definedName name="wrn.rollup." localSheetId="18" hidden="1">{"page1",#N/A,FALSE,"rollup"}</definedName>
    <definedName name="wrn.rollup." hidden="1">{"page1",#N/A,FALSE,"rollup"}</definedName>
    <definedName name="wrn.Roof._.Report." localSheetId="18" hidden="1">{"Roofs Page 1",#N/A,FALSE,"Roof Outline";"Roofs Page 2",#N/A,FALSE,"Roof Outline"}</definedName>
    <definedName name="wrn.Roof._.Report." hidden="1">{"Roofs Page 1",#N/A,FALSE,"Roof Outline";"Roofs Page 2",#N/A,FALSE,"Roof Outline"}</definedName>
    <definedName name="wrn.RustyPresentation." localSheetId="18" hidden="1">{#N/A,#N/A,TRUE,"TransCore Summary",#N/A,#N/A,TRUE,"TransCore IS";#N/A,#N/A,TRUE,"TransCore Balance",#N/A,#N/A,TRUE,"TransCore Backlog";#N/A,#N/A,TRUE,"Syntonic IS",#N/A,#N/A,TRUE,"Syntonic Bal";#N/A,#N/A,TRUE,"Systems IS",#N/A,#N/A,TRUE,"Systems Bal"}</definedName>
    <definedName name="wrn.RustyPresentation." hidden="1">{#N/A,#N/A,TRUE,"TransCore Summary",#N/A,#N/A,TRUE,"TransCore IS";#N/A,#N/A,TRUE,"TransCore Balance",#N/A,#N/A,TRUE,"TransCore Backlog";#N/A,#N/A,TRUE,"Syntonic IS",#N/A,#N/A,TRUE,"Syntonic Bal";#N/A,#N/A,TRUE,"Systems IS",#N/A,#N/A,TRUE,"Systems Bal"}</definedName>
    <definedName name="wrn.sales." localSheetId="18" hidden="1">{"sales",#N/A,FALSE,"Sales";"sales existing",#N/A,FALSE,"Sales";"sales rd1",#N/A,FALSE,"Sales";"sales rd2",#N/A,FALSE,"Sales"}</definedName>
    <definedName name="wrn.sales." hidden="1">{"sales",#N/A,FALSE,"Sales";"sales existing",#N/A,FALSE,"Sales";"sales rd1",#N/A,FALSE,"Sales";"sales rd2",#N/A,FALSE,"Sales"}</definedName>
    <definedName name="wrn.Sales._.Information." localSheetId="18" hidden="1">{#N/A,#N/A,FALSE,"Cover Page";#N/A,#N/A,FALSE,"Table of Contents";#N/A,#N/A,FALSE,"Investment-Acquisition Costs";#N/A,#N/A,FALSE,"Financing Assumptions";#N/A,#N/A,FALSE,"Proforma Assumptions";#N/A,#N/A,FALSE,"Rent Roll";#N/A,#N/A,FALSE,"Taxes and Assessments"}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localSheetId="18" hidden="1">{#N/A,#N/A,FALSE,"Cover Page";#N/A,#N/A,FALSE,"Table of Contents";#N/A,#N/A,FALSE,"Executive Summary";#N/A,#N/A,FALSE,"Investment-Acquisition Costs";#N/A,#N/A,FALSE,"Financing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les._1" localSheetId="18" hidden="1">{"sales",#N/A,FALSE,"Sales";"sales existing",#N/A,FALSE,"Sales";"sales rd1",#N/A,FALSE,"Sales";"sales rd2",#N/A,FALSE,"Sales"}</definedName>
    <definedName name="wrn.sales._1" hidden="1">{"sales",#N/A,FALSE,"Sales";"sales existing",#N/A,FALSE,"Sales";"sales rd1",#N/A,FALSE,"Sales";"sales rd2",#N/A,FALSE,"Sales"}</definedName>
    <definedName name="wrn.sample." localSheetId="18" hidden="1">{"sample",#N/A,FALSE,"Client Input Sheet"}</definedName>
    <definedName name="wrn.sample." hidden="1">{"sample",#N/A,FALSE,"Client Input Sheet"}</definedName>
    <definedName name="wrn.sample._1" localSheetId="18" hidden="1">{"sample",#N/A,FALSE,"Client Input Sheet"}</definedName>
    <definedName name="wrn.sample._1" hidden="1">{"sample",#N/A,FALSE,"Client Input Sheet"}</definedName>
    <definedName name="wrn.Schedules." localSheetId="18" hidden="1">{#N/A,#N/A,FALSE,"Lse-ex";#N/A,#N/A,FALSE,"Rollover";#N/A,#N/A,FALSE,"Hist Sales";#N/A,#N/A,FALSE,"97 Occup Cst";#N/A,#N/A,FALSE,"Breakpoint";#N/A,#N/A,FALSE,"Rentroll";#N/A,#N/A,FALSE,"Hst I&amp;E";#N/A,#N/A,FALSE,"Owners";#N/A,#N/A,FALSE,"PROPS96";#N/A,#N/A,FALSE,"Props on mkt";#N/A,#N/A,FALSE,"Portfolios on mkt"}</definedName>
    <definedName name="wrn.Schedules." hidden="1">{#N/A,#N/A,FALSE,"Lse-ex";#N/A,#N/A,FALSE,"Rollover";#N/A,#N/A,FALSE,"Hist Sales";#N/A,#N/A,FALSE,"97 Occup Cst";#N/A,#N/A,FALSE,"Breakpoint";#N/A,#N/A,FALSE,"Rentroll";#N/A,#N/A,FALSE,"Hst I&amp;E";#N/A,#N/A,FALSE,"Owners";#N/A,#N/A,FALSE,"PROPS96";#N/A,#N/A,FALSE,"Props on mkt";#N/A,#N/A,FALSE,"Portfolios on mkt"}</definedName>
    <definedName name="wrn.Shorten._.Version." localSheetId="18"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horten._.Version._1" localSheetId="18" hidden="1">{#N/A,#N/A,FALSE,"changes";#N/A,#N/A,FALSE,"Assumptions";"view1",#N/A,FALSE,"BE Analysis";"view2",#N/A,FALSE,"BE Analysis";#N/A,#N/A,FALSE,"DCF Calculation - Scenario 1";"Dollar",#N/A,FALSE,"Consolidated - Scenario 1";"CS",#N/A,FALSE,"Consolidated - Scenario 1"}</definedName>
    <definedName name="wrn.Shorten._.Version._1" hidden="1">{#N/A,#N/A,FALSE,"changes";#N/A,#N/A,FALSE,"Assumptions";"view1",#N/A,FALSE,"BE Analysis";"view2",#N/A,FALSE,"BE Analysis";#N/A,#N/A,FALSE,"DCF Calculation - Scenario 1";"Dollar",#N/A,FALSE,"Consolidated - Scenario 1";"CS",#N/A,FALSE,"Consolidated - Scenario 1"}</definedName>
    <definedName name="wrn.STAND_ALONE_BOTH." localSheetId="18" hidden="1">{"FCB_ALL",#N/A;FALSE,"FCB";"GREY_ALL",#N/A;FALSE,"GREY"}</definedName>
    <definedName name="wrn.STAND_ALONE_BOTH." hidden="1">{"FCB_ALL",#N/A;FALSE,"FCB";"GREY_ALL",#N/A;FALSE,"GREY"}</definedName>
    <definedName name="wrn.STMT._.OF._.CASH._.FLOWS." localSheetId="18" hidden="1">{"STMT OF CASH FLOWS",#N/A,FALSE,"Cash Flows Indirect"}</definedName>
    <definedName name="wrn.STMT._.OF._.CASH._.FLOWS." hidden="1">{"STMT OF CASH FLOWS",#N/A,FALSE,"Cash Flows Indirect"}</definedName>
    <definedName name="wrn.STMT._.OF._.CASH._.FLOWS._1" localSheetId="18" hidden="1">{"STMT OF CASH FLOWS",#N/A,FALSE,"Cash Flows Indirect"}</definedName>
    <definedName name="wrn.STMT._.OF._.CASH._.FLOWS._1" hidden="1">{"STMT OF CASH FLOWS",#N/A,FALSE,"Cash Flows Indirect"}</definedName>
    <definedName name="wrn.SUM._.OF._.UNIT._.3." localSheetId="18"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8" hidden="1">{"summary",#N/A,FALSE,"Valuation Analysis"}</definedName>
    <definedName name="wrn.summary." hidden="1">{"summary",#N/A,FALSE,"Valuation Analysis"}</definedName>
    <definedName name="wrn.summary._.schedules." localSheetId="18" hidden="1">{"summary1",#N/A,FALSE,"Summary of Values";"summary2",#N/A,FALSE,"Summary of Values"}</definedName>
    <definedName name="wrn.summary._.schedules." hidden="1">{"summary1",#N/A,FALSE,"Summary of Values";"summary2",#N/A,FALSE,"Summary of Values"}</definedName>
    <definedName name="wrn.summary._.schedules._1" localSheetId="18" hidden="1">{"summary1",#N/A,FALSE,"Summary of Values";"summary2",#N/A,FALSE,"Summary of Values"}</definedName>
    <definedName name="wrn.summary._.schedules._1" hidden="1">{"summary1",#N/A,FALSE,"Summary of Values";"summary2",#N/A,FALSE,"Summary of Values"}</definedName>
    <definedName name="wrn.summary._1" localSheetId="18" hidden="1">{"summary",#N/A,FALSE,"Valuation Analysis"}</definedName>
    <definedName name="wrn.summary._1" hidden="1">{"summary",#N/A,FALSE,"Valuation Analysis"}</definedName>
    <definedName name="wrn.Supporting._.Calculations." localSheetId="18" hidden="1">{#N/A,#N/A,FALSE,"Work performed";#N/A,#N/A,FALSE,"Resources"}</definedName>
    <definedName name="wrn.Supporting._.Calculations." hidden="1">{#N/A,#N/A,FALSE,"Work performed";#N/A,#N/A,FALSE,"Resources"}</definedName>
    <definedName name="wrn.TAJE." localSheetId="18" hidden="1">{"TAJE",#N/A,FALSE,"TAJE"}</definedName>
    <definedName name="wrn.TAJE." hidden="1">{"TAJE",#N/A,FALSE,"TAJE"}</definedName>
    <definedName name="wrn.TAJE._1" localSheetId="18" hidden="1">{"TAJE",#N/A,FALSE,"TAJE"}</definedName>
    <definedName name="wrn.TAJE._1" hidden="1">{"TAJE",#N/A,FALSE,"TAJE"}</definedName>
    <definedName name="wrn.TAJE._2" localSheetId="18" hidden="1">{"TAJE",#N/A,FALSE,"TAJE"}</definedName>
    <definedName name="wrn.TAJE._2" hidden="1">{"TAJE",#N/A,FALSE,"TAJE"}</definedName>
    <definedName name="wrn.TAJE._3" localSheetId="18" hidden="1">{"TAJE",#N/A,FALSE,"TAJE"}</definedName>
    <definedName name="wrn.TAJE._3" hidden="1">{"TAJE",#N/A,FALSE,"TAJE"}</definedName>
    <definedName name="wrn.Tax._.Accrual." localSheetId="18" hidden="1">{#N/A,#N/A,TRUE,"TAXPROV";#N/A,#N/A,TRUE,"FLOWTHRU";#N/A,#N/A,TRUE,"SCHEDULE M'S";#N/A,#N/A,TRUE,"PLANT M'S";#N/A,#N/A,TRUE,"TAXJE"}</definedName>
    <definedName name="wrn.Tax._.Accrual." hidden="1">{#N/A,#N/A,TRUE,"TAXPROV";#N/A,#N/A,TRUE,"FLOWTHRU";#N/A,#N/A,TRUE,"SCHEDULE M'S";#N/A,#N/A,TRUE,"PLANT M'S";#N/A,#N/A,TRUE,"TAXJE"}</definedName>
    <definedName name="wrn.TB._.ALL._.ACCTS." localSheetId="18" hidden="1">{"BALANCE SHEET ACCTS",#N/A,TRUE,"Working Trial Balance";"INCOME STMT ACCTS",#N/A,TRUE,"Working Trial Balance"}</definedName>
    <definedName name="wrn.TB._.ALL._.ACCTS." hidden="1">{"BALANCE SHEET ACCTS",#N/A,TRUE,"Working Trial Balance";"INCOME STMT ACCTS",#N/A,TRUE,"Working Trial Balance"}</definedName>
    <definedName name="wrn.TB._.ALL._.ACCTS._1" localSheetId="18" hidden="1">{"BALANCE SHEET ACCTS",#N/A,TRUE,"Working Trial Balance";"INCOME STMT ACCTS",#N/A,TRUE,"Working Trial Balance"}</definedName>
    <definedName name="wrn.TB._.ALL._.ACCTS._1" hidden="1">{"BALANCE SHEET ACCTS",#N/A,TRUE,"Working Trial Balance";"INCOME STMT ACCTS",#N/A,TRUE,"Working Trial Balance"}</definedName>
    <definedName name="wrn.TB._.BALANCE._.SHEET." localSheetId="18" hidden="1">{"BALANCE SHEET ACCTS",#N/A,FALSE,"Working Trial Balance"}</definedName>
    <definedName name="wrn.TB._.BALANCE._.SHEET." hidden="1">{"BALANCE SHEET ACCTS",#N/A,FALSE,"Working Trial Balance"}</definedName>
    <definedName name="wrn.TB._.BALANCE._.SHEET._1" localSheetId="18" hidden="1">{"BALANCE SHEET ACCTS",#N/A,FALSE,"Working Trial Balance"}</definedName>
    <definedName name="wrn.TB._.BALANCE._.SHEET._1" hidden="1">{"BALANCE SHEET ACCTS",#N/A,FALSE,"Working Trial Balance"}</definedName>
    <definedName name="wrn.TB._.EXPLANATIONS." localSheetId="18" hidden="1">{"EXPLANATIONS",#N/A,FALSE,"Working Trial Balance"}</definedName>
    <definedName name="wrn.TB._.EXPLANATIONS." hidden="1">{"EXPLANATIONS",#N/A,FALSE,"Working Trial Balance"}</definedName>
    <definedName name="wrn.TB._.EXPLANATIONS._1" localSheetId="18" hidden="1">{"EXPLANATIONS",#N/A,FALSE,"Working Trial Balance"}</definedName>
    <definedName name="wrn.TB._.EXPLANATIONS._1" hidden="1">{"EXPLANATIONS",#N/A,FALSE,"Working Trial Balance"}</definedName>
    <definedName name="wrn.TB._.INCOME._.STMT." localSheetId="18" hidden="1">{"INCOME STMT ACCTS",#N/A,FALSE,"Working Trial Balance"}</definedName>
    <definedName name="wrn.TB._.INCOME._.STMT." hidden="1">{"INCOME STMT ACCTS",#N/A,FALSE,"Working Trial Balance"}</definedName>
    <definedName name="wrn.TB._.INCOME._.STMT._1" localSheetId="18" hidden="1">{"INCOME STMT ACCTS",#N/A,FALSE,"Working Trial Balance"}</definedName>
    <definedName name="wrn.TB._.INCOME._.STMT._1" hidden="1">{"INCOME STMT ACCTS",#N/A,FALSE,"Working Trial Balance"}</definedName>
    <definedName name="wrn.TB3." localSheetId="18" hidden="1">{"TB3",#N/A,FALSE,"INCOME"}</definedName>
    <definedName name="wrn.TB3." hidden="1">{"TB3",#N/A,FALSE,"INCOME"}</definedName>
    <definedName name="wrn.TB3._1" localSheetId="18" hidden="1">{"TB3",#N/A,FALSE,"INCOME"}</definedName>
    <definedName name="wrn.TB3._1" hidden="1">{"TB3",#N/A,FALSE,"INCOME"}</definedName>
    <definedName name="wrn.TB3._2" localSheetId="18" hidden="1">{"TB3",#N/A,FALSE,"INCOME"}</definedName>
    <definedName name="wrn.TB3._2" hidden="1">{"TB3",#N/A,FALSE,"INCOME"}</definedName>
    <definedName name="wrn.TB3._3" localSheetId="18" hidden="1">{"TB3",#N/A,FALSE,"INCOME"}</definedName>
    <definedName name="wrn.TB3._3" hidden="1">{"TB3",#N/A,FALSE,"INCOME"}</definedName>
    <definedName name="wrn.technology." localSheetId="18"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chnology._1" localSheetId="18" hidden="1">{"developed valuation",#N/A,FALSE,"Valuation Analysis";"developed income statement",#N/A,FALSE,"Abbreviated Income Statement";"inprocess valuation",#N/A,FALSE,"Valuation Analysis";"inprocess income statement",#N/A,FALSE,"Abbreviated Income Statement"}</definedName>
    <definedName name="wrn.technology._1" hidden="1">{"developed valuation",#N/A,FALSE,"Valuation Analysis";"developed income statement",#N/A,FALSE,"Abbreviated Income Statement";"inprocess valuation",#N/A,FALSE,"Valuation Analysis";"inprocess income statement",#N/A,FALSE,"Abbreviated Income Statement"}</definedName>
    <definedName name="wrn.TEST." localSheetId="18" hidden="1">{"acc1",#N/A,TRUE,"Accrual";"ACC2",#N/A,TRUE,"Accrual"}</definedName>
    <definedName name="wrn.TEST." hidden="1">{"acc1",#N/A,TRUE,"Accrual";"ACC2",#N/A,TRUE,"Accrual"}</definedName>
    <definedName name="wrn.test1." localSheetId="18" hidden="1">{"Income Statement",#N/A,FALSE,"CFMODEL";"Balance Sheet",#N/A,FALSE,"CFMODEL"}</definedName>
    <definedName name="wrn.test1." hidden="1">{"Income Statement",#N/A,FALSE,"CFMODEL";"Balance Sheet",#N/A,FALSE,"CFMODEL"}</definedName>
    <definedName name="wrn.test1._1" localSheetId="18" hidden="1">{"Income Statement",#N/A,FALSE,"CFMODEL";"Balance Sheet",#N/A,FALSE,"CFMODEL"}</definedName>
    <definedName name="wrn.test1._1" hidden="1">{"Income Statement",#N/A,FALSE,"CFMODEL";"Balance Sheet",#N/A,FALSE,"CFMODEL"}</definedName>
    <definedName name="wrn.test2." localSheetId="18" hidden="1">{"SourcesUses",#N/A,TRUE,"CFMODEL";"TransOverview",#N/A,TRUE,"CFMODEL"}</definedName>
    <definedName name="wrn.test2." hidden="1">{"SourcesUses",#N/A,TRUE,"CFMODEL";"TransOverview",#N/A,TRUE,"CFMODEL"}</definedName>
    <definedName name="wrn.test2._1" localSheetId="18" hidden="1">{"SourcesUses",#N/A,TRUE,"CFMODEL";"TransOverview",#N/A,TRUE,"CFMODEL"}</definedName>
    <definedName name="wrn.test2._1" hidden="1">{"SourcesUses",#N/A,TRUE,"CFMODEL";"TransOverview",#N/A,TRUE,"CFMODEL"}</definedName>
    <definedName name="wrn.test3." localSheetId="18" hidden="1">{"SourcesUses",#N/A,TRUE,#N/A;"TransOverview",#N/A,TRUE,"CFMODEL"}</definedName>
    <definedName name="wrn.test3." hidden="1">{"SourcesUses",#N/A,TRUE,#N/A;"TransOverview",#N/A,TRUE,"CFMODEL"}</definedName>
    <definedName name="wrn.test3._1" localSheetId="18" hidden="1">{"SourcesUses",#N/A,TRUE,#N/A;"TransOverview",#N/A,TRUE,"CFMODEL"}</definedName>
    <definedName name="wrn.test3._1" hidden="1">{"SourcesUses",#N/A,TRUE,#N/A;"TransOverview",#N/A,TRUE,"CFMODEL"}</definedName>
    <definedName name="wrn.test4." localSheetId="18" hidden="1">{"SourcesUses",#N/A,TRUE,"FundsFlow";"TransOverview",#N/A,TRUE,"FundsFlow"}</definedName>
    <definedName name="wrn.test4." hidden="1">{"SourcesUses",#N/A,TRUE,"FundsFlow";"TransOverview",#N/A,TRUE,"FundsFlow"}</definedName>
    <definedName name="wrn.test4._1" localSheetId="18" hidden="1">{"SourcesUses",#N/A,TRUE,"FundsFlow";"TransOverview",#N/A,TRUE,"FundsFlow"}</definedName>
    <definedName name="wrn.test4._1" hidden="1">{"SourcesUses",#N/A,TRUE,"FundsFlow";"TransOverview",#N/A,TRUE,"FundsFlow"}</definedName>
    <definedName name="wrn.TESTS." localSheetId="18" hidden="1">{"PAGE_1",#N/A,FALSE,"MONTH"}</definedName>
    <definedName name="wrn.TESTS." hidden="1">{"PAGE_1",#N/A,FALSE,"MONTH"}</definedName>
    <definedName name="wrn.Total._.Company._.Reforecast._.Print." localSheetId="18"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rintout." localSheetId="18" hidden="1">{#N/A,#N/A,FALSE,"System Totals";#N/A,#N/A,FALSE,"SegA";#N/A,#N/A,FALSE,"SegB";#N/A,#N/A,FALSE,"SegC";#N/A,#N/A,FALSE,"SegD";#N/A,#N/A,FALSE,"SegE";#N/A,#N/A,FALSE,"SegF";#N/A,#N/A,FALSE,"SegG"}</definedName>
    <definedName name="wrn.Total._.Printout." hidden="1">{#N/A,#N/A,FALSE,"System Totals";#N/A,#N/A,FALSE,"SegA";#N/A,#N/A,FALSE,"SegB";#N/A,#N/A,FALSE,"SegC";#N/A,#N/A,FALSE,"SegD";#N/A,#N/A,FALSE,"SegE";#N/A,#N/A,FALSE,"SegF";#N/A,#N/A,FALSE,"SegG"}</definedName>
    <definedName name="wrn.Track." localSheetId="18" hidden="1">{#N/A,#N/A,FALSE;"Inc Stmt",#N/A,#N/A;FALSE,"Indirect Costs",#N/A;#N/A,FALSE,"Capital"}</definedName>
    <definedName name="wrn.Track." hidden="1">{#N/A,#N/A,FALSE;"Inc Stmt",#N/A,#N/A;FALSE,"Indirect Costs",#N/A;#N/A,FALSE,"Capital"}</definedName>
    <definedName name="wrn.trademark._.and._.trade._.name." localSheetId="18" hidden="1">{"trademark1",#N/A,FALSE,"Trademark(s) and Trade Name(s)"}</definedName>
    <definedName name="wrn.trademark._.and._.trade._.name." hidden="1">{"trademark1",#N/A,FALSE,"Trademark(s) and Trade Name(s)"}</definedName>
    <definedName name="wrn.trademark._.and._.trade._.name._1" localSheetId="18" hidden="1">{"trademark1",#N/A,FALSE,"Trademark(s) and Trade Name(s)"}</definedName>
    <definedName name="wrn.trademark._.and._.trade._.name._1" hidden="1">{"trademark1",#N/A,FALSE,"Trademark(s) and Trade Name(s)"}</definedName>
    <definedName name="wrn.Trading._.Summary." localSheetId="18" hidden="1">{#N/A;#N/A;FALSE;"Trading Summary"}</definedName>
    <definedName name="wrn.Trading._.Summary." hidden="1">{#N/A;#N/A;FALSE;"Trading Summary"}</definedName>
    <definedName name="wrn.Unit._.Financials."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IM_Data."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8"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_1" localSheetId="18" hidden="1">{#N/A,#N/A,FALSE,"Expenditures";#N/A,#N/A,FALSE,"Property Placed In-Service";#N/A,#N/A,FALSE,"Removals";#N/A,#N/A,FALSE,"Retirements";#N/A,#N/A,FALSE,"CWIP Balances";#N/A,#N/A,FALSE,"CWIP_Expend_Ratios";#N/A,#N/A,FALSE,"CWIP_Yr_End"}</definedName>
    <definedName name="wrn.USIM_Data_Abbrev._1" hidden="1">{#N/A,#N/A,FALSE,"Expenditures";#N/A,#N/A,FALSE,"Property Placed In-Service";#N/A,#N/A,FALSE,"Removals";#N/A,#N/A,FALSE,"Retirements";#N/A,#N/A,FALSE,"CWIP Balances";#N/A,#N/A,FALSE,"CWIP_Expend_Ratios";#N/A,#N/A,FALSE,"CWIP_Yr_End"}</definedName>
    <definedName name="wrn.USIM_Data_Abbrev._1_1" localSheetId="18" hidden="1">{#N/A,#N/A,FALSE,"Expenditures";#N/A,#N/A,FALSE,"Property Placed In-Service";#N/A,#N/A,FALSE,"Removals";#N/A,#N/A,FALSE,"Retirements";#N/A,#N/A,FALSE,"CWIP Balances";#N/A,#N/A,FALSE,"CWIP_Expend_Ratios";#N/A,#N/A,FALSE,"CWIP_Yr_End"}</definedName>
    <definedName name="wrn.USIM_Data_Abbrev._1_1" hidden="1">{#N/A,#N/A,FALSE,"Expenditures";#N/A,#N/A,FALSE,"Property Placed In-Service";#N/A,#N/A,FALSE,"Removals";#N/A,#N/A,FALSE,"Retirements";#N/A,#N/A,FALSE,"CWIP Balances";#N/A,#N/A,FALSE,"CWIP_Expend_Ratios";#N/A,#N/A,FALSE,"CWIP_Yr_End"}</definedName>
    <definedName name="wrn.USIM_Data_Abbrev._1_2" localSheetId="18" hidden="1">{#N/A,#N/A,FALSE,"Expenditures";#N/A,#N/A,FALSE,"Property Placed In-Service";#N/A,#N/A,FALSE,"Removals";#N/A,#N/A,FALSE,"Retirements";#N/A,#N/A,FALSE,"CWIP Balances";#N/A,#N/A,FALSE,"CWIP_Expend_Ratios";#N/A,#N/A,FALSE,"CWIP_Yr_End"}</definedName>
    <definedName name="wrn.USIM_Data_Abbrev._1_2" hidden="1">{#N/A,#N/A,FALSE,"Expenditures";#N/A,#N/A,FALSE,"Property Placed In-Service";#N/A,#N/A,FALSE,"Removals";#N/A,#N/A,FALSE,"Retirements";#N/A,#N/A,FALSE,"CWIP Balances";#N/A,#N/A,FALSE,"CWIP_Expend_Ratios";#N/A,#N/A,FALSE,"CWIP_Yr_End"}</definedName>
    <definedName name="wrn.USIM_Data_Abbrev._1_3" localSheetId="18" hidden="1">{#N/A,#N/A,FALSE,"Expenditures";#N/A,#N/A,FALSE,"Property Placed In-Service";#N/A,#N/A,FALSE,"Removals";#N/A,#N/A,FALSE,"Retirements";#N/A,#N/A,FALSE,"CWIP Balances";#N/A,#N/A,FALSE,"CWIP_Expend_Ratios";#N/A,#N/A,FALSE,"CWIP_Yr_End"}</definedName>
    <definedName name="wrn.USIM_Data_Abbrev._1_3" hidden="1">{#N/A,#N/A,FALSE,"Expenditures";#N/A,#N/A,FALSE,"Property Placed In-Service";#N/A,#N/A,FALSE,"Removals";#N/A,#N/A,FALSE,"Retirements";#N/A,#N/A,FALSE,"CWIP Balances";#N/A,#N/A,FALSE,"CWIP_Expend_Ratios";#N/A,#N/A,FALSE,"CWIP_Yr_End"}</definedName>
    <definedName name="wrn.USIM_Data_Abbrev._2" localSheetId="18" hidden="1">{#N/A,#N/A,FALSE,"Expenditures";#N/A,#N/A,FALSE,"Property Placed In-Service";#N/A,#N/A,FALSE,"Removals";#N/A,#N/A,FALSE,"Retirements";#N/A,#N/A,FALSE,"CWIP Balances";#N/A,#N/A,FALSE,"CWIP_Expend_Ratios";#N/A,#N/A,FALSE,"CWIP_Yr_End"}</definedName>
    <definedName name="wrn.USIM_Data_Abbrev._2" hidden="1">{#N/A,#N/A,FALSE,"Expenditures";#N/A,#N/A,FALSE,"Property Placed In-Service";#N/A,#N/A,FALSE,"Removals";#N/A,#N/A,FALSE,"Retirements";#N/A,#N/A,FALSE,"CWIP Balances";#N/A,#N/A,FALSE,"CWIP_Expend_Ratios";#N/A,#N/A,FALSE,"CWIP_Yr_End"}</definedName>
    <definedName name="wrn.USIM_Data_Abbrev._2_1" localSheetId="18" hidden="1">{#N/A,#N/A,FALSE,"Expenditures";#N/A,#N/A,FALSE,"Property Placed In-Service";#N/A,#N/A,FALSE,"Removals";#N/A,#N/A,FALSE,"Retirements";#N/A,#N/A,FALSE,"CWIP Balances";#N/A,#N/A,FALSE,"CWIP_Expend_Ratios";#N/A,#N/A,FALSE,"CWIP_Yr_End"}</definedName>
    <definedName name="wrn.USIM_Data_Abbrev._2_1" hidden="1">{#N/A,#N/A,FALSE,"Expenditures";#N/A,#N/A,FALSE,"Property Placed In-Service";#N/A,#N/A,FALSE,"Removals";#N/A,#N/A,FALSE,"Retirements";#N/A,#N/A,FALSE,"CWIP Balances";#N/A,#N/A,FALSE,"CWIP_Expend_Ratios";#N/A,#N/A,FALSE,"CWIP_Yr_End"}</definedName>
    <definedName name="wrn.USIM_Data_Abbrev._2_2" localSheetId="18" hidden="1">{#N/A,#N/A,FALSE,"Expenditures";#N/A,#N/A,FALSE,"Property Placed In-Service";#N/A,#N/A,FALSE,"Removals";#N/A,#N/A,FALSE,"Retirements";#N/A,#N/A,FALSE,"CWIP Balances";#N/A,#N/A,FALSE,"CWIP_Expend_Ratios";#N/A,#N/A,FALSE,"CWIP_Yr_End"}</definedName>
    <definedName name="wrn.USIM_Data_Abbrev._2_2" hidden="1">{#N/A,#N/A,FALSE,"Expenditures";#N/A,#N/A,FALSE,"Property Placed In-Service";#N/A,#N/A,FALSE,"Removals";#N/A,#N/A,FALSE,"Retirements";#N/A,#N/A,FALSE,"CWIP Balances";#N/A,#N/A,FALSE,"CWIP_Expend_Ratios";#N/A,#N/A,FALSE,"CWIP_Yr_End"}</definedName>
    <definedName name="wrn.USIM_Data_Abbrev._2_3" localSheetId="18" hidden="1">{#N/A,#N/A,FALSE,"Expenditures";#N/A,#N/A,FALSE,"Property Placed In-Service";#N/A,#N/A,FALSE,"Removals";#N/A,#N/A,FALSE,"Retirements";#N/A,#N/A,FALSE,"CWIP Balances";#N/A,#N/A,FALSE,"CWIP_Expend_Ratios";#N/A,#N/A,FALSE,"CWIP_Yr_End"}</definedName>
    <definedName name="wrn.USIM_Data_Abbrev._2_3" hidden="1">{#N/A,#N/A,FALSE,"Expenditures";#N/A,#N/A,FALSE,"Property Placed In-Service";#N/A,#N/A,FALSE,"Removals";#N/A,#N/A,FALSE,"Retirements";#N/A,#N/A,FALSE,"CWIP Balances";#N/A,#N/A,FALSE,"CWIP_Expend_Ratios";#N/A,#N/A,FALSE,"CWIP_Yr_End"}</definedName>
    <definedName name="wrn.USIM_Data_Abbrev._3" localSheetId="18" hidden="1">{#N/A,#N/A,FALSE,"Expenditures";#N/A,#N/A,FALSE,"Property Placed In-Service";#N/A,#N/A,FALSE,"Removals";#N/A,#N/A,FALSE,"Retirements";#N/A,#N/A,FALSE,"CWIP Balances";#N/A,#N/A,FALSE,"CWIP_Expend_Ratios";#N/A,#N/A,FALSE,"CWIP_Yr_End"}</definedName>
    <definedName name="wrn.USIM_Data_Abbrev._3" hidden="1">{#N/A,#N/A,FALSE,"Expenditures";#N/A,#N/A,FALSE,"Property Placed In-Service";#N/A,#N/A,FALSE,"Removals";#N/A,#N/A,FALSE,"Retirements";#N/A,#N/A,FALSE,"CWIP Balances";#N/A,#N/A,FALSE,"CWIP_Expend_Ratios";#N/A,#N/A,FALSE,"CWIP_Yr_End"}</definedName>
    <definedName name="wrn.USIM_Data_Abbrev._3_1" localSheetId="18" hidden="1">{#N/A,#N/A,FALSE,"Expenditures";#N/A,#N/A,FALSE,"Property Placed In-Service";#N/A,#N/A,FALSE,"Removals";#N/A,#N/A,FALSE,"Retirements";#N/A,#N/A,FALSE,"CWIP Balances";#N/A,#N/A,FALSE,"CWIP_Expend_Ratios";#N/A,#N/A,FALSE,"CWIP_Yr_End"}</definedName>
    <definedName name="wrn.USIM_Data_Abbrev._3_1" hidden="1">{#N/A,#N/A,FALSE,"Expenditures";#N/A,#N/A,FALSE,"Property Placed In-Service";#N/A,#N/A,FALSE,"Removals";#N/A,#N/A,FALSE,"Retirements";#N/A,#N/A,FALSE,"CWIP Balances";#N/A,#N/A,FALSE,"CWIP_Expend_Ratios";#N/A,#N/A,FALSE,"CWIP_Yr_End"}</definedName>
    <definedName name="wrn.USIM_Data_Abbrev._3_2" localSheetId="18" hidden="1">{#N/A,#N/A,FALSE,"Expenditures";#N/A,#N/A,FALSE,"Property Placed In-Service";#N/A,#N/A,FALSE,"Removals";#N/A,#N/A,FALSE,"Retirements";#N/A,#N/A,FALSE,"CWIP Balances";#N/A,#N/A,FALSE,"CWIP_Expend_Ratios";#N/A,#N/A,FALSE,"CWIP_Yr_End"}</definedName>
    <definedName name="wrn.USIM_Data_Abbrev._3_2" hidden="1">{#N/A,#N/A,FALSE,"Expenditures";#N/A,#N/A,FALSE,"Property Placed In-Service";#N/A,#N/A,FALSE,"Removals";#N/A,#N/A,FALSE,"Retirements";#N/A,#N/A,FALSE,"CWIP Balances";#N/A,#N/A,FALSE,"CWIP_Expend_Ratios";#N/A,#N/A,FALSE,"CWIP_Yr_End"}</definedName>
    <definedName name="wrn.USIM_Data_Abbrev._3_3" localSheetId="18" hidden="1">{#N/A,#N/A,FALSE,"Expenditures";#N/A,#N/A,FALSE,"Property Placed In-Service";#N/A,#N/A,FALSE,"Removals";#N/A,#N/A,FALSE,"Retirements";#N/A,#N/A,FALSE,"CWIP Balances";#N/A,#N/A,FALSE,"CWIP_Expend_Ratios";#N/A,#N/A,FALSE,"CWIP_Yr_End"}</definedName>
    <definedName name="wrn.USIM_Data_Abbrev._3_3" hidden="1">{#N/A,#N/A,FALSE,"Expenditures";#N/A,#N/A,FALSE,"Property Placed In-Service";#N/A,#N/A,FALSE,"Removals";#N/A,#N/A,FALSE,"Retirements";#N/A,#N/A,FALSE,"CWIP Balances";#N/A,#N/A,FALSE,"CWIP_Expend_Ratios";#N/A,#N/A,FALSE,"CWIP_Yr_End"}</definedName>
    <definedName name="wrn.USIM_Data_Abbrev._4" localSheetId="18" hidden="1">{#N/A,#N/A,FALSE,"Expenditures";#N/A,#N/A,FALSE,"Property Placed In-Service";#N/A,#N/A,FALSE,"Removals";#N/A,#N/A,FALSE,"Retirements";#N/A,#N/A,FALSE,"CWIP Balances";#N/A,#N/A,FALSE,"CWIP_Expend_Ratios";#N/A,#N/A,FALSE,"CWIP_Yr_End"}</definedName>
    <definedName name="wrn.USIM_Data_Abbrev._4" hidden="1">{#N/A,#N/A,FALSE,"Expenditures";#N/A,#N/A,FALSE,"Property Placed In-Service";#N/A,#N/A,FALSE,"Removals";#N/A,#N/A,FALSE,"Retirements";#N/A,#N/A,FALSE,"CWIP Balances";#N/A,#N/A,FALSE,"CWIP_Expend_Ratios";#N/A,#N/A,FALSE,"CWIP_Yr_End"}</definedName>
    <definedName name="wrn.USIM_Data_Abbrev._4_1" localSheetId="18" hidden="1">{#N/A,#N/A,FALSE,"Expenditures";#N/A,#N/A,FALSE,"Property Placed In-Service";#N/A,#N/A,FALSE,"Removals";#N/A,#N/A,FALSE,"Retirements";#N/A,#N/A,FALSE,"CWIP Balances";#N/A,#N/A,FALSE,"CWIP_Expend_Ratios";#N/A,#N/A,FALSE,"CWIP_Yr_End"}</definedName>
    <definedName name="wrn.USIM_Data_Abbrev._4_1" hidden="1">{#N/A,#N/A,FALSE,"Expenditures";#N/A,#N/A,FALSE,"Property Placed In-Service";#N/A,#N/A,FALSE,"Removals";#N/A,#N/A,FALSE,"Retirements";#N/A,#N/A,FALSE,"CWIP Balances";#N/A,#N/A,FALSE,"CWIP_Expend_Ratios";#N/A,#N/A,FALSE,"CWIP_Yr_End"}</definedName>
    <definedName name="wrn.USIM_Data_Abbrev._4_2" localSheetId="18" hidden="1">{#N/A,#N/A,FALSE,"Expenditures";#N/A,#N/A,FALSE,"Property Placed In-Service";#N/A,#N/A,FALSE,"Removals";#N/A,#N/A,FALSE,"Retirements";#N/A,#N/A,FALSE,"CWIP Balances";#N/A,#N/A,FALSE,"CWIP_Expend_Ratios";#N/A,#N/A,FALSE,"CWIP_Yr_End"}</definedName>
    <definedName name="wrn.USIM_Data_Abbrev._4_2" hidden="1">{#N/A,#N/A,FALSE,"Expenditures";#N/A,#N/A,FALSE,"Property Placed In-Service";#N/A,#N/A,FALSE,"Removals";#N/A,#N/A,FALSE,"Retirements";#N/A,#N/A,FALSE,"CWIP Balances";#N/A,#N/A,FALSE,"CWIP_Expend_Ratios";#N/A,#N/A,FALSE,"CWIP_Yr_End"}</definedName>
    <definedName name="wrn.USIM_Data_Abbrev._4_3" localSheetId="18" hidden="1">{#N/A,#N/A,FALSE,"Expenditures";#N/A,#N/A,FALSE,"Property Placed In-Service";#N/A,#N/A,FALSE,"Removals";#N/A,#N/A,FALSE,"Retirements";#N/A,#N/A,FALSE,"CWIP Balances";#N/A,#N/A,FALSE,"CWIP_Expend_Ratios";#N/A,#N/A,FALSE,"CWIP_Yr_End"}</definedName>
    <definedName name="wrn.USIM_Data_Abbrev._4_3" hidden="1">{#N/A,#N/A,FALSE,"Expenditures";#N/A,#N/A,FALSE,"Property Placed In-Service";#N/A,#N/A,FALSE,"Removals";#N/A,#N/A,FALSE,"Retirements";#N/A,#N/A,FALSE,"CWIP Balances";#N/A,#N/A,FALSE,"CWIP_Expend_Ratios";#N/A,#N/A,FALSE,"CWIP_Yr_End"}</definedName>
    <definedName name="wrn.USIM_Data_Abbrev._5" localSheetId="18" hidden="1">{#N/A,#N/A,FALSE,"Expenditures";#N/A,#N/A,FALSE,"Property Placed In-Service";#N/A,#N/A,FALSE,"Removals";#N/A,#N/A,FALSE,"Retirements";#N/A,#N/A,FALSE,"CWIP Balances";#N/A,#N/A,FALSE,"CWIP_Expend_Ratios";#N/A,#N/A,FALSE,"CWIP_Yr_End"}</definedName>
    <definedName name="wrn.USIM_Data_Abbrev._5" hidden="1">{#N/A,#N/A,FALSE,"Expenditures";#N/A,#N/A,FALSE,"Property Placed In-Service";#N/A,#N/A,FALSE,"Removals";#N/A,#N/A,FALSE,"Retirements";#N/A,#N/A,FALSE,"CWIP Balances";#N/A,#N/A,FALSE,"CWIP_Expend_Ratios";#N/A,#N/A,FALSE,"CWIP_Yr_End"}</definedName>
    <definedName name="wrn.USIM_Data_Abbrev._5_1" localSheetId="18" hidden="1">{#N/A,#N/A,FALSE,"Expenditures";#N/A,#N/A,FALSE,"Property Placed In-Service";#N/A,#N/A,FALSE,"Removals";#N/A,#N/A,FALSE,"Retirements";#N/A,#N/A,FALSE,"CWIP Balances";#N/A,#N/A,FALSE,"CWIP_Expend_Ratios";#N/A,#N/A,FALSE,"CWIP_Yr_End"}</definedName>
    <definedName name="wrn.USIM_Data_Abbrev._5_1" hidden="1">{#N/A,#N/A,FALSE,"Expenditures";#N/A,#N/A,FALSE,"Property Placed In-Service";#N/A,#N/A,FALSE,"Removals";#N/A,#N/A,FALSE,"Retirements";#N/A,#N/A,FALSE,"CWIP Balances";#N/A,#N/A,FALSE,"CWIP_Expend_Ratios";#N/A,#N/A,FALSE,"CWIP_Yr_End"}</definedName>
    <definedName name="wrn.USIM_Data_Abbrev._5_2" localSheetId="18" hidden="1">{#N/A,#N/A,FALSE,"Expenditures";#N/A,#N/A,FALSE,"Property Placed In-Service";#N/A,#N/A,FALSE,"Removals";#N/A,#N/A,FALSE,"Retirements";#N/A,#N/A,FALSE,"CWIP Balances";#N/A,#N/A,FALSE,"CWIP_Expend_Ratios";#N/A,#N/A,FALSE,"CWIP_Yr_End"}</definedName>
    <definedName name="wrn.USIM_Data_Abbrev._5_2" hidden="1">{#N/A,#N/A,FALSE,"Expenditures";#N/A,#N/A,FALSE,"Property Placed In-Service";#N/A,#N/A,FALSE,"Removals";#N/A,#N/A,FALSE,"Retirements";#N/A,#N/A,FALSE,"CWIP Balances";#N/A,#N/A,FALSE,"CWIP_Expend_Ratios";#N/A,#N/A,FALSE,"CWIP_Yr_End"}</definedName>
    <definedName name="wrn.USIM_Data_Abbrev._5_3" localSheetId="18" hidden="1">{#N/A,#N/A,FALSE,"Expenditures";#N/A,#N/A,FALSE,"Property Placed In-Service";#N/A,#N/A,FALSE,"Removals";#N/A,#N/A,FALSE,"Retirements";#N/A,#N/A,FALSE,"CWIP Balances";#N/A,#N/A,FALSE,"CWIP_Expend_Ratios";#N/A,#N/A,FALSE,"CWIP_Yr_End"}</definedName>
    <definedName name="wrn.USIM_Data_Abbrev._5_3" hidden="1">{#N/A,#N/A,FALSE,"Expenditures";#N/A,#N/A,FALSE,"Property Placed In-Service";#N/A,#N/A,FALSE,"Removals";#N/A,#N/A,FALSE,"Retirements";#N/A,#N/A,FALSE,"CWIP Balances";#N/A,#N/A,FALSE,"CWIP_Expend_Ratios";#N/A,#N/A,FALSE,"CWIP_Yr_End"}</definedName>
    <definedName name="wrn.USIM_Data_Abbrev3." localSheetId="18" hidden="1">{#N/A,#N/A,FALSE,"Expenditures";#N/A,#N/A,FALSE,"Property Placed In-Service";#N/A,#N/A,FALSE,"CWIP Balances"}</definedName>
    <definedName name="wrn.USIM_Data_Abbrev3." hidden="1">{#N/A,#N/A,FALSE,"Expenditures";#N/A,#N/A,FALSE,"Property Placed In-Service";#N/A,#N/A,FALSE,"CWIP Balances"}</definedName>
    <definedName name="wrn.USIM_Data_Abbrev3._1" localSheetId="18" hidden="1">{#N/A,#N/A,FALSE,"Expenditures";#N/A,#N/A,FALSE,"Property Placed In-Service";#N/A,#N/A,FALSE,"CWIP Balances"}</definedName>
    <definedName name="wrn.USIM_Data_Abbrev3._1" hidden="1">{#N/A,#N/A,FALSE,"Expenditures";#N/A,#N/A,FALSE,"Property Placed In-Service";#N/A,#N/A,FALSE,"CWIP Balances"}</definedName>
    <definedName name="wrn.USIM_Data_Abbrev3._1_1" localSheetId="18" hidden="1">{#N/A,#N/A,FALSE,"Expenditures";#N/A,#N/A,FALSE,"Property Placed In-Service";#N/A,#N/A,FALSE,"CWIP Balances"}</definedName>
    <definedName name="wrn.USIM_Data_Abbrev3._1_1" hidden="1">{#N/A,#N/A,FALSE,"Expenditures";#N/A,#N/A,FALSE,"Property Placed In-Service";#N/A,#N/A,FALSE,"CWIP Balances"}</definedName>
    <definedName name="wrn.USIM_Data_Abbrev3._1_2" localSheetId="18" hidden="1">{#N/A,#N/A,FALSE,"Expenditures";#N/A,#N/A,FALSE,"Property Placed In-Service";#N/A,#N/A,FALSE,"CWIP Balances"}</definedName>
    <definedName name="wrn.USIM_Data_Abbrev3._1_2" hidden="1">{#N/A,#N/A,FALSE,"Expenditures";#N/A,#N/A,FALSE,"Property Placed In-Service";#N/A,#N/A,FALSE,"CWIP Balances"}</definedName>
    <definedName name="wrn.USIM_Data_Abbrev3._1_3" localSheetId="18" hidden="1">{#N/A,#N/A,FALSE,"Expenditures";#N/A,#N/A,FALSE,"Property Placed In-Service";#N/A,#N/A,FALSE,"CWIP Balances"}</definedName>
    <definedName name="wrn.USIM_Data_Abbrev3._1_3" hidden="1">{#N/A,#N/A,FALSE,"Expenditures";#N/A,#N/A,FALSE,"Property Placed In-Service";#N/A,#N/A,FALSE,"CWIP Balances"}</definedName>
    <definedName name="wrn.USIM_Data_Abbrev3._2" localSheetId="18" hidden="1">{#N/A,#N/A,FALSE,"Expenditures";#N/A,#N/A,FALSE,"Property Placed In-Service";#N/A,#N/A,FALSE,"CWIP Balances"}</definedName>
    <definedName name="wrn.USIM_Data_Abbrev3._2" hidden="1">{#N/A,#N/A,FALSE,"Expenditures";#N/A,#N/A,FALSE,"Property Placed In-Service";#N/A,#N/A,FALSE,"CWIP Balances"}</definedName>
    <definedName name="wrn.USIM_Data_Abbrev3._2_1" localSheetId="18" hidden="1">{#N/A,#N/A,FALSE,"Expenditures";#N/A,#N/A,FALSE,"Property Placed In-Service";#N/A,#N/A,FALSE,"CWIP Balances"}</definedName>
    <definedName name="wrn.USIM_Data_Abbrev3._2_1" hidden="1">{#N/A,#N/A,FALSE,"Expenditures";#N/A,#N/A,FALSE,"Property Placed In-Service";#N/A,#N/A,FALSE,"CWIP Balances"}</definedName>
    <definedName name="wrn.USIM_Data_Abbrev3._2_2" localSheetId="18" hidden="1">{#N/A,#N/A,FALSE,"Expenditures";#N/A,#N/A,FALSE,"Property Placed In-Service";#N/A,#N/A,FALSE,"CWIP Balances"}</definedName>
    <definedName name="wrn.USIM_Data_Abbrev3._2_2" hidden="1">{#N/A,#N/A,FALSE,"Expenditures";#N/A,#N/A,FALSE,"Property Placed In-Service";#N/A,#N/A,FALSE,"CWIP Balances"}</definedName>
    <definedName name="wrn.USIM_Data_Abbrev3._2_3" localSheetId="18" hidden="1">{#N/A,#N/A,FALSE,"Expenditures";#N/A,#N/A,FALSE,"Property Placed In-Service";#N/A,#N/A,FALSE,"CWIP Balances"}</definedName>
    <definedName name="wrn.USIM_Data_Abbrev3._2_3" hidden="1">{#N/A,#N/A,FALSE,"Expenditures";#N/A,#N/A,FALSE,"Property Placed In-Service";#N/A,#N/A,FALSE,"CWIP Balances"}</definedName>
    <definedName name="wrn.USIM_Data_Abbrev3._3" localSheetId="18" hidden="1">{#N/A,#N/A,FALSE,"Expenditures";#N/A,#N/A,FALSE,"Property Placed In-Service";#N/A,#N/A,FALSE,"CWIP Balances"}</definedName>
    <definedName name="wrn.USIM_Data_Abbrev3._3" hidden="1">{#N/A,#N/A,FALSE,"Expenditures";#N/A,#N/A,FALSE,"Property Placed In-Service";#N/A,#N/A,FALSE,"CWIP Balances"}</definedName>
    <definedName name="wrn.USIM_Data_Abbrev3._3_1" localSheetId="18" hidden="1">{#N/A,#N/A,FALSE,"Expenditures";#N/A,#N/A,FALSE,"Property Placed In-Service";#N/A,#N/A,FALSE,"CWIP Balances"}</definedName>
    <definedName name="wrn.USIM_Data_Abbrev3._3_1" hidden="1">{#N/A,#N/A,FALSE,"Expenditures";#N/A,#N/A,FALSE,"Property Placed In-Service";#N/A,#N/A,FALSE,"CWIP Balances"}</definedName>
    <definedName name="wrn.USIM_Data_Abbrev3._3_2" localSheetId="18" hidden="1">{#N/A,#N/A,FALSE,"Expenditures";#N/A,#N/A,FALSE,"Property Placed In-Service";#N/A,#N/A,FALSE,"CWIP Balances"}</definedName>
    <definedName name="wrn.USIM_Data_Abbrev3._3_2" hidden="1">{#N/A,#N/A,FALSE,"Expenditures";#N/A,#N/A,FALSE,"Property Placed In-Service";#N/A,#N/A,FALSE,"CWIP Balances"}</definedName>
    <definedName name="wrn.USIM_Data_Abbrev3._3_3" localSheetId="18" hidden="1">{#N/A,#N/A,FALSE,"Expenditures";#N/A,#N/A,FALSE,"Property Placed In-Service";#N/A,#N/A,FALSE,"CWIP Balances"}</definedName>
    <definedName name="wrn.USIM_Data_Abbrev3._3_3" hidden="1">{#N/A,#N/A,FALSE,"Expenditures";#N/A,#N/A,FALSE,"Property Placed In-Service";#N/A,#N/A,FALSE,"CWIP Balances"}</definedName>
    <definedName name="wrn.USIM_Data_Abbrev3._4" localSheetId="18" hidden="1">{#N/A,#N/A,FALSE,"Expenditures";#N/A,#N/A,FALSE,"Property Placed In-Service";#N/A,#N/A,FALSE,"CWIP Balances"}</definedName>
    <definedName name="wrn.USIM_Data_Abbrev3._4" hidden="1">{#N/A,#N/A,FALSE,"Expenditures";#N/A,#N/A,FALSE,"Property Placed In-Service";#N/A,#N/A,FALSE,"CWIP Balances"}</definedName>
    <definedName name="wrn.USIM_Data_Abbrev3._4_1" localSheetId="18" hidden="1">{#N/A,#N/A,FALSE,"Expenditures";#N/A,#N/A,FALSE,"Property Placed In-Service";#N/A,#N/A,FALSE,"CWIP Balances"}</definedName>
    <definedName name="wrn.USIM_Data_Abbrev3._4_1" hidden="1">{#N/A,#N/A,FALSE,"Expenditures";#N/A,#N/A,FALSE,"Property Placed In-Service";#N/A,#N/A,FALSE,"CWIP Balances"}</definedName>
    <definedName name="wrn.USIM_Data_Abbrev3._4_2" localSheetId="18" hidden="1">{#N/A,#N/A,FALSE,"Expenditures";#N/A,#N/A,FALSE,"Property Placed In-Service";#N/A,#N/A,FALSE,"CWIP Balances"}</definedName>
    <definedName name="wrn.USIM_Data_Abbrev3._4_2" hidden="1">{#N/A,#N/A,FALSE,"Expenditures";#N/A,#N/A,FALSE,"Property Placed In-Service";#N/A,#N/A,FALSE,"CWIP Balances"}</definedName>
    <definedName name="wrn.USIM_Data_Abbrev3._4_3" localSheetId="18" hidden="1">{#N/A,#N/A,FALSE,"Expenditures";#N/A,#N/A,FALSE,"Property Placed In-Service";#N/A,#N/A,FALSE,"CWIP Balances"}</definedName>
    <definedName name="wrn.USIM_Data_Abbrev3._4_3" hidden="1">{#N/A,#N/A,FALSE,"Expenditures";#N/A,#N/A,FALSE,"Property Placed In-Service";#N/A,#N/A,FALSE,"CWIP Balances"}</definedName>
    <definedName name="wrn.USIM_Data_Abbrev3._5" localSheetId="18" hidden="1">{#N/A,#N/A,FALSE,"Expenditures";#N/A,#N/A,FALSE,"Property Placed In-Service";#N/A,#N/A,FALSE,"CWIP Balances"}</definedName>
    <definedName name="wrn.USIM_Data_Abbrev3._5" hidden="1">{#N/A,#N/A,FALSE,"Expenditures";#N/A,#N/A,FALSE,"Property Placed In-Service";#N/A,#N/A,FALSE,"CWIP Balances"}</definedName>
    <definedName name="wrn.USIM_Data_Abbrev3._5_1" localSheetId="18" hidden="1">{#N/A,#N/A,FALSE,"Expenditures";#N/A,#N/A,FALSE,"Property Placed In-Service";#N/A,#N/A,FALSE,"CWIP Balances"}</definedName>
    <definedName name="wrn.USIM_Data_Abbrev3._5_1" hidden="1">{#N/A,#N/A,FALSE,"Expenditures";#N/A,#N/A,FALSE,"Property Placed In-Service";#N/A,#N/A,FALSE,"CWIP Balances"}</definedName>
    <definedName name="wrn.USIM_Data_Abbrev3._5_2" localSheetId="18" hidden="1">{#N/A,#N/A,FALSE,"Expenditures";#N/A,#N/A,FALSE,"Property Placed In-Service";#N/A,#N/A,FALSE,"CWIP Balances"}</definedName>
    <definedName name="wrn.USIM_Data_Abbrev3._5_2" hidden="1">{#N/A,#N/A,FALSE,"Expenditures";#N/A,#N/A,FALSE,"Property Placed In-Service";#N/A,#N/A,FALSE,"CWIP Balances"}</definedName>
    <definedName name="wrn.USIM_Data_Abbrev3._5_3" localSheetId="18" hidden="1">{#N/A,#N/A,FALSE,"Expenditures";#N/A,#N/A,FALSE,"Property Placed In-Service";#N/A,#N/A,FALSE,"CWIP Balances"}</definedName>
    <definedName name="wrn.USIM_Data_Abbrev3._5_3" hidden="1">{#N/A,#N/A,FALSE,"Expenditures";#N/A,#N/A,FALSE,"Property Placed In-Service";#N/A,#N/A,FALSE,"CWIP Balances"}</definedName>
    <definedName name="wrn.Valuation._.Committee."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irg._.Worksheets."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hidden="1">{#N/A,#N/A,FALSE,"1F";#N/A,#N/A,FALSE,"2Aand2B";#N/A,#N/A,FALSE,"2Cand2D";#N/A,#N/A,FALSE,"2F";#N/A,#N/A,FALSE,"2G";#N/A,#N/A,FALSE,"2H";#N/A,#N/A,FALSE,"2Land2M";#N/A,#N/A,FALSE,"2N";#N/A,#N/A,FALSE,"2T";#N/A,#N/A,FALSE,"2Uand2Ui";#N/A,#N/A,FALSE,"2V";#N/A,#N/A,FALSE,"2Xand2X1";#N/A,#N/A,FALSE,"2Y";#N/A,#N/A,FALSE,"2Z";#N/A,#N/A,FALSE,"2AA";#N/A,#N/A,FALSE,"2CCand2CC1";#N/A,#N/A,FALSE,"2LL1"}</definedName>
    <definedName name="wrn.Wacc." localSheetId="18" hidden="1">{"Area1",#N/A,FALSE,"OREWACC";"Area2",#N/A,FALSE,"OREWACC"}</definedName>
    <definedName name="wrn.Wacc." hidden="1">{"Area1",#N/A,FALSE,"OREWACC";"Area2",#N/A,FALSE,"OREWACC"}</definedName>
    <definedName name="wrn.Wacc._1" localSheetId="18" hidden="1">{"Area1",#N/A,FALSE,"OREWACC";"Area2",#N/A,FALSE,"OREWACC"}</definedName>
    <definedName name="wrn.Wacc._1" hidden="1">{"Area1",#N/A,FALSE,"OREWACC";"Area2",#N/A,FALSE,"OREWACC"}</definedName>
    <definedName name="wrn.work._.paper._.shcedules." localSheetId="18"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work._.paper._.shcedules._1" localSheetId="18" hidden="1">{"summary1",#N/A,FALSE,"Summary of Values";"summary2",#N/A,FALSE,"Summary of Values";"weighted average returns",#N/A,FALSE,"WACC and WARA";"fixed asset detail",#N/A,FALSE,"Fixed Asset Detail"}</definedName>
    <definedName name="wrn.work._.paper._.shcedules._1" hidden="1">{"summary1",#N/A,FALSE,"Summary of Values";"summary2",#N/A,FALSE,"Summary of Values";"weighted average returns",#N/A,FALSE,"WACC and WARA";"fixed asset detail",#N/A,FALSE,"Fixed Asset Detail"}</definedName>
    <definedName name="wrn.WWY." localSheetId="18" hidden="1">{#N/A;#N/A;FALSE;"WWY"}</definedName>
    <definedName name="wrn.WWY." hidden="1">{#N/A;#N/A;FALSE;"WWY"}</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18" hidden="1">{#N/A,#N/A,FALSE,"schA"}</definedName>
    <definedName name="www" hidden="1">{#N/A,#N/A,FALSE,"schA"}</definedName>
    <definedName name="www_1" localSheetId="18" hidden="1">{#N/A,#N/A,FALSE,"schA"}</definedName>
    <definedName name="www_1" hidden="1">{#N/A,#N/A,FALSE,"schA"}</definedName>
    <definedName name="www_1_1" localSheetId="18" hidden="1">{#N/A,#N/A,FALSE,"schA"}</definedName>
    <definedName name="www_1_1" hidden="1">{#N/A,#N/A,FALSE,"schA"}</definedName>
    <definedName name="www_1_2" localSheetId="18" hidden="1">{#N/A,#N/A,FALSE,"schA"}</definedName>
    <definedName name="www_1_2" hidden="1">{#N/A,#N/A,FALSE,"schA"}</definedName>
    <definedName name="www_1_3" localSheetId="18" hidden="1">{#N/A,#N/A,FALSE,"schA"}</definedName>
    <definedName name="www_1_3" hidden="1">{#N/A,#N/A,FALSE,"schA"}</definedName>
    <definedName name="www_2" localSheetId="18" hidden="1">{#N/A,#N/A,FALSE,"schA"}</definedName>
    <definedName name="www_2" hidden="1">{#N/A,#N/A,FALSE,"schA"}</definedName>
    <definedName name="www_2_1" localSheetId="18" hidden="1">{#N/A,#N/A,FALSE,"schA"}</definedName>
    <definedName name="www_2_1" hidden="1">{#N/A,#N/A,FALSE,"schA"}</definedName>
    <definedName name="www_2_2" localSheetId="18" hidden="1">{#N/A,#N/A,FALSE,"schA"}</definedName>
    <definedName name="www_2_2" hidden="1">{#N/A,#N/A,FALSE,"schA"}</definedName>
    <definedName name="www_2_3" localSheetId="18" hidden="1">{#N/A,#N/A,FALSE,"schA"}</definedName>
    <definedName name="www_2_3" hidden="1">{#N/A,#N/A,FALSE,"schA"}</definedName>
    <definedName name="www_3" localSheetId="18" hidden="1">{#N/A,#N/A,FALSE,"schA"}</definedName>
    <definedName name="www_3" hidden="1">{#N/A,#N/A,FALSE,"schA"}</definedName>
    <definedName name="www_3_1" localSheetId="18" hidden="1">{#N/A,#N/A,FALSE,"schA"}</definedName>
    <definedName name="www_3_1" hidden="1">{#N/A,#N/A,FALSE,"schA"}</definedName>
    <definedName name="www_3_2" localSheetId="18" hidden="1">{#N/A,#N/A,FALSE,"schA"}</definedName>
    <definedName name="www_3_2" hidden="1">{#N/A,#N/A,FALSE,"schA"}</definedName>
    <definedName name="www_3_3" localSheetId="18" hidden="1">{#N/A,#N/A,FALSE,"schA"}</definedName>
    <definedName name="www_3_3" hidden="1">{#N/A,#N/A,FALSE,"schA"}</definedName>
    <definedName name="www_4" localSheetId="18" hidden="1">{#N/A,#N/A,FALSE,"schA"}</definedName>
    <definedName name="www_4" hidden="1">{#N/A,#N/A,FALSE,"schA"}</definedName>
    <definedName name="www_4_1" localSheetId="18" hidden="1">{#N/A,#N/A,FALSE,"schA"}</definedName>
    <definedName name="www_4_1" hidden="1">{#N/A,#N/A,FALSE,"schA"}</definedName>
    <definedName name="www_4_2" localSheetId="18" hidden="1">{#N/A,#N/A,FALSE,"schA"}</definedName>
    <definedName name="www_4_2" hidden="1">{#N/A,#N/A,FALSE,"schA"}</definedName>
    <definedName name="www_4_3" localSheetId="18" hidden="1">{#N/A,#N/A,FALSE,"schA"}</definedName>
    <definedName name="www_4_3" hidden="1">{#N/A,#N/A,FALSE,"schA"}</definedName>
    <definedName name="www_5" localSheetId="18" hidden="1">{#N/A,#N/A,FALSE,"schA"}</definedName>
    <definedName name="www_5" hidden="1">{#N/A,#N/A,FALSE,"schA"}</definedName>
    <definedName name="www_5_1" localSheetId="18" hidden="1">{#N/A,#N/A,FALSE,"schA"}</definedName>
    <definedName name="www_5_1" hidden="1">{#N/A,#N/A,FALSE,"schA"}</definedName>
    <definedName name="www_5_2" localSheetId="18" hidden="1">{#N/A,#N/A,FALSE,"schA"}</definedName>
    <definedName name="www_5_2" hidden="1">{#N/A,#N/A,FALSE,"schA"}</definedName>
    <definedName name="www_5_3" localSheetId="18" hidden="1">{#N/A,#N/A,FALSE,"schA"}</definedName>
    <definedName name="www_5_3" hidden="1">{#N/A,#N/A,FALSE,"schA"}</definedName>
    <definedName name="wwww" localSheetId="18" hidden="1">{#N/A,#N/A,FALSE,"schA"}</definedName>
    <definedName name="wwww" hidden="1">{#N/A,#N/A,FALSE,"schA"}</definedName>
    <definedName name="wwww_1" localSheetId="18" hidden="1">{#N/A,#N/A,FALSE,"schA"}</definedName>
    <definedName name="wwww_1" hidden="1">{#N/A,#N/A,FALSE,"schA"}</definedName>
    <definedName name="wwww_1_1" localSheetId="18" hidden="1">{#N/A,#N/A,FALSE,"schA"}</definedName>
    <definedName name="wwww_1_1" hidden="1">{#N/A,#N/A,FALSE,"schA"}</definedName>
    <definedName name="wwww_1_2" localSheetId="18" hidden="1">{#N/A,#N/A,FALSE,"schA"}</definedName>
    <definedName name="wwww_1_2" hidden="1">{#N/A,#N/A,FALSE,"schA"}</definedName>
    <definedName name="wwww_1_3" localSheetId="18" hidden="1">{#N/A,#N/A,FALSE,"schA"}</definedName>
    <definedName name="wwww_1_3" hidden="1">{#N/A,#N/A,FALSE,"schA"}</definedName>
    <definedName name="wwww_2" localSheetId="18" hidden="1">{#N/A,#N/A,FALSE,"schA"}</definedName>
    <definedName name="wwww_2" hidden="1">{#N/A,#N/A,FALSE,"schA"}</definedName>
    <definedName name="wwww_2_1" localSheetId="18" hidden="1">{#N/A,#N/A,FALSE,"schA"}</definedName>
    <definedName name="wwww_2_1" hidden="1">{#N/A,#N/A,FALSE,"schA"}</definedName>
    <definedName name="wwww_2_2" localSheetId="18" hidden="1">{#N/A,#N/A,FALSE,"schA"}</definedName>
    <definedName name="wwww_2_2" hidden="1">{#N/A,#N/A,FALSE,"schA"}</definedName>
    <definedName name="wwww_2_3" localSheetId="18" hidden="1">{#N/A,#N/A,FALSE,"schA"}</definedName>
    <definedName name="wwww_2_3" hidden="1">{#N/A,#N/A,FALSE,"schA"}</definedName>
    <definedName name="wwww_3" localSheetId="18" hidden="1">{#N/A,#N/A,FALSE,"schA"}</definedName>
    <definedName name="wwww_3" hidden="1">{#N/A,#N/A,FALSE,"schA"}</definedName>
    <definedName name="wwww_3_1" localSheetId="18" hidden="1">{#N/A,#N/A,FALSE,"schA"}</definedName>
    <definedName name="wwww_3_1" hidden="1">{#N/A,#N/A,FALSE,"schA"}</definedName>
    <definedName name="wwww_3_2" localSheetId="18" hidden="1">{#N/A,#N/A,FALSE,"schA"}</definedName>
    <definedName name="wwww_3_2" hidden="1">{#N/A,#N/A,FALSE,"schA"}</definedName>
    <definedName name="wwww_3_3" localSheetId="18" hidden="1">{#N/A,#N/A,FALSE,"schA"}</definedName>
    <definedName name="wwww_3_3" hidden="1">{#N/A,#N/A,FALSE,"schA"}</definedName>
    <definedName name="wwww_4" localSheetId="18" hidden="1">{#N/A,#N/A,FALSE,"schA"}</definedName>
    <definedName name="wwww_4" hidden="1">{#N/A,#N/A,FALSE,"schA"}</definedName>
    <definedName name="wwww_4_1" localSheetId="18" hidden="1">{#N/A,#N/A,FALSE,"schA"}</definedName>
    <definedName name="wwww_4_1" hidden="1">{#N/A,#N/A,FALSE,"schA"}</definedName>
    <definedName name="wwww_4_2" localSheetId="18" hidden="1">{#N/A,#N/A,FALSE,"schA"}</definedName>
    <definedName name="wwww_4_2" hidden="1">{#N/A,#N/A,FALSE,"schA"}</definedName>
    <definedName name="wwww_4_3" localSheetId="18" hidden="1">{#N/A,#N/A,FALSE,"schA"}</definedName>
    <definedName name="wwww_4_3" hidden="1">{#N/A,#N/A,FALSE,"schA"}</definedName>
    <definedName name="wwww_5" localSheetId="18" hidden="1">{#N/A,#N/A,FALSE,"schA"}</definedName>
    <definedName name="wwww_5" hidden="1">{#N/A,#N/A,FALSE,"schA"}</definedName>
    <definedName name="wwww_5_1" localSheetId="18" hidden="1">{#N/A,#N/A,FALSE,"schA"}</definedName>
    <definedName name="wwww_5_1" hidden="1">{#N/A,#N/A,FALSE,"schA"}</definedName>
    <definedName name="wwww_5_2" localSheetId="18" hidden="1">{#N/A,#N/A,FALSE,"schA"}</definedName>
    <definedName name="wwww_5_2" hidden="1">{#N/A,#N/A,FALSE,"schA"}</definedName>
    <definedName name="wwww_5_3" localSheetId="18" hidden="1">{#N/A,#N/A,FALSE,"schA"}</definedName>
    <definedName name="wwww_5_3" hidden="1">{#N/A,#N/A,FALSE,"schA"}</definedName>
    <definedName name="x" localSheetId="18" hidden="1">{#N/A,#N/A,FALSE,"FY97";#N/A,#N/A,FALSE,"FY98";#N/A,#N/A,FALSE,"FY99";#N/A,#N/A,FALSE,"FY00";#N/A,#N/A,FALSE,"FY01"}</definedName>
    <definedName name="x" hidden="1">{#N/A,#N/A,FALSE,"FY97";#N/A,#N/A,FALSE,"FY98";#N/A,#N/A,FALSE,"FY99";#N/A,#N/A,FALSE,"FY00";#N/A,#N/A,FALSE,"FY01"}</definedName>
    <definedName name="x_1" localSheetId="18" hidden="1">{#N/A,#N/A,FALSE,"FY97";#N/A,#N/A,FALSE,"FY98";#N/A,#N/A,FALSE,"FY99";#N/A,#N/A,FALSE,"FY00";#N/A,#N/A,FALSE,"FY01"}</definedName>
    <definedName name="x_1" hidden="1">{#N/A,#N/A,FALSE,"FY97";#N/A,#N/A,FALSE,"FY98";#N/A,#N/A,FALSE,"FY99";#N/A,#N/A,FALSE,"FY00";#N/A,#N/A,FALSE,"FY01"}</definedName>
    <definedName name="XREF_COLUMN_1" localSheetId="18" hidden="1">#REF!</definedName>
    <definedName name="XREF_COLUMN_1" hidden="1">#REF!</definedName>
    <definedName name="XREF_COLUMN_2" localSheetId="18" hidden="1">#REF!</definedName>
    <definedName name="XREF_COLUMN_2" hidden="1">#REF!</definedName>
    <definedName name="XREF_COLUMN_3" localSheetId="18" hidden="1">#REF!</definedName>
    <definedName name="XREF_COLUMN_3" hidden="1">#REF!</definedName>
    <definedName name="XREF_COLUMN_6" localSheetId="18" hidden="1">#REF!</definedName>
    <definedName name="XREF_COLUMN_6" hidden="1">#REF!</definedName>
    <definedName name="XREF_COLUMN_7" localSheetId="18" hidden="1">#REF!</definedName>
    <definedName name="XREF_COLUMN_7" hidden="1">#REF!</definedName>
    <definedName name="XREF_COLUMN_8" localSheetId="18" hidden="1">#REF!</definedName>
    <definedName name="XREF_COLUMN_8" hidden="1">#REF!</definedName>
    <definedName name="XREF_COLUMN_9" localSheetId="18" hidden="1">#REF!</definedName>
    <definedName name="XREF_COLUMN_9" hidden="1">#REF!</definedName>
    <definedName name="XRefActiveRow" localSheetId="18" hidden="1">#REF!</definedName>
    <definedName name="XRefActiveRow" hidden="1">#REF!</definedName>
    <definedName name="XRefColumnsCount" hidden="1">2</definedName>
    <definedName name="XRefCopy13" localSheetId="18" hidden="1">#REF!</definedName>
    <definedName name="XRefCopy13" hidden="1">#REF!</definedName>
    <definedName name="XRefCopy13Row" localSheetId="18" hidden="1">#REF!</definedName>
    <definedName name="XRefCopy13Row" hidden="1">#REF!</definedName>
    <definedName name="XRefCopy14" localSheetId="18" hidden="1">#REF!</definedName>
    <definedName name="XRefCopy14" hidden="1">#REF!</definedName>
    <definedName name="XRefCopy14Row" localSheetId="18" hidden="1">#REF!</definedName>
    <definedName name="XRefCopy14Row" hidden="1">#REF!</definedName>
    <definedName name="XRefCopy15" localSheetId="18" hidden="1">#REF!</definedName>
    <definedName name="XRefCopy15" hidden="1">#REF!</definedName>
    <definedName name="XRefCopy15Row" localSheetId="18" hidden="1">#REF!</definedName>
    <definedName name="XRefCopy15Row" hidden="1">#REF!</definedName>
    <definedName name="XRefCopy16" localSheetId="18" hidden="1">#REF!</definedName>
    <definedName name="XRefCopy16" hidden="1">#REF!</definedName>
    <definedName name="XRefCopy16Row" localSheetId="18" hidden="1">#REF!</definedName>
    <definedName name="XRefCopy16Row" hidden="1">#REF!</definedName>
    <definedName name="XRefCopy17" localSheetId="18" hidden="1">#REF!</definedName>
    <definedName name="XRefCopy17" hidden="1">#REF!</definedName>
    <definedName name="XRefCopy17Row" localSheetId="18" hidden="1">#REF!</definedName>
    <definedName name="XRefCopy17Row" hidden="1">#REF!</definedName>
    <definedName name="XRefCopy18" localSheetId="18" hidden="1">#REF!</definedName>
    <definedName name="XRefCopy18" hidden="1">#REF!</definedName>
    <definedName name="XRefCopy18Row" localSheetId="18" hidden="1">#REF!</definedName>
    <definedName name="XRefCopy18Row" hidden="1">#REF!</definedName>
    <definedName name="XRefCopy19" localSheetId="18" hidden="1">#REF!</definedName>
    <definedName name="XRefCopy19" hidden="1">#REF!</definedName>
    <definedName name="XRefCopy19Row" hidden="1">[24]XREF!#REF!</definedName>
    <definedName name="XRefCopy1Row" localSheetId="18" hidden="1">#REF!</definedName>
    <definedName name="XRefCopy1Row" hidden="1">#REF!</definedName>
    <definedName name="XRefCopy20" localSheetId="18" hidden="1">#REF!</definedName>
    <definedName name="XRefCopy20" hidden="1">#REF!</definedName>
    <definedName name="XRefCopy20Row" localSheetId="18" hidden="1">[24]XREF!#REF!</definedName>
    <definedName name="XRefCopy20Row" hidden="1">[24]XREF!#REF!</definedName>
    <definedName name="XRefCopy21" localSheetId="18" hidden="1">#REF!</definedName>
    <definedName name="XRefCopy21" hidden="1">#REF!</definedName>
    <definedName name="XRefCopy22" localSheetId="18" hidden="1">#REF!</definedName>
    <definedName name="XRefCopy22" hidden="1">#REF!</definedName>
    <definedName name="XRefCopy23" localSheetId="18" hidden="1">#REF!</definedName>
    <definedName name="XRefCopy23" hidden="1">#REF!</definedName>
    <definedName name="XRefCopy24" localSheetId="18" hidden="1">#REF!</definedName>
    <definedName name="XRefCopy24" hidden="1">#REF!</definedName>
    <definedName name="XRefCopy3" localSheetId="18" hidden="1">#REF!</definedName>
    <definedName name="XRefCopy3" hidden="1">#REF!</definedName>
    <definedName name="XRefCopy3Row" hidden="1">[28]XREF!#REF!</definedName>
    <definedName name="XRefCopy4" localSheetId="18" hidden="1">#REF!</definedName>
    <definedName name="XRefCopy4" hidden="1">#REF!</definedName>
    <definedName name="XRefCopy4Row" localSheetId="18" hidden="1">[28]XREF!#REF!</definedName>
    <definedName name="XRefCopy4Row" hidden="1">[28]XREF!#REF!</definedName>
    <definedName name="XRefCopy5" localSheetId="18" hidden="1">#REF!</definedName>
    <definedName name="XRefCopy5" hidden="1">#REF!</definedName>
    <definedName name="XRefCopy5Row" localSheetId="18" hidden="1">[28]XREF!#REF!</definedName>
    <definedName name="XRefCopy5Row" hidden="1">[28]XREF!#REF!</definedName>
    <definedName name="XRefCopyRangeCount" hidden="1">3</definedName>
    <definedName name="XRefPaste1" localSheetId="18" hidden="1">#REF!</definedName>
    <definedName name="XRefPaste1" hidden="1">#REF!</definedName>
    <definedName name="XRefPaste11" localSheetId="18" hidden="1">#REF!</definedName>
    <definedName name="XRefPaste11" hidden="1">#REF!</definedName>
    <definedName name="XRefPaste15" localSheetId="18" hidden="1">#REF!</definedName>
    <definedName name="XRefPaste15" hidden="1">#REF!</definedName>
    <definedName name="XRefPaste15Row" localSheetId="18" hidden="1">[24]XREF!#REF!</definedName>
    <definedName name="XRefPaste15Row" hidden="1">[24]XREF!#REF!</definedName>
    <definedName name="XRefPaste17" localSheetId="18" hidden="1">#REF!</definedName>
    <definedName name="XRefPaste17" hidden="1">#REF!</definedName>
    <definedName name="XRefPaste17Row" localSheetId="18" hidden="1">[24]XREF!#REF!</definedName>
    <definedName name="XRefPaste17Row" hidden="1">[24]XREF!#REF!</definedName>
    <definedName name="XRefPaste19" localSheetId="18" hidden="1">#REF!</definedName>
    <definedName name="XRefPaste19" hidden="1">#REF!</definedName>
    <definedName name="XRefPaste19Row" localSheetId="18" hidden="1">[24]XREF!#REF!</definedName>
    <definedName name="XRefPaste19Row" hidden="1">[24]XREF!#REF!</definedName>
    <definedName name="XRefPaste1Row" localSheetId="18" hidden="1">[28]XREF!#REF!</definedName>
    <definedName name="XRefPaste1Row" hidden="1">[28]XREF!#REF!</definedName>
    <definedName name="XRefPaste2" localSheetId="18" hidden="1">#REF!</definedName>
    <definedName name="XRefPaste2" hidden="1">#REF!</definedName>
    <definedName name="XRefPaste20" localSheetId="18" hidden="1">#REF!</definedName>
    <definedName name="XRefPaste20" hidden="1">#REF!</definedName>
    <definedName name="XRefPaste21" localSheetId="18" hidden="1">#REF!</definedName>
    <definedName name="XRefPaste21" hidden="1">#REF!</definedName>
    <definedName name="XRefPaste21Row" localSheetId="18" hidden="1">[24]XREF!#REF!</definedName>
    <definedName name="XRefPaste21Row" hidden="1">[24]XREF!#REF!</definedName>
    <definedName name="XRefPaste24" localSheetId="18" hidden="1">#REF!</definedName>
    <definedName name="XRefPaste24" hidden="1">#REF!</definedName>
    <definedName name="XRefPaste24Row" localSheetId="18" hidden="1">[24]XREF!#REF!</definedName>
    <definedName name="XRefPaste24Row" hidden="1">[24]XREF!#REF!</definedName>
    <definedName name="XRefPaste25" localSheetId="18" hidden="1">#REF!</definedName>
    <definedName name="XRefPaste25" hidden="1">#REF!</definedName>
    <definedName name="XRefPaste25Row" localSheetId="18" hidden="1">[24]XREF!#REF!</definedName>
    <definedName name="XRefPaste25Row" hidden="1">[24]XREF!#REF!</definedName>
    <definedName name="XRefPaste26" localSheetId="18" hidden="1">#REF!</definedName>
    <definedName name="XRefPaste26" hidden="1">#REF!</definedName>
    <definedName name="XRefPaste26Row" localSheetId="18" hidden="1">[24]XREF!#REF!</definedName>
    <definedName name="XRefPaste26Row" hidden="1">[24]XREF!#REF!</definedName>
    <definedName name="XRefPaste27" localSheetId="18" hidden="1">#REF!</definedName>
    <definedName name="XRefPaste27" hidden="1">#REF!</definedName>
    <definedName name="XRefPaste27Row" localSheetId="18" hidden="1">[24]XREF!#REF!</definedName>
    <definedName name="XRefPaste27Row" hidden="1">[24]XREF!#REF!</definedName>
    <definedName name="XRefPaste28" localSheetId="18" hidden="1">#REF!</definedName>
    <definedName name="XRefPaste28" hidden="1">#REF!</definedName>
    <definedName name="XRefPaste28Row" localSheetId="18" hidden="1">[24]XREF!#REF!</definedName>
    <definedName name="XRefPaste28Row" hidden="1">[24]XREF!#REF!</definedName>
    <definedName name="XRefPaste29" localSheetId="18" hidden="1">#REF!</definedName>
    <definedName name="XRefPaste29" hidden="1">#REF!</definedName>
    <definedName name="XRefPaste29Row" localSheetId="18" hidden="1">[24]XREF!#REF!</definedName>
    <definedName name="XRefPaste29Row" hidden="1">[24]XREF!#REF!</definedName>
    <definedName name="XRefPaste2Row" localSheetId="18" hidden="1">[28]XREF!#REF!</definedName>
    <definedName name="XRefPaste2Row" hidden="1">[28]XREF!#REF!</definedName>
    <definedName name="XRefPaste3" localSheetId="18" hidden="1">#REF!</definedName>
    <definedName name="XRefPaste3" hidden="1">#REF!</definedName>
    <definedName name="XRefPaste30" localSheetId="18" hidden="1">#REF!</definedName>
    <definedName name="XRefPaste30" hidden="1">#REF!</definedName>
    <definedName name="XRefPaste30Row" localSheetId="18" hidden="1">[24]XREF!#REF!</definedName>
    <definedName name="XRefPaste30Row" hidden="1">[24]XREF!#REF!</definedName>
    <definedName name="XRefPaste31" localSheetId="18" hidden="1">#REF!</definedName>
    <definedName name="XRefPaste31" hidden="1">#REF!</definedName>
    <definedName name="XRefPaste31Row" localSheetId="18" hidden="1">[24]XREF!#REF!</definedName>
    <definedName name="XRefPaste31Row" hidden="1">[24]XREF!#REF!</definedName>
    <definedName name="XRefPaste32" localSheetId="18" hidden="1">#REF!</definedName>
    <definedName name="XRefPaste32" hidden="1">#REF!</definedName>
    <definedName name="XRefPaste33" localSheetId="18" hidden="1">#REF!</definedName>
    <definedName name="XRefPaste33" hidden="1">#REF!</definedName>
    <definedName name="XRefPaste34" localSheetId="18" hidden="1">#REF!</definedName>
    <definedName name="XRefPaste34" hidden="1">#REF!</definedName>
    <definedName name="XRefPaste35" localSheetId="18" hidden="1">#REF!</definedName>
    <definedName name="XRefPaste35" hidden="1">#REF!</definedName>
    <definedName name="XRefPaste36" localSheetId="18" hidden="1">#REF!</definedName>
    <definedName name="XRefPaste36" hidden="1">#REF!</definedName>
    <definedName name="XRefPaste37" localSheetId="18" hidden="1">#REF!</definedName>
    <definedName name="XRefPaste37" hidden="1">#REF!</definedName>
    <definedName name="XRefPaste37Row" hidden="1">[24]XREF!#REF!</definedName>
    <definedName name="XRefPaste38" localSheetId="18" hidden="1">#REF!</definedName>
    <definedName name="XRefPaste38" hidden="1">#REF!</definedName>
    <definedName name="XRefPaste3Row" localSheetId="18" hidden="1">[28]XREF!#REF!</definedName>
    <definedName name="XRefPaste3Row" hidden="1">[28]XREF!#REF!</definedName>
    <definedName name="XRefPaste5Row" hidden="1">[28]XREF!#REF!</definedName>
    <definedName name="XRefPaste7" localSheetId="18" hidden="1">#REF!</definedName>
    <definedName name="XRefPaste7" hidden="1">#REF!</definedName>
    <definedName name="XRefPaste8" localSheetId="18" hidden="1">#REF!</definedName>
    <definedName name="XRefPaste8" hidden="1">#REF!</definedName>
    <definedName name="XRefPasteRangeCount" hidden="1">2</definedName>
    <definedName name="xx" localSheetId="18" hidden="1">YTD [20]Contbs!$A$1:$K$93</definedName>
    <definedName name="xx" hidden="1">{2;#N/A;"R13C16:R17C16";#N/A;"R13C14:R17C15";FALSE;FALSE;FALSE;95;#N/A;#N/A;"R13C19";#N/A;FALSE;FALSE;FALSE;FALSE;#N/A;"";#N/A;FALSE;"";"";#N/A;#N/A;#N/A}</definedName>
    <definedName name="xxx" localSheetId="18"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18" hidden="1">{"detail305",#N/A,FALSE,"BI-305"}</definedName>
    <definedName name="xxx.detail" hidden="1">{"detail305",#N/A,FALSE,"BI-305"}</definedName>
    <definedName name="xxx.directory" localSheetId="18" hidden="1">{"summary",#N/A,FALSE,"PCR DIRECTORY"}</definedName>
    <definedName name="xxx.directory" hidden="1">{"summary",#N/A,FALSE,"PCR DIRECTORY"}</definedName>
    <definedName name="xxxx" localSheetId="18" hidden="1">{#N/A,#N/A,FALSE,"O&amp;M by processes";#N/A,#N/A,FALSE,"Elec Act vs Bud";#N/A,#N/A,FALSE,"G&amp;A";#N/A,#N/A,FALSE,"BGS";#N/A,#N/A,FALSE,"Res Cost"}</definedName>
    <definedName name="xxxx" hidden="1">{#N/A,#N/A,FALSE,"O&amp;M by processes";#N/A,#N/A,FALSE,"Elec Act vs Bud";#N/A,#N/A,FALSE,"G&amp;A";#N/A,#N/A,FALSE,"BGS";#N/A,#N/A,FALSE,"Res Cost"}</definedName>
    <definedName name="xxxxw" localSheetId="18" hidden="1">{#N/A,#N/A,FALSE,"Aging Summary";#N/A,#N/A,FALSE,"Ratio Analysis";#N/A,#N/A,FALSE,"Test 120 Day Accts";#N/A,#N/A,FALSE,"Tickmarks"}</definedName>
    <definedName name="xxxxw" hidden="1">{#N/A,#N/A,FALSE,"Aging Summary";#N/A,#N/A,FALSE,"Ratio Analysis";#N/A,#N/A,FALSE,"Test 120 Day Accts";#N/A,#N/A,FALSE,"Tickmarks"}</definedName>
    <definedName name="yea" localSheetId="18" hidden="1">{#N/A,#N/A,FALSE,"Assumptions";"Model",#N/A,FALSE,"MDU";#N/A,#N/A,FALSE,"Notes"}</definedName>
    <definedName name="yea" hidden="1">{#N/A,#N/A,FALSE,"Assumptions";"Model",#N/A,FALSE,"MDU";#N/A,#N/A,FALSE,"Notes"}</definedName>
    <definedName name="z" localSheetId="18" hidden="1">{"PAGE_1",#N/A,FALSE,"MONTH"}</definedName>
    <definedName name="z" hidden="1">{"PAGE_1",#N/A,FALSE,"MONTH"}</definedName>
    <definedName name="Z_3F84D7F5_9C87_11D5_BA56_00508BDABC29_.wvu.Cols" localSheetId="18" hidden="1">#REF!</definedName>
    <definedName name="Z_3F84D7F5_9C87_11D5_BA56_00508BDABC29_.wvu.Cols" hidden="1">#REF!</definedName>
    <definedName name="Z_3F84D7F5_9C87_11D5_BA56_00508BDABC29_.wvu.PrintArea" localSheetId="18" hidden="1">#REF!</definedName>
    <definedName name="Z_3F84D7F5_9C87_11D5_BA56_00508BDABC29_.wvu.PrintArea" hidden="1">#REF!</definedName>
    <definedName name="Z_3F84D7F5_9C87_11D5_BA56_00508BDABC29_.wvu.PrintTitles" localSheetId="18" hidden="1">#REF!</definedName>
    <definedName name="Z_3F84D7F5_9C87_11D5_BA56_00508BDABC29_.wvu.PrintTitles" hidden="1">#REF!</definedName>
    <definedName name="端局単価情報" localSheetId="18" hidden="1">{#N/A,#N/A,FALSE,"RECAP";#N/A,#N/A,FALSE,"CW_B";#N/A,#N/A,FALSE,"CW_M";#N/A,#N/A,FALSE,"CW_E";#N/A,#N/A,FALSE,"CW_F";#N/A,#N/A,FALSE,"FC_B";#N/A,#N/A,FALSE,"FC_M";#N/A,#N/A,FALSE,"FC_E";#N/A,#N/A,FALSE,"FC_F";#N/A,#N/A,FALSE,"CS"}</definedName>
    <definedName name="端局単価情報" hidden="1">{#N/A,#N/A,FALSE,"RECAP";#N/A,#N/A,FALSE,"CW_B";#N/A,#N/A,FALSE,"CW_M";#N/A,#N/A,FALSE,"CW_E";#N/A,#N/A,FALSE,"CW_F";#N/A,#N/A,FALSE,"FC_B";#N/A,#N/A,FALSE,"FC_M";#N/A,#N/A,FALSE,"FC_E";#N/A,#N/A,FALSE,"FC_F";#N/A,#N/A,FALSE,"CS"}</definedName>
  </definedNames>
  <calcPr calcId="162913"/>
</workbook>
</file>

<file path=xl/calcChain.xml><?xml version="1.0" encoding="utf-8"?>
<calcChain xmlns="http://schemas.openxmlformats.org/spreadsheetml/2006/main">
  <c r="G10" i="24" l="1"/>
  <c r="J92" i="5" l="1"/>
  <c r="E11" i="28" l="1"/>
  <c r="G13" i="3" s="1"/>
  <c r="F141" i="1" l="1"/>
  <c r="F137" i="1"/>
  <c r="F67" i="1"/>
  <c r="F66" i="1"/>
  <c r="F65" i="1"/>
  <c r="F64" i="1"/>
  <c r="E101" i="32"/>
  <c r="E100" i="32"/>
  <c r="E97" i="32"/>
  <c r="E92" i="32"/>
  <c r="E89" i="32"/>
  <c r="E88" i="32"/>
  <c r="E86" i="32"/>
  <c r="H17" i="23"/>
  <c r="A17" i="22"/>
  <c r="A18" i="22" s="1"/>
  <c r="A19" i="22" s="1"/>
  <c r="H18" i="22"/>
  <c r="H19" i="22" s="1"/>
  <c r="S37" i="34"/>
  <c r="R37" i="34"/>
  <c r="Q37" i="34"/>
  <c r="S35" i="34"/>
  <c r="R35" i="34"/>
  <c r="Q35" i="34"/>
  <c r="P35" i="34"/>
  <c r="P37" i="34" s="1"/>
  <c r="H32" i="34"/>
  <c r="H35" i="34" s="1"/>
  <c r="H37" i="34" s="1"/>
  <c r="K26" i="34"/>
  <c r="P26" i="34" s="1"/>
  <c r="R26" i="34" s="1"/>
  <c r="I26" i="34"/>
  <c r="I31" i="34" s="1"/>
  <c r="K31" i="34" s="1"/>
  <c r="H23" i="34"/>
  <c r="H20" i="34"/>
  <c r="N32" i="34" s="1"/>
  <c r="N35" i="34" s="1"/>
  <c r="N37" i="34" s="1"/>
  <c r="I18" i="34"/>
  <c r="K14" i="34"/>
  <c r="I14" i="34"/>
  <c r="I19" i="34" s="1"/>
  <c r="A8" i="34"/>
  <c r="A9" i="34" s="1"/>
  <c r="A10" i="34" s="1"/>
  <c r="A13" i="34" s="1"/>
  <c r="A15" i="34" s="1"/>
  <c r="A16" i="34" s="1"/>
  <c r="A18" i="34" s="1"/>
  <c r="K94" i="33"/>
  <c r="D94" i="33"/>
  <c r="O93" i="33"/>
  <c r="N93" i="33"/>
  <c r="L93" i="33"/>
  <c r="O92" i="33"/>
  <c r="L92" i="33"/>
  <c r="O91" i="33"/>
  <c r="N91" i="33"/>
  <c r="L91" i="33"/>
  <c r="O90" i="33"/>
  <c r="N90" i="33"/>
  <c r="L90" i="33"/>
  <c r="O89" i="33"/>
  <c r="L89" i="33"/>
  <c r="N89" i="33" s="1"/>
  <c r="O88" i="33"/>
  <c r="N88" i="33"/>
  <c r="L88" i="33"/>
  <c r="O87" i="33"/>
  <c r="L87" i="33"/>
  <c r="N87" i="33" s="1"/>
  <c r="O86" i="33"/>
  <c r="L86" i="33"/>
  <c r="N86" i="33" s="1"/>
  <c r="O85" i="33"/>
  <c r="N85" i="33"/>
  <c r="L85" i="33"/>
  <c r="O84" i="33"/>
  <c r="L84" i="33"/>
  <c r="O83" i="33"/>
  <c r="N83" i="33"/>
  <c r="L83" i="33"/>
  <c r="E83" i="33"/>
  <c r="E84" i="33" s="1"/>
  <c r="E85" i="33" s="1"/>
  <c r="E86" i="33" s="1"/>
  <c r="E87" i="33" s="1"/>
  <c r="E88" i="33" s="1"/>
  <c r="E89" i="33" s="1"/>
  <c r="E90" i="33" s="1"/>
  <c r="E91" i="33" s="1"/>
  <c r="E92" i="33" s="1"/>
  <c r="E93" i="33" s="1"/>
  <c r="O82" i="33"/>
  <c r="N82" i="33"/>
  <c r="L82" i="33"/>
  <c r="L94" i="33" s="1"/>
  <c r="G82" i="33"/>
  <c r="G83" i="33" s="1"/>
  <c r="E82" i="33"/>
  <c r="P81" i="33"/>
  <c r="I81" i="33"/>
  <c r="G81" i="33"/>
  <c r="G69" i="33"/>
  <c r="G71" i="33" s="1"/>
  <c r="G62" i="33"/>
  <c r="G64" i="33" s="1"/>
  <c r="G74" i="33" s="1"/>
  <c r="K52" i="33"/>
  <c r="D52" i="33"/>
  <c r="O51" i="33"/>
  <c r="L51" i="33"/>
  <c r="N51" i="33" s="1"/>
  <c r="O50" i="33"/>
  <c r="N50" i="33"/>
  <c r="L50" i="33"/>
  <c r="O49" i="33"/>
  <c r="N49" i="33"/>
  <c r="L49" i="33"/>
  <c r="O48" i="33"/>
  <c r="L48" i="33"/>
  <c r="O47" i="33"/>
  <c r="N47" i="33"/>
  <c r="L47" i="33"/>
  <c r="O46" i="33"/>
  <c r="L46" i="33"/>
  <c r="N46" i="33" s="1"/>
  <c r="O45" i="33"/>
  <c r="L45" i="33"/>
  <c r="N45" i="33" s="1"/>
  <c r="O44" i="33"/>
  <c r="N44" i="33"/>
  <c r="L44" i="33"/>
  <c r="O43" i="33"/>
  <c r="L43" i="33"/>
  <c r="O42" i="33"/>
  <c r="N42" i="33"/>
  <c r="L42" i="33"/>
  <c r="O41" i="33"/>
  <c r="N41" i="33"/>
  <c r="L41" i="33"/>
  <c r="E41" i="33"/>
  <c r="E42" i="33" s="1"/>
  <c r="E43" i="33" s="1"/>
  <c r="E44" i="33" s="1"/>
  <c r="E45" i="33" s="1"/>
  <c r="E46" i="33" s="1"/>
  <c r="E47" i="33" s="1"/>
  <c r="E48" i="33" s="1"/>
  <c r="E49" i="33" s="1"/>
  <c r="E50" i="33" s="1"/>
  <c r="E51" i="33" s="1"/>
  <c r="O40" i="33"/>
  <c r="L40" i="33"/>
  <c r="E40" i="33"/>
  <c r="C40" i="33"/>
  <c r="C41" i="33" s="1"/>
  <c r="P39" i="33"/>
  <c r="I39" i="33"/>
  <c r="G39" i="33"/>
  <c r="G40" i="33" s="1"/>
  <c r="G29" i="33"/>
  <c r="G27" i="33"/>
  <c r="G22" i="33"/>
  <c r="G32" i="33" s="1"/>
  <c r="G20" i="33"/>
  <c r="A12" i="33"/>
  <c r="A14" i="33" s="1"/>
  <c r="A16" i="33" s="1"/>
  <c r="A17" i="33" s="1"/>
  <c r="A18" i="33" s="1"/>
  <c r="A19" i="33" s="1"/>
  <c r="A20" i="33" s="1"/>
  <c r="A21" i="33" s="1"/>
  <c r="A22" i="33" s="1"/>
  <c r="A24" i="33" s="1"/>
  <c r="A25" i="33" s="1"/>
  <c r="A26" i="33" s="1"/>
  <c r="A27" i="33" s="1"/>
  <c r="A28" i="33" s="1"/>
  <c r="A29" i="33" s="1"/>
  <c r="A31" i="33" s="1"/>
  <c r="A32" i="33" s="1"/>
  <c r="A33" i="33" s="1"/>
  <c r="A35" i="33" s="1"/>
  <c r="A37" i="33" s="1"/>
  <c r="A38" i="33" s="1"/>
  <c r="A39" i="33" s="1"/>
  <c r="A40" i="33" s="1"/>
  <c r="A41" i="33" s="1"/>
  <c r="A42" i="33" s="1"/>
  <c r="A43" i="33" s="1"/>
  <c r="A44" i="33" s="1"/>
  <c r="A45" i="33" s="1"/>
  <c r="A46" i="33" s="1"/>
  <c r="A47" i="33" s="1"/>
  <c r="A48" i="33" s="1"/>
  <c r="A49" i="33" s="1"/>
  <c r="A50" i="33" s="1"/>
  <c r="A51" i="33" s="1"/>
  <c r="A8" i="33"/>
  <c r="K76" i="32"/>
  <c r="L76" i="32" s="1"/>
  <c r="J76" i="32"/>
  <c r="F76" i="32"/>
  <c r="H76" i="32" s="1"/>
  <c r="J75" i="32"/>
  <c r="K75" i="32" s="1"/>
  <c r="H75" i="32"/>
  <c r="F75" i="32"/>
  <c r="G67" i="32"/>
  <c r="J66" i="32"/>
  <c r="I66" i="32"/>
  <c r="H66" i="32"/>
  <c r="G66" i="32"/>
  <c r="F64" i="32"/>
  <c r="F63" i="32"/>
  <c r="F62" i="32"/>
  <c r="F66" i="32" s="1"/>
  <c r="J60" i="32"/>
  <c r="J67" i="32" s="1"/>
  <c r="I60" i="32"/>
  <c r="I67" i="32" s="1"/>
  <c r="H60" i="32"/>
  <c r="H67" i="32" s="1"/>
  <c r="G60" i="32"/>
  <c r="F59" i="32"/>
  <c r="F58" i="32"/>
  <c r="F57" i="32"/>
  <c r="F56" i="32"/>
  <c r="F60" i="32" s="1"/>
  <c r="F67" i="32" s="1"/>
  <c r="H45" i="32"/>
  <c r="G45" i="32"/>
  <c r="F45" i="32"/>
  <c r="E45" i="32"/>
  <c r="I44" i="32"/>
  <c r="I43" i="32"/>
  <c r="I42" i="32"/>
  <c r="I41" i="32"/>
  <c r="I45" i="32" s="1"/>
  <c r="H38" i="32"/>
  <c r="G38" i="32"/>
  <c r="F38" i="32"/>
  <c r="E38" i="32"/>
  <c r="I37" i="32"/>
  <c r="I36" i="32"/>
  <c r="I35" i="32"/>
  <c r="I34" i="32"/>
  <c r="I38" i="32" s="1"/>
  <c r="E14" i="32"/>
  <c r="A11" i="32"/>
  <c r="A12" i="32" s="1"/>
  <c r="A13" i="32" s="1"/>
  <c r="A14" i="32" s="1"/>
  <c r="A16" i="32" s="1"/>
  <c r="A18" i="32" s="1"/>
  <c r="A21" i="32" s="1"/>
  <c r="A22" i="32" s="1"/>
  <c r="A9" i="32"/>
  <c r="A7" i="32"/>
  <c r="E102" i="32" l="1"/>
  <c r="A21" i="34"/>
  <c r="A23" i="34"/>
  <c r="A25" i="34" s="1"/>
  <c r="A26" i="34" s="1"/>
  <c r="A27" i="34" s="1"/>
  <c r="A28" i="34" s="1"/>
  <c r="A30" i="34" s="1"/>
  <c r="A22" i="34"/>
  <c r="A19" i="34"/>
  <c r="A20" i="34"/>
  <c r="K19" i="34"/>
  <c r="I23" i="34"/>
  <c r="O30" i="34"/>
  <c r="J26" i="34"/>
  <c r="I30" i="34"/>
  <c r="I35" i="34" s="1"/>
  <c r="I37" i="34" s="1"/>
  <c r="J14" i="34"/>
  <c r="F40" i="33"/>
  <c r="G41" i="33"/>
  <c r="A52" i="33"/>
  <c r="A54" i="33" s="1"/>
  <c r="A56" i="33" s="1"/>
  <c r="A58" i="33" s="1"/>
  <c r="A59" i="33" s="1"/>
  <c r="A60" i="33" s="1"/>
  <c r="A61" i="33" s="1"/>
  <c r="A62" i="33" s="1"/>
  <c r="A63" i="33" s="1"/>
  <c r="A64" i="33" s="1"/>
  <c r="A66" i="33" s="1"/>
  <c r="A67" i="33" s="1"/>
  <c r="A68" i="33" s="1"/>
  <c r="A69" i="33" s="1"/>
  <c r="A70" i="33" s="1"/>
  <c r="A71" i="33" s="1"/>
  <c r="A73" i="33" s="1"/>
  <c r="A74" i="33" s="1"/>
  <c r="A75" i="33" s="1"/>
  <c r="A77" i="33" s="1"/>
  <c r="A79" i="33" s="1"/>
  <c r="H31" i="33"/>
  <c r="C42" i="33"/>
  <c r="C83" i="33"/>
  <c r="G84" i="33"/>
  <c r="H83" i="33"/>
  <c r="M83" i="33" s="1"/>
  <c r="L52" i="33"/>
  <c r="N40" i="33"/>
  <c r="N48" i="33"/>
  <c r="N43" i="33"/>
  <c r="N84" i="33"/>
  <c r="N92" i="33"/>
  <c r="C39" i="33"/>
  <c r="C81" i="33" s="1"/>
  <c r="C82" i="33"/>
  <c r="A23" i="32"/>
  <c r="K68" i="32"/>
  <c r="C25" i="32"/>
  <c r="A25" i="32"/>
  <c r="A26" i="32" s="1"/>
  <c r="A28" i="32" s="1"/>
  <c r="A30" i="32" s="1"/>
  <c r="A33" i="32" s="1"/>
  <c r="A34" i="32" s="1"/>
  <c r="M75" i="32"/>
  <c r="A24" i="32"/>
  <c r="M76" i="32"/>
  <c r="H68" i="32"/>
  <c r="E22" i="32" s="1"/>
  <c r="L75" i="32"/>
  <c r="E23" i="32"/>
  <c r="G23" i="32" s="1"/>
  <c r="A34" i="34" l="1"/>
  <c r="A31" i="34"/>
  <c r="A33" i="34"/>
  <c r="A35" i="34"/>
  <c r="A37" i="34" s="1"/>
  <c r="A39" i="34" s="1"/>
  <c r="A40" i="34" s="1"/>
  <c r="A41" i="34" s="1"/>
  <c r="A42" i="34" s="1"/>
  <c r="A43" i="34" s="1"/>
  <c r="A44" i="34" s="1"/>
  <c r="A45" i="34" s="1"/>
  <c r="A32" i="34"/>
  <c r="J33" i="34"/>
  <c r="L26" i="34"/>
  <c r="J34" i="34"/>
  <c r="K34" i="34" s="1"/>
  <c r="L19" i="34"/>
  <c r="K23" i="34"/>
  <c r="L14" i="34"/>
  <c r="J22" i="34"/>
  <c r="K22" i="34" s="1"/>
  <c r="L22" i="34" s="1"/>
  <c r="J21" i="34"/>
  <c r="H84" i="33"/>
  <c r="M84" i="33" s="1"/>
  <c r="G85" i="33"/>
  <c r="C84" i="33"/>
  <c r="C43" i="33"/>
  <c r="H41" i="33"/>
  <c r="M41" i="33" s="1"/>
  <c r="G42" i="33"/>
  <c r="A81" i="33"/>
  <c r="A82" i="33" s="1"/>
  <c r="A83" i="33" s="1"/>
  <c r="A84" i="33" s="1"/>
  <c r="A85" i="33" s="1"/>
  <c r="A86" i="33" s="1"/>
  <c r="A87" i="33" s="1"/>
  <c r="A88" i="33" s="1"/>
  <c r="A89" i="33" s="1"/>
  <c r="A90" i="33" s="1"/>
  <c r="A91" i="33" s="1"/>
  <c r="A92" i="33" s="1"/>
  <c r="A93" i="33" s="1"/>
  <c r="A80" i="33"/>
  <c r="F82" i="33"/>
  <c r="H82" i="33" s="1"/>
  <c r="H40" i="33"/>
  <c r="A35" i="32"/>
  <c r="C38" i="32"/>
  <c r="A36" i="32"/>
  <c r="A38" i="32"/>
  <c r="A39" i="32" s="1"/>
  <c r="A41" i="32" s="1"/>
  <c r="A37" i="32"/>
  <c r="G22" i="32"/>
  <c r="G25" i="32" s="1"/>
  <c r="E25" i="32"/>
  <c r="L23" i="34" l="1"/>
  <c r="L34" i="34"/>
  <c r="K35" i="34"/>
  <c r="K37" i="34" s="1"/>
  <c r="H42" i="34" s="1"/>
  <c r="Q26" i="34"/>
  <c r="S26" i="34" s="1"/>
  <c r="L31" i="34"/>
  <c r="J35" i="34"/>
  <c r="O33" i="34"/>
  <c r="O35" i="34" s="1"/>
  <c r="O37" i="34" s="1"/>
  <c r="J23" i="34"/>
  <c r="H73" i="33"/>
  <c r="A94" i="33"/>
  <c r="A96" i="33" s="1"/>
  <c r="A98" i="33" s="1"/>
  <c r="A100" i="33" s="1"/>
  <c r="A102" i="33" s="1"/>
  <c r="A104" i="33" s="1"/>
  <c r="A106" i="33" s="1"/>
  <c r="M82" i="33"/>
  <c r="P82" i="33" s="1"/>
  <c r="P83" i="33" s="1"/>
  <c r="P84" i="33" s="1"/>
  <c r="I82" i="33"/>
  <c r="I83" i="33" s="1"/>
  <c r="I84" i="33" s="1"/>
  <c r="G43" i="33"/>
  <c r="H42" i="33"/>
  <c r="M42" i="33" s="1"/>
  <c r="C85" i="33"/>
  <c r="C44" i="33"/>
  <c r="I40" i="33"/>
  <c r="I41" i="33" s="1"/>
  <c r="I42" i="33" s="1"/>
  <c r="M40" i="33"/>
  <c r="P40" i="33" s="1"/>
  <c r="P41" i="33" s="1"/>
  <c r="P42" i="33" s="1"/>
  <c r="G86" i="33"/>
  <c r="H85" i="33"/>
  <c r="M85" i="33" s="1"/>
  <c r="A43" i="32"/>
  <c r="A42" i="32"/>
  <c r="C45" i="32"/>
  <c r="A45" i="32"/>
  <c r="A46" i="32" s="1"/>
  <c r="A48" i="32" s="1"/>
  <c r="A50" i="32" s="1"/>
  <c r="A51" i="32" s="1"/>
  <c r="A53" i="32" s="1"/>
  <c r="A55" i="32" s="1"/>
  <c r="A56" i="32" s="1"/>
  <c r="A44" i="32"/>
  <c r="J37" i="34" l="1"/>
  <c r="L35" i="34"/>
  <c r="L37" i="34" s="1"/>
  <c r="I43" i="33"/>
  <c r="C86" i="33"/>
  <c r="C45" i="33"/>
  <c r="H43" i="33"/>
  <c r="M43" i="33" s="1"/>
  <c r="P43" i="33" s="1"/>
  <c r="G44" i="33"/>
  <c r="I85" i="33"/>
  <c r="G87" i="33"/>
  <c r="H86" i="33"/>
  <c r="M86" i="33" s="1"/>
  <c r="P85" i="33"/>
  <c r="A59" i="32"/>
  <c r="A58" i="32"/>
  <c r="A57" i="32"/>
  <c r="C60" i="32"/>
  <c r="A60" i="32"/>
  <c r="P86" i="33" l="1"/>
  <c r="H87" i="33"/>
  <c r="M87" i="33" s="1"/>
  <c r="G88" i="33"/>
  <c r="I86" i="33"/>
  <c r="G45" i="33"/>
  <c r="H44" i="33"/>
  <c r="M44" i="33" s="1"/>
  <c r="P44" i="33" s="1"/>
  <c r="C87" i="33"/>
  <c r="C46" i="33"/>
  <c r="A62" i="32"/>
  <c r="G46" i="33" l="1"/>
  <c r="H45" i="33"/>
  <c r="M45" i="33" s="1"/>
  <c r="P45" i="33" s="1"/>
  <c r="I87" i="33"/>
  <c r="G89" i="33"/>
  <c r="H88" i="33"/>
  <c r="M88" i="33" s="1"/>
  <c r="I44" i="33"/>
  <c r="C47" i="33"/>
  <c r="C88" i="33"/>
  <c r="P87" i="33"/>
  <c r="C66" i="32"/>
  <c r="A66" i="32"/>
  <c r="A65" i="32"/>
  <c r="A64" i="32"/>
  <c r="A63" i="32"/>
  <c r="I88" i="33" l="1"/>
  <c r="C89" i="33"/>
  <c r="C48" i="33"/>
  <c r="I45" i="33"/>
  <c r="H89" i="33"/>
  <c r="M89" i="33" s="1"/>
  <c r="G90" i="33"/>
  <c r="P88" i="33"/>
  <c r="G47" i="33"/>
  <c r="H46" i="33"/>
  <c r="M46" i="33" s="1"/>
  <c r="P46" i="33" s="1"/>
  <c r="A67" i="32"/>
  <c r="E67" i="32"/>
  <c r="P89" i="33" l="1"/>
  <c r="H90" i="33"/>
  <c r="M90" i="33" s="1"/>
  <c r="G91" i="33"/>
  <c r="I46" i="33"/>
  <c r="I47" i="33" s="1"/>
  <c r="C90" i="33"/>
  <c r="C49" i="33"/>
  <c r="I89" i="33"/>
  <c r="I90" i="33" s="1"/>
  <c r="G48" i="33"/>
  <c r="H47" i="33"/>
  <c r="M47" i="33" s="1"/>
  <c r="P47" i="33" s="1"/>
  <c r="E68" i="32"/>
  <c r="A68" i="32"/>
  <c r="A70" i="32" s="1"/>
  <c r="A71" i="32" s="1"/>
  <c r="A73" i="32" s="1"/>
  <c r="A74" i="32" s="1"/>
  <c r="A75" i="32" s="1"/>
  <c r="I91" i="33" l="1"/>
  <c r="C91" i="33"/>
  <c r="C50" i="33"/>
  <c r="I48" i="33"/>
  <c r="G92" i="33"/>
  <c r="H91" i="33"/>
  <c r="M91" i="33" s="1"/>
  <c r="P90" i="33"/>
  <c r="P91" i="33" s="1"/>
  <c r="H48" i="33"/>
  <c r="M48" i="33" s="1"/>
  <c r="P48" i="33" s="1"/>
  <c r="G49" i="33"/>
  <c r="A76" i="32"/>
  <c r="A78" i="32"/>
  <c r="A79" i="32" s="1"/>
  <c r="A81" i="32" s="1"/>
  <c r="A83" i="32" s="1"/>
  <c r="A85" i="32" s="1"/>
  <c r="A86" i="32" s="1"/>
  <c r="A87" i="32" s="1"/>
  <c r="A88" i="32" s="1"/>
  <c r="A89" i="32" s="1"/>
  <c r="A90" i="32" s="1"/>
  <c r="A91" i="32" s="1"/>
  <c r="A92" i="32" s="1"/>
  <c r="A93" i="32" s="1"/>
  <c r="A94" i="32" s="1"/>
  <c r="A95" i="32" s="1"/>
  <c r="A96" i="32" s="1"/>
  <c r="A97" i="32" s="1"/>
  <c r="A98" i="32" s="1"/>
  <c r="A99" i="32" s="1"/>
  <c r="A100" i="32" s="1"/>
  <c r="A101" i="32" s="1"/>
  <c r="A102" i="32" s="1"/>
  <c r="A104" i="32" s="1"/>
  <c r="A106" i="32" s="1"/>
  <c r="A108" i="32" s="1"/>
  <c r="A110" i="32" s="1"/>
  <c r="A112" i="32" s="1"/>
  <c r="A114" i="32" s="1"/>
  <c r="A116" i="32" s="1"/>
  <c r="A118" i="32" s="1"/>
  <c r="A120" i="32" s="1"/>
  <c r="A123" i="32" s="1"/>
  <c r="P49" i="33" l="1"/>
  <c r="H92" i="33"/>
  <c r="M92" i="33" s="1"/>
  <c r="P92" i="33" s="1"/>
  <c r="P93" i="33" s="1"/>
  <c r="G73" i="33" s="1"/>
  <c r="G75" i="33" s="1"/>
  <c r="G93" i="33"/>
  <c r="H93" i="33" s="1"/>
  <c r="M93" i="33" s="1"/>
  <c r="C92" i="33"/>
  <c r="C51" i="33"/>
  <c r="C93" i="33" s="1"/>
  <c r="H49" i="33"/>
  <c r="M49" i="33" s="1"/>
  <c r="G50" i="33"/>
  <c r="G51" i="33" l="1"/>
  <c r="H51" i="33" s="1"/>
  <c r="M51" i="33" s="1"/>
  <c r="H50" i="33"/>
  <c r="M50" i="33" s="1"/>
  <c r="P50" i="33"/>
  <c r="I49" i="33"/>
  <c r="I50" i="33" s="1"/>
  <c r="I92" i="33"/>
  <c r="I93" i="33" s="1"/>
  <c r="I51" i="33" l="1"/>
  <c r="P51" i="33"/>
  <c r="G31" i="33" s="1"/>
  <c r="G33" i="33" s="1"/>
  <c r="F115" i="1" l="1"/>
  <c r="F114" i="1"/>
  <c r="F109" i="1" l="1"/>
  <c r="G13" i="24" l="1"/>
  <c r="E18" i="3" l="1"/>
  <c r="H15" i="23" l="1"/>
  <c r="H19" i="23" s="1"/>
  <c r="F138" i="1" l="1"/>
  <c r="G89" i="27" l="1"/>
  <c r="G91" i="27" s="1"/>
  <c r="G82" i="27"/>
  <c r="G84" i="27" s="1"/>
  <c r="G69" i="27"/>
  <c r="G71" i="27" s="1"/>
  <c r="G62" i="27"/>
  <c r="G64" i="27" s="1"/>
  <c r="D54" i="27"/>
  <c r="G41" i="27"/>
  <c r="G42" i="27" s="1"/>
  <c r="E41" i="27"/>
  <c r="E42" i="27" s="1"/>
  <c r="E43" i="27" s="1"/>
  <c r="E44" i="27" s="1"/>
  <c r="E45" i="27" s="1"/>
  <c r="E46" i="27" s="1"/>
  <c r="E47" i="27" s="1"/>
  <c r="E48" i="27" s="1"/>
  <c r="E49" i="27" s="1"/>
  <c r="E50" i="27" s="1"/>
  <c r="E51" i="27" s="1"/>
  <c r="E52" i="27" s="1"/>
  <c r="E53" i="27" s="1"/>
  <c r="G28" i="27"/>
  <c r="G30" i="27" s="1"/>
  <c r="G21" i="27"/>
  <c r="G23" i="27" s="1"/>
  <c r="A9" i="27"/>
  <c r="A11" i="27" s="1"/>
  <c r="A13" i="27" s="1"/>
  <c r="A16" i="27" s="1"/>
  <c r="A18" i="27" s="1"/>
  <c r="A19" i="27" s="1"/>
  <c r="A20" i="27" s="1"/>
  <c r="A21" i="27" s="1"/>
  <c r="A22" i="27" s="1"/>
  <c r="A23" i="27" s="1"/>
  <c r="A25" i="27" s="1"/>
  <c r="A26" i="27" s="1"/>
  <c r="A27" i="27" s="1"/>
  <c r="A28" i="27" s="1"/>
  <c r="A29" i="27" s="1"/>
  <c r="A30" i="27" s="1"/>
  <c r="A32" i="27" s="1"/>
  <c r="A33" i="27" s="1"/>
  <c r="A34" i="27" s="1"/>
  <c r="A36" i="27" s="1"/>
  <c r="A38" i="27" s="1"/>
  <c r="A40" i="27" s="1"/>
  <c r="A41" i="27" s="1"/>
  <c r="A42" i="27" s="1"/>
  <c r="A43" i="27" s="1"/>
  <c r="A44" i="27" s="1"/>
  <c r="A45" i="27" s="1"/>
  <c r="A46" i="27" s="1"/>
  <c r="A47" i="27" s="1"/>
  <c r="A48" i="27" s="1"/>
  <c r="A49" i="27" s="1"/>
  <c r="A50" i="27" s="1"/>
  <c r="A51" i="27" s="1"/>
  <c r="A52" i="27" s="1"/>
  <c r="A53" i="27" s="1"/>
  <c r="A54" i="27" s="1"/>
  <c r="A57" i="27" s="1"/>
  <c r="A59" i="27" s="1"/>
  <c r="A60" i="27" s="1"/>
  <c r="A61" i="27" s="1"/>
  <c r="A62" i="27" s="1"/>
  <c r="A63" i="27" s="1"/>
  <c r="A64" i="27" s="1"/>
  <c r="A66" i="27" s="1"/>
  <c r="A67" i="27" s="1"/>
  <c r="A68" i="27" s="1"/>
  <c r="A69" i="27" s="1"/>
  <c r="A70" i="27" s="1"/>
  <c r="A71" i="27" s="1"/>
  <c r="A73" i="27" s="1"/>
  <c r="A74" i="27" s="1"/>
  <c r="A75" i="27" s="1"/>
  <c r="A77" i="27" s="1"/>
  <c r="A79" i="27" s="1"/>
  <c r="A80" i="27" s="1"/>
  <c r="A81" i="27" s="1"/>
  <c r="A82" i="27" s="1"/>
  <c r="A83" i="27" s="1"/>
  <c r="A84" i="27" s="1"/>
  <c r="A86" i="27" s="1"/>
  <c r="A87" i="27" s="1"/>
  <c r="A88" i="27" s="1"/>
  <c r="A89" i="27" s="1"/>
  <c r="A90" i="27" s="1"/>
  <c r="A91" i="27" s="1"/>
  <c r="A93" i="27" s="1"/>
  <c r="A94" i="27" s="1"/>
  <c r="A95" i="27" s="1"/>
  <c r="A97" i="27" s="1"/>
  <c r="A99" i="27" s="1"/>
  <c r="A101" i="27" s="1"/>
  <c r="A103" i="27" s="1"/>
  <c r="A105" i="27" s="1"/>
  <c r="H12" i="22"/>
  <c r="F13" i="16" s="1"/>
  <c r="H16" i="22"/>
  <c r="F18" i="16" s="1"/>
  <c r="A13" i="22"/>
  <c r="A14" i="22" s="1"/>
  <c r="A15" i="22" s="1"/>
  <c r="A16" i="22" s="1"/>
  <c r="G74" i="27" l="1"/>
  <c r="G75" i="27" s="1"/>
  <c r="G33" i="27"/>
  <c r="G43" i="27"/>
  <c r="G44" i="27" s="1"/>
  <c r="H44" i="27" s="1"/>
  <c r="H42" i="27"/>
  <c r="G94" i="27"/>
  <c r="G95" i="27" s="1"/>
  <c r="I41" i="27"/>
  <c r="H43" i="27"/>
  <c r="G45" i="27" l="1"/>
  <c r="G46" i="27" s="1"/>
  <c r="I42" i="27"/>
  <c r="I43" i="27" s="1"/>
  <c r="I44" i="27" s="1"/>
  <c r="H45" i="27" l="1"/>
  <c r="I45" i="27" s="1"/>
  <c r="G47" i="27"/>
  <c r="H46" i="27"/>
  <c r="I46" i="27" l="1"/>
  <c r="G48" i="27"/>
  <c r="H47" i="27"/>
  <c r="G49" i="27" l="1"/>
  <c r="H48" i="27"/>
  <c r="I47" i="27"/>
  <c r="I48" i="27" l="1"/>
  <c r="G50" i="27"/>
  <c r="H49" i="27"/>
  <c r="G51" i="27" l="1"/>
  <c r="H50" i="27"/>
  <c r="I49" i="27"/>
  <c r="I50" i="27" s="1"/>
  <c r="G52" i="27" l="1"/>
  <c r="H51" i="27"/>
  <c r="G53" i="27" l="1"/>
  <c r="H53" i="27" s="1"/>
  <c r="H52" i="27"/>
  <c r="I51" i="27"/>
  <c r="I52" i="27" s="1"/>
  <c r="I53" i="27" l="1"/>
  <c r="G32" i="27" s="1"/>
  <c r="G34" i="27" s="1"/>
  <c r="F104" i="1"/>
  <c r="G15" i="24" l="1"/>
  <c r="G16" i="24" s="1"/>
  <c r="D24" i="6" l="1"/>
  <c r="K67" i="1" l="1"/>
  <c r="G57" i="10" l="1"/>
  <c r="I37" i="10"/>
  <c r="G47" i="10"/>
  <c r="G46" i="10"/>
  <c r="G45" i="10"/>
  <c r="G44" i="10"/>
  <c r="G43" i="10"/>
  <c r="G42" i="10"/>
  <c r="F30" i="13" l="1"/>
  <c r="F28" i="13"/>
  <c r="F24" i="13"/>
  <c r="F21" i="13"/>
  <c r="F19" i="13"/>
  <c r="D67" i="6"/>
  <c r="D43" i="6"/>
  <c r="F128" i="1"/>
  <c r="F117" i="1"/>
  <c r="K116" i="1"/>
  <c r="K125" i="1"/>
  <c r="K108" i="1"/>
  <c r="K106" i="1"/>
  <c r="F110" i="1"/>
  <c r="F111" i="1" s="1"/>
  <c r="F78" i="1" s="1"/>
  <c r="K63" i="1"/>
  <c r="H24" i="6"/>
  <c r="F79" i="1" s="1"/>
  <c r="F58" i="1"/>
  <c r="F56" i="1"/>
  <c r="E28" i="14"/>
  <c r="H102" i="5"/>
  <c r="F179" i="1"/>
  <c r="K179" i="1" s="1"/>
  <c r="F26" i="14"/>
  <c r="G20" i="16"/>
  <c r="F20" i="16"/>
  <c r="L21" i="16" s="1"/>
  <c r="F221" i="1" s="1"/>
  <c r="K15" i="16"/>
  <c r="I15" i="16"/>
  <c r="H15" i="16"/>
  <c r="G15" i="16"/>
  <c r="F15" i="16"/>
  <c r="A157" i="1"/>
  <c r="A199" i="1" s="1"/>
  <c r="A5" i="5"/>
  <c r="A46" i="5"/>
  <c r="F29" i="15"/>
  <c r="F30" i="15" s="1"/>
  <c r="C41" i="7"/>
  <c r="I61" i="5" l="1"/>
  <c r="E29" i="4"/>
  <c r="E28" i="4"/>
  <c r="K28" i="3"/>
  <c r="H28" i="3"/>
  <c r="E20" i="3"/>
  <c r="E28" i="3" s="1"/>
  <c r="E24" i="3"/>
  <c r="I177" i="1"/>
  <c r="I176" i="1"/>
  <c r="I175" i="1"/>
  <c r="I174" i="1"/>
  <c r="F26" i="3" l="1"/>
  <c r="G26" i="3" s="1"/>
  <c r="I26" i="3" s="1"/>
  <c r="F23" i="3"/>
  <c r="G23" i="3" s="1"/>
  <c r="I23" i="3" s="1"/>
  <c r="F22" i="3"/>
  <c r="G22" i="3" s="1"/>
  <c r="I22" i="3" s="1"/>
  <c r="F19" i="3"/>
  <c r="G19" i="3" s="1"/>
  <c r="I19" i="3" s="1"/>
  <c r="F18" i="3"/>
  <c r="G18" i="3" s="1"/>
  <c r="F16" i="3"/>
  <c r="G16" i="3" s="1"/>
  <c r="I16" i="3" s="1"/>
  <c r="I179" i="1"/>
  <c r="I24" i="3" l="1"/>
  <c r="F28" i="3"/>
  <c r="G20" i="3"/>
  <c r="G24" i="3"/>
  <c r="K20" i="16"/>
  <c r="J20" i="16"/>
  <c r="I20" i="16"/>
  <c r="H20" i="16"/>
  <c r="J13" i="16"/>
  <c r="J15" i="16" s="1"/>
  <c r="L16" i="16" s="1"/>
  <c r="F220" i="1" s="1"/>
  <c r="I13" i="16"/>
  <c r="H13" i="16"/>
  <c r="E19" i="4" l="1"/>
  <c r="E23" i="4" s="1"/>
  <c r="F131" i="1"/>
  <c r="F135" i="1" s="1"/>
  <c r="H21" i="23" s="1"/>
  <c r="H23" i="23" s="1"/>
  <c r="F142" i="1" s="1"/>
  <c r="E30" i="4" s="1"/>
  <c r="G28" i="3"/>
  <c r="C64" i="10"/>
  <c r="I47" i="10" l="1"/>
  <c r="E25" i="14" l="1"/>
  <c r="D25" i="14"/>
  <c r="D28" i="14" s="1"/>
  <c r="F28" i="14" l="1"/>
  <c r="K194" i="1" s="1"/>
  <c r="F15" i="1" s="1"/>
  <c r="D30" i="14"/>
  <c r="F30" i="14" s="1"/>
  <c r="F61" i="5"/>
  <c r="H94" i="5"/>
  <c r="J94" i="5"/>
  <c r="J102" i="5" s="1"/>
  <c r="C98" i="5"/>
  <c r="H98" i="5"/>
  <c r="J98" i="5"/>
  <c r="F11" i="14"/>
  <c r="F12" i="14"/>
  <c r="F13" i="14"/>
  <c r="F14" i="14"/>
  <c r="F15" i="14"/>
  <c r="F16" i="14"/>
  <c r="D17" i="14"/>
  <c r="E17" i="14"/>
  <c r="F20" i="14"/>
  <c r="F21" i="14"/>
  <c r="F22" i="14"/>
  <c r="F23" i="14"/>
  <c r="F24" i="14"/>
  <c r="F25" i="14"/>
  <c r="F27" i="14"/>
  <c r="E24" i="4"/>
  <c r="E25" i="4"/>
  <c r="E26" i="4"/>
  <c r="K20" i="3"/>
  <c r="K24" i="3"/>
  <c r="F43" i="1"/>
  <c r="E24" i="6"/>
  <c r="F45" i="1" s="1"/>
  <c r="G24" i="6"/>
  <c r="F75" i="1" s="1"/>
  <c r="I24" i="6"/>
  <c r="F80" i="1" s="1"/>
  <c r="J24" i="6"/>
  <c r="F50" i="1" s="1"/>
  <c r="K24" i="6"/>
  <c r="F52" i="1" s="1"/>
  <c r="F71" i="1"/>
  <c r="K71" i="1" s="1"/>
  <c r="E43" i="6"/>
  <c r="F72" i="1" s="1"/>
  <c r="K72" i="1" s="1"/>
  <c r="F54" i="6"/>
  <c r="F55" i="6"/>
  <c r="F56" i="6"/>
  <c r="F57" i="6"/>
  <c r="F58" i="6"/>
  <c r="F59" i="6"/>
  <c r="F60" i="6"/>
  <c r="F61" i="6"/>
  <c r="F62" i="6"/>
  <c r="F63" i="6"/>
  <c r="F64" i="6"/>
  <c r="F65" i="6"/>
  <c r="F66" i="6"/>
  <c r="E67" i="6"/>
  <c r="F67" i="6" s="1"/>
  <c r="K72" i="6"/>
  <c r="K73" i="6"/>
  <c r="F74" i="6"/>
  <c r="I22" i="7"/>
  <c r="K185" i="1" s="1"/>
  <c r="F21" i="7"/>
  <c r="D41" i="7"/>
  <c r="F22" i="7" s="1"/>
  <c r="F14" i="7" s="1"/>
  <c r="E41" i="7"/>
  <c r="F13" i="7" s="1"/>
  <c r="F41" i="7"/>
  <c r="F15" i="7" s="1"/>
  <c r="G41" i="7"/>
  <c r="F16" i="7" s="1"/>
  <c r="E17" i="8"/>
  <c r="E38"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G56" i="10" s="1"/>
  <c r="I42" i="10"/>
  <c r="I43" i="10"/>
  <c r="I44" i="10"/>
  <c r="I45" i="10"/>
  <c r="I46" i="10"/>
  <c r="D48" i="10"/>
  <c r="D55" i="10" s="1"/>
  <c r="H48" i="10"/>
  <c r="H55" i="10" s="1"/>
  <c r="G51" i="10"/>
  <c r="G52" i="10"/>
  <c r="G53" i="10"/>
  <c r="G54" i="10"/>
  <c r="F16" i="11"/>
  <c r="F35" i="11"/>
  <c r="M36" i="1"/>
  <c r="M37" i="1"/>
  <c r="K42" i="1"/>
  <c r="K44" i="1"/>
  <c r="K49" i="1"/>
  <c r="K51" i="1"/>
  <c r="M89" i="1"/>
  <c r="M90" i="1"/>
  <c r="M158" i="1"/>
  <c r="M159" i="1"/>
  <c r="H185" i="1"/>
  <c r="F13" i="4" s="1"/>
  <c r="I185" i="1"/>
  <c r="H13" i="4" s="1"/>
  <c r="I186" i="1"/>
  <c r="H14" i="4" s="1"/>
  <c r="M200" i="1"/>
  <c r="M201" i="1"/>
  <c r="K56" i="1" l="1"/>
  <c r="F17" i="7"/>
  <c r="F23" i="7" s="1"/>
  <c r="F184" i="1"/>
  <c r="H21" i="7"/>
  <c r="F37" i="11"/>
  <c r="I48" i="10"/>
  <c r="F59" i="1"/>
  <c r="K58" i="1"/>
  <c r="F53" i="1"/>
  <c r="F57" i="1"/>
  <c r="F46" i="1"/>
  <c r="F17" i="14"/>
  <c r="K192" i="1" s="1"/>
  <c r="F14" i="1" s="1"/>
  <c r="F18" i="1" s="1"/>
  <c r="F185" i="1"/>
  <c r="E13" i="4" s="1"/>
  <c r="I115" i="1"/>
  <c r="K74" i="6"/>
  <c r="F69" i="1" s="1"/>
  <c r="E26" i="8"/>
  <c r="E30" i="8"/>
  <c r="E34" i="8"/>
  <c r="E43" i="8"/>
  <c r="E46" i="8"/>
  <c r="E49" i="8"/>
  <c r="E25" i="8"/>
  <c r="E42" i="8"/>
  <c r="E48" i="8"/>
  <c r="E23" i="8"/>
  <c r="E27" i="8"/>
  <c r="E31" i="8"/>
  <c r="E44" i="8"/>
  <c r="E47" i="8"/>
  <c r="E50" i="8"/>
  <c r="E24" i="8"/>
  <c r="E28" i="8"/>
  <c r="E32" i="8"/>
  <c r="E41" i="8"/>
  <c r="E45" i="8"/>
  <c r="E51" i="8"/>
  <c r="E29" i="8"/>
  <c r="E33" i="8"/>
  <c r="E52" i="8"/>
  <c r="E30" i="14"/>
  <c r="H25" i="10"/>
  <c r="H27" i="10"/>
  <c r="H31" i="10"/>
  <c r="H35" i="10"/>
  <c r="I13" i="4"/>
  <c r="K164" i="1"/>
  <c r="F81" i="1"/>
  <c r="F24" i="6"/>
  <c r="F70" i="1" s="1"/>
  <c r="K70" i="1" s="1"/>
  <c r="G37" i="10"/>
  <c r="G48" i="10"/>
  <c r="H34" i="10"/>
  <c r="H36" i="10"/>
  <c r="H32" i="10"/>
  <c r="H28" i="10"/>
  <c r="H24" i="10"/>
  <c r="H30" i="10"/>
  <c r="H26" i="10"/>
  <c r="H33" i="10"/>
  <c r="H29" i="10"/>
  <c r="F186" i="1" l="1"/>
  <c r="F188" i="1" s="1"/>
  <c r="E12" i="4"/>
  <c r="F24" i="7"/>
  <c r="G21" i="7" s="1"/>
  <c r="H184" i="1" s="1"/>
  <c r="F12" i="4" s="1"/>
  <c r="I184" i="1"/>
  <c r="H12" i="4" s="1"/>
  <c r="F60" i="1"/>
  <c r="K115" i="1"/>
  <c r="K69" i="1"/>
  <c r="F73" i="1"/>
  <c r="K168" i="1"/>
  <c r="K170" i="1" s="1"/>
  <c r="I98" i="1"/>
  <c r="K98" i="1" s="1"/>
  <c r="I101" i="1"/>
  <c r="K101" i="1" s="1"/>
  <c r="I99" i="1"/>
  <c r="K99" i="1" s="1"/>
  <c r="I102" i="1"/>
  <c r="K102" i="1" s="1"/>
  <c r="I122" i="1"/>
  <c r="K122" i="1" s="1"/>
  <c r="I100" i="1"/>
  <c r="K100" i="1" s="1"/>
  <c r="I121" i="1"/>
  <c r="K121" i="1" s="1"/>
  <c r="I52" i="1"/>
  <c r="K52" i="1" s="1"/>
  <c r="I45" i="1"/>
  <c r="K45" i="1" s="1"/>
  <c r="I55" i="10"/>
  <c r="G55" i="10"/>
  <c r="D15" i="10" s="1"/>
  <c r="H37" i="10"/>
  <c r="I20" i="5" l="1"/>
  <c r="G23" i="7"/>
  <c r="I12" i="4"/>
  <c r="E21" i="4" s="1"/>
  <c r="E14" i="4"/>
  <c r="E15" i="4" s="1"/>
  <c r="I21" i="7"/>
  <c r="F83" i="1"/>
  <c r="K59" i="1"/>
  <c r="I17" i="1"/>
  <c r="K17" i="1" s="1"/>
  <c r="I114" i="1"/>
  <c r="K114" i="1" s="1"/>
  <c r="I96" i="1"/>
  <c r="K96" i="1" s="1"/>
  <c r="I50" i="1"/>
  <c r="K50" i="1" s="1"/>
  <c r="I15" i="1"/>
  <c r="K15" i="1" s="1"/>
  <c r="I109" i="1"/>
  <c r="K109" i="1" s="1"/>
  <c r="I95" i="1"/>
  <c r="K95" i="1" s="1"/>
  <c r="I43" i="1"/>
  <c r="K43" i="1" s="1"/>
  <c r="I14" i="1"/>
  <c r="K14" i="1" s="1"/>
  <c r="I104" i="1"/>
  <c r="K104" i="1" s="1"/>
  <c r="I79" i="1"/>
  <c r="K79" i="1" s="1"/>
  <c r="I97" i="1"/>
  <c r="K97" i="1" s="1"/>
  <c r="I75" i="1"/>
  <c r="K75" i="1" s="1"/>
  <c r="I16" i="1"/>
  <c r="K16" i="1" s="1"/>
  <c r="D37" i="3"/>
  <c r="F20" i="1"/>
  <c r="K20" i="1" s="1"/>
  <c r="D14" i="10"/>
  <c r="D16" i="10" s="1"/>
  <c r="K184" i="1" l="1"/>
  <c r="H186" i="1"/>
  <c r="F14" i="4" s="1"/>
  <c r="I14" i="4" s="1"/>
  <c r="I15" i="4" s="1"/>
  <c r="E20" i="4" s="1"/>
  <c r="I23" i="7"/>
  <c r="K186" i="1" s="1"/>
  <c r="K117" i="1"/>
  <c r="C92" i="5"/>
  <c r="C94" i="5" s="1"/>
  <c r="C102" i="5" s="1"/>
  <c r="K53" i="1"/>
  <c r="K110" i="1"/>
  <c r="K57" i="1"/>
  <c r="K46" i="1"/>
  <c r="K18" i="1"/>
  <c r="I27" i="5" s="1"/>
  <c r="I12" i="5"/>
  <c r="I46" i="1" l="1"/>
  <c r="K111" i="1"/>
  <c r="I24" i="7"/>
  <c r="K188" i="1"/>
  <c r="K60" i="1"/>
  <c r="I21" i="5"/>
  <c r="K21" i="5" s="1"/>
  <c r="F55" i="5"/>
  <c r="F57" i="5" s="1"/>
  <c r="F65" i="5" s="1"/>
  <c r="I28" i="5"/>
  <c r="K28" i="5" s="1"/>
  <c r="J39" i="4"/>
  <c r="I124" i="1"/>
  <c r="K124" i="1" s="1"/>
  <c r="I80" i="1"/>
  <c r="K80" i="1" s="1"/>
  <c r="I127" i="1"/>
  <c r="K127" i="1" s="1"/>
  <c r="I126" i="1"/>
  <c r="K126" i="1" s="1"/>
  <c r="I13" i="5"/>
  <c r="I55" i="5" s="1"/>
  <c r="I57" i="5" s="1"/>
  <c r="I65" i="5" s="1"/>
  <c r="I60" i="1" l="1"/>
  <c r="I141" i="1" s="1"/>
  <c r="K141" i="1" s="1"/>
  <c r="K78" i="1"/>
  <c r="I16" i="5"/>
  <c r="I17" i="5" s="1"/>
  <c r="K17" i="5" s="1"/>
  <c r="F132" i="1"/>
  <c r="F146" i="1"/>
  <c r="K128" i="1"/>
  <c r="I64" i="1"/>
  <c r="K64" i="1" s="1"/>
  <c r="H28" i="4"/>
  <c r="I142" i="1"/>
  <c r="K142" i="1" s="1"/>
  <c r="I65" i="1"/>
  <c r="K65" i="1" s="1"/>
  <c r="I68" i="1"/>
  <c r="K68" i="1" s="1"/>
  <c r="I66" i="1"/>
  <c r="K66" i="1" s="1"/>
  <c r="I140" i="1"/>
  <c r="K140" i="1" s="1"/>
  <c r="K81" i="1" l="1"/>
  <c r="F139" i="1"/>
  <c r="K139" i="1" s="1"/>
  <c r="K73" i="1"/>
  <c r="H29" i="4"/>
  <c r="I28" i="4"/>
  <c r="I24" i="5"/>
  <c r="K83" i="1" l="1"/>
  <c r="K143" i="1"/>
  <c r="F143" i="1"/>
  <c r="F148" i="1" s="1"/>
  <c r="I25" i="5"/>
  <c r="K25" i="5" s="1"/>
  <c r="K30" i="5" s="1"/>
  <c r="I29" i="4"/>
  <c r="H30" i="4"/>
  <c r="I30" i="4" s="1"/>
  <c r="J36" i="4" l="1"/>
  <c r="K146" i="1"/>
  <c r="J7" i="4"/>
  <c r="J16" i="4" s="1"/>
  <c r="I27" i="4" s="1"/>
  <c r="I31" i="4" s="1"/>
  <c r="J31" i="4" s="1"/>
  <c r="J33" i="4" s="1"/>
  <c r="I33" i="5"/>
  <c r="I34" i="5" s="1"/>
  <c r="K34" i="5" s="1"/>
  <c r="J35" i="4"/>
  <c r="J37" i="4" s="1"/>
  <c r="G59" i="5"/>
  <c r="H59" i="5" s="1"/>
  <c r="G56" i="5"/>
  <c r="H56" i="5" s="1"/>
  <c r="G60" i="5"/>
  <c r="H60" i="5" s="1"/>
  <c r="G63" i="5"/>
  <c r="H63" i="5" s="1"/>
  <c r="G55" i="5"/>
  <c r="H55" i="5" s="1"/>
  <c r="I37" i="5" l="1"/>
  <c r="I38" i="5" s="1"/>
  <c r="K38" i="5" s="1"/>
  <c r="K40" i="5" s="1"/>
  <c r="D96" i="5" s="1"/>
  <c r="K148" i="1"/>
  <c r="H61" i="5"/>
  <c r="J38" i="4"/>
  <c r="J40" i="4" s="1"/>
  <c r="F92" i="5" s="1"/>
  <c r="H57" i="5"/>
  <c r="J55" i="5" l="1"/>
  <c r="K55" i="5" s="1"/>
  <c r="D93" i="5"/>
  <c r="J59" i="5"/>
  <c r="K59" i="5" s="1"/>
  <c r="J60" i="5"/>
  <c r="K60" i="5" s="1"/>
  <c r="D100" i="5"/>
  <c r="D92" i="5"/>
  <c r="D94" i="5" s="1"/>
  <c r="J63" i="5"/>
  <c r="K63" i="5" s="1"/>
  <c r="J56" i="5"/>
  <c r="K56" i="5" s="1"/>
  <c r="D97" i="5"/>
  <c r="D98" i="5" s="1"/>
  <c r="H65" i="5"/>
  <c r="F93" i="5"/>
  <c r="G93" i="5" s="1"/>
  <c r="F96" i="5"/>
  <c r="I96" i="5" s="1"/>
  <c r="F97" i="5"/>
  <c r="F100" i="5"/>
  <c r="I100" i="5" l="1"/>
  <c r="K100" i="5" s="1"/>
  <c r="K61" i="5"/>
  <c r="K57" i="5"/>
  <c r="G92" i="5"/>
  <c r="I92" i="5"/>
  <c r="K92" i="5" s="1"/>
  <c r="G94" i="5"/>
  <c r="D102" i="5"/>
  <c r="F98" i="5"/>
  <c r="G96" i="5"/>
  <c r="G100" i="5"/>
  <c r="G97" i="5"/>
  <c r="I97" i="5"/>
  <c r="K97" i="5" s="1"/>
  <c r="I93" i="5"/>
  <c r="K93" i="5" s="1"/>
  <c r="F94" i="5"/>
  <c r="F29" i="1" s="1"/>
  <c r="K96" i="5"/>
  <c r="K65" i="5" l="1"/>
  <c r="K94" i="5"/>
  <c r="F28" i="1" s="1"/>
  <c r="F30" i="1" s="1"/>
  <c r="G98" i="5"/>
  <c r="G102" i="5" s="1"/>
  <c r="F102" i="5"/>
  <c r="F150" i="1" s="1"/>
  <c r="K150" i="1" s="1"/>
  <c r="I98" i="5"/>
  <c r="I94" i="5"/>
  <c r="K98" i="5"/>
  <c r="K102" i="5" l="1"/>
  <c r="I18" i="3" s="1"/>
  <c r="I20" i="3" s="1"/>
  <c r="I28" i="3" s="1"/>
  <c r="K152" i="1"/>
  <c r="I102" i="5"/>
  <c r="F152" i="1"/>
  <c r="F11" i="8"/>
  <c r="D29" i="8" s="1"/>
  <c r="G29" i="8" s="1"/>
  <c r="I29" i="8" s="1"/>
  <c r="D23" i="8"/>
  <c r="G23" i="8"/>
  <c r="I23" i="8" s="1"/>
  <c r="D25" i="8"/>
  <c r="G25" i="8" s="1"/>
  <c r="I25" i="8" s="1"/>
  <c r="D26" i="8"/>
  <c r="G26" i="8" s="1"/>
  <c r="I26" i="8" s="1"/>
  <c r="D28" i="8"/>
  <c r="G28" i="8" s="1"/>
  <c r="I28" i="8" s="1"/>
  <c r="D34" i="8"/>
  <c r="G34" i="8" s="1"/>
  <c r="I34" i="8" s="1"/>
  <c r="H56" i="8"/>
  <c r="K11" i="1" l="1"/>
  <c r="D33" i="8"/>
  <c r="G33" i="8" s="1"/>
  <c r="I33" i="8" s="1"/>
  <c r="D31" i="8"/>
  <c r="G31" i="8" s="1"/>
  <c r="I31" i="8" s="1"/>
  <c r="D30" i="8"/>
  <c r="G30" i="8" s="1"/>
  <c r="I30" i="8" s="1"/>
  <c r="D27" i="8"/>
  <c r="G27" i="8" s="1"/>
  <c r="I27" i="8" s="1"/>
  <c r="D32" i="8"/>
  <c r="G32" i="8" s="1"/>
  <c r="I32" i="8" s="1"/>
  <c r="D24" i="8"/>
  <c r="G24" i="8" s="1"/>
  <c r="I24" i="8" s="1"/>
  <c r="I35" i="8" l="1"/>
  <c r="D38" i="8" s="1"/>
  <c r="G38" i="8" s="1"/>
  <c r="I38" i="8" s="1"/>
  <c r="D41" i="8" s="1"/>
  <c r="G35" i="8"/>
  <c r="H41" i="8" l="1"/>
  <c r="H43" i="8" s="1"/>
  <c r="G41" i="8"/>
  <c r="H42" i="8" l="1"/>
  <c r="H49" i="8"/>
  <c r="H50" i="8"/>
  <c r="H45" i="8"/>
  <c r="H46" i="8"/>
  <c r="H44" i="8"/>
  <c r="I41" i="8"/>
  <c r="D42" i="8" s="1"/>
  <c r="G42" i="8" s="1"/>
  <c r="H51" i="8"/>
  <c r="H52" i="8"/>
  <c r="H47" i="8"/>
  <c r="H48" i="8"/>
  <c r="H55" i="8" l="1"/>
  <c r="H57" i="8" s="1"/>
  <c r="J31" i="3" s="1"/>
  <c r="J26" i="3" s="1"/>
  <c r="L26" i="3" s="1"/>
  <c r="I42" i="8"/>
  <c r="D43" i="8" s="1"/>
  <c r="G43" i="8" s="1"/>
  <c r="J22" i="3" l="1"/>
  <c r="L22" i="3" s="1"/>
  <c r="J18" i="3"/>
  <c r="J23" i="3"/>
  <c r="L23" i="3" s="1"/>
  <c r="J16" i="3"/>
  <c r="L16" i="3" s="1"/>
  <c r="J19" i="3"/>
  <c r="L19" i="3" s="1"/>
  <c r="I43" i="8"/>
  <c r="D44" i="8" s="1"/>
  <c r="G44" i="8" s="1"/>
  <c r="I44" i="8"/>
  <c r="D45" i="8" s="1"/>
  <c r="J24" i="3" l="1"/>
  <c r="L24" i="3"/>
  <c r="J20" i="3"/>
  <c r="L18" i="3"/>
  <c r="L20" i="3" s="1"/>
  <c r="L28" i="3" s="1"/>
  <c r="F21" i="1" s="1"/>
  <c r="K21" i="1" s="1"/>
  <c r="K23" i="1" s="1"/>
  <c r="G45" i="8"/>
  <c r="I45" i="8"/>
  <c r="D46" i="8" s="1"/>
  <c r="J28" i="3" l="1"/>
  <c r="I46" i="8"/>
  <c r="D47" i="8" s="1"/>
  <c r="G46" i="8"/>
  <c r="G47" i="8" l="1"/>
  <c r="I47" i="8"/>
  <c r="D48" i="8" s="1"/>
  <c r="G48" i="8" l="1"/>
  <c r="I48" i="8"/>
  <c r="D49" i="8" s="1"/>
  <c r="G49" i="8" l="1"/>
  <c r="I49" i="8"/>
  <c r="D50" i="8" s="1"/>
  <c r="G50" i="8" l="1"/>
  <c r="I50" i="8"/>
  <c r="D51" i="8" s="1"/>
  <c r="G51" i="8" l="1"/>
  <c r="I51" i="8"/>
  <c r="D52" i="8" s="1"/>
  <c r="I52" i="8" l="1"/>
  <c r="G52" i="8"/>
  <c r="G53" i="8" s="1"/>
</calcChain>
</file>

<file path=xl/sharedStrings.xml><?xml version="1.0" encoding="utf-8"?>
<sst xmlns="http://schemas.openxmlformats.org/spreadsheetml/2006/main" count="1961" uniqueCount="1134">
  <si>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</si>
  <si>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</si>
  <si>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</si>
  <si>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</si>
  <si>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</si>
  <si>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</si>
  <si>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</si>
  <si>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</si>
  <si>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</si>
  <si>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</si>
  <si>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</si>
  <si>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Project B</t>
  </si>
  <si>
    <t>Total Schedule 12</t>
  </si>
  <si>
    <t>Project D</t>
  </si>
  <si>
    <t>Project C</t>
  </si>
  <si>
    <t>Total Zonal</t>
  </si>
  <si>
    <t>Other</t>
  </si>
  <si>
    <t>Annual Totals</t>
  </si>
  <si>
    <t>DDDD</t>
  </si>
  <si>
    <t>CCCC</t>
  </si>
  <si>
    <t>BBBB</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</si>
  <si>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</si>
  <si>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</si>
  <si>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</si>
  <si>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</si>
  <si>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</si>
  <si>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</si>
  <si>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</si>
  <si>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</si>
  <si>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</si>
  <si>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</si>
  <si>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</si>
  <si>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</si>
  <si>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</si>
  <si>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</si>
  <si>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</si>
  <si>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</si>
  <si>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</si>
  <si>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</si>
  <si>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</si>
  <si>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</si>
  <si>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</si>
  <si>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</si>
  <si>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</si>
  <si>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</si>
  <si>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</si>
  <si>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</si>
  <si>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</si>
  <si>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</si>
  <si>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</si>
  <si>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</si>
  <si>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</si>
  <si>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</si>
  <si>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</si>
  <si>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</si>
  <si>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</si>
  <si>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</si>
  <si>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</si>
  <si>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</si>
  <si>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</si>
  <si>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</si>
  <si>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</si>
  <si>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</si>
  <si>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</si>
  <si>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</si>
  <si>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</si>
  <si>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</si>
  <si>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</si>
  <si>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</si>
  <si>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</si>
  <si>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</si>
  <si>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</si>
  <si>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</si>
  <si>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</si>
  <si>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</si>
  <si>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</si>
  <si>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</si>
  <si>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</si>
  <si>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</si>
  <si>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</si>
  <si>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</si>
  <si>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</si>
  <si>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</si>
  <si>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</si>
  <si>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</si>
  <si>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</si>
  <si>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</si>
  <si>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</si>
  <si>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</si>
  <si>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</si>
  <si>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</si>
  <si>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</si>
  <si>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</si>
  <si>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</si>
  <si>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</si>
  <si>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</si>
  <si>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</si>
  <si>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</si>
  <si>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</si>
  <si>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</si>
  <si>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</si>
  <si>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</si>
  <si>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</si>
  <si>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</si>
  <si>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</si>
  <si>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</si>
  <si>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</si>
  <si>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</si>
  <si>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</si>
  <si>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</si>
  <si>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</si>
  <si>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</si>
  <si>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</si>
  <si>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</si>
  <si>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</si>
  <si>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</si>
  <si>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</si>
  <si>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</si>
  <si>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</si>
  <si>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</si>
  <si>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</si>
  <si>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</si>
  <si>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</si>
  <si>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</si>
  <si>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</si>
  <si>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</si>
  <si>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</si>
  <si>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</si>
  <si>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</si>
  <si>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</si>
  <si>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</si>
  <si>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</si>
  <si>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</si>
  <si>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</si>
  <si>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</si>
  <si>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</si>
  <si>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</si>
  <si>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</si>
  <si>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</si>
  <si>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</si>
  <si>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</si>
  <si>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</si>
  <si>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</si>
  <si>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</si>
  <si>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</si>
  <si>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</si>
  <si>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</si>
  <si>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</si>
  <si>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</si>
  <si>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</si>
  <si>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</si>
  <si>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</si>
  <si>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</si>
  <si>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</si>
  <si>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</si>
  <si>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Note C</t>
  </si>
  <si>
    <t>Note D</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</si>
  <si>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</si>
  <si>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</si>
  <si>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</si>
  <si>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</si>
  <si>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</si>
  <si>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</si>
  <si>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</si>
  <si>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</si>
  <si>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</si>
  <si>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</si>
  <si>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</si>
  <si>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</si>
  <si>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</si>
  <si>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</si>
  <si>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</si>
  <si>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</si>
  <si>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</si>
  <si>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</si>
  <si>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</si>
  <si>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</si>
  <si>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</si>
  <si>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</si>
  <si>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</si>
  <si>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</si>
  <si>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</si>
  <si>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</si>
  <si>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</si>
  <si>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</si>
  <si>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</si>
  <si>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</si>
  <si>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</si>
  <si>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</si>
  <si>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</si>
  <si>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</si>
  <si>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</si>
  <si>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</si>
  <si>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</si>
  <si>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</si>
  <si>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</si>
  <si>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</si>
  <si>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</si>
  <si>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</si>
  <si>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</si>
  <si>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</si>
  <si>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</si>
  <si>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</si>
  <si>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</si>
  <si>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</si>
  <si>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</si>
  <si>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</si>
  <si>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</si>
  <si>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</si>
  <si>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</si>
  <si>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</si>
  <si>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</si>
  <si>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</si>
  <si>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</si>
  <si>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</si>
  <si>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</si>
  <si>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</si>
  <si>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</si>
  <si>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</si>
  <si>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</si>
  <si>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</si>
  <si>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</si>
  <si>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</si>
  <si>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</si>
  <si>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</si>
  <si>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</si>
  <si>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</si>
  <si>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</si>
  <si>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</si>
  <si>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</si>
  <si>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</si>
  <si>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</si>
  <si>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</si>
  <si>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</si>
  <si>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</si>
  <si>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</si>
  <si>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</si>
  <si>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</si>
  <si>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</si>
  <si>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</si>
  <si>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</si>
  <si>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r>
      <rPr>
        <b/>
        <sz val="7"/>
        <rFont val="Times New Roman"/>
        <family val="1"/>
      </rPr>
      <t>Annual Fees</t>
    </r>
  </si>
  <si>
    <r>
      <rPr>
        <sz val="7"/>
        <rFont val="Times New Roman"/>
        <family val="1"/>
      </rPr>
      <t>Annual Rating Agency Fee</t>
    </r>
  </si>
  <si>
    <r>
      <rPr>
        <sz val="7"/>
        <rFont val="Times New Roman"/>
        <family val="1"/>
      </rPr>
      <t>Annual Bank Agency Fee</t>
    </r>
  </si>
  <si>
    <t>Attachment 1, Line 2, Col. 12</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</si>
  <si>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</si>
  <si>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</si>
  <si>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</si>
  <si>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</si>
  <si>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</si>
  <si>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</si>
  <si>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</si>
  <si>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</si>
  <si>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</si>
  <si>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</si>
  <si>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</si>
  <si>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</si>
  <si>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</si>
  <si>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</si>
  <si>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</si>
  <si>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</si>
  <si>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Permanent Differences Tax Adjustment</t>
  </si>
  <si>
    <t>Sum of Lines 17 through 20</t>
  </si>
  <si>
    <t>Line 3</t>
  </si>
  <si>
    <t>Return</t>
  </si>
  <si>
    <t>Income Tax</t>
  </si>
  <si>
    <t>13-Month Average</t>
  </si>
  <si>
    <t xml:space="preserve">Less Account 216.1 Undistributed Subsidiary Earnings (Line 25 (d))     </t>
  </si>
  <si>
    <t xml:space="preserve">Less Account 219 Accum. Other Comprehensive Income (Line 25 (e))        </t>
  </si>
  <si>
    <t>Proprietary Capital (Line 25 (c))</t>
  </si>
  <si>
    <t>Total Loan Amount ($000)</t>
  </si>
  <si>
    <r>
      <rPr>
        <sz val="7"/>
        <rFont val="Times New Roman"/>
        <family val="1"/>
      </rPr>
      <t>Utilization Fee</t>
    </r>
  </si>
  <si>
    <r>
      <rPr>
        <sz val="7"/>
        <rFont val="Times New Roman"/>
        <family val="1"/>
      </rPr>
      <t>Other Fees</t>
    </r>
  </si>
  <si>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</si>
  <si>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</si>
  <si>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</si>
  <si>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</si>
  <si>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</si>
  <si>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</si>
  <si>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</si>
  <si>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</si>
  <si>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</si>
  <si>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</si>
  <si>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</si>
  <si>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</si>
  <si>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</si>
  <si>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</si>
  <si>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</si>
  <si>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</si>
  <si>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</si>
  <si>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</si>
  <si>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</si>
  <si>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</si>
  <si>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</si>
  <si>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</si>
  <si>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</si>
  <si>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</si>
  <si>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</si>
  <si>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</si>
  <si>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</si>
  <si>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</si>
  <si>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</si>
  <si>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</si>
  <si>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</si>
  <si>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</si>
  <si>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</si>
  <si>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</si>
  <si>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</si>
  <si>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</si>
  <si>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</si>
  <si>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</si>
  <si>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</si>
  <si>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</si>
  <si>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</si>
  <si>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</si>
  <si>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</si>
  <si>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</si>
  <si>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</si>
  <si>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</si>
  <si>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</si>
  <si>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</si>
  <si>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</si>
  <si>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</si>
  <si>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</si>
  <si>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</si>
  <si>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</si>
  <si>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</si>
  <si>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</si>
  <si>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</si>
  <si>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</si>
  <si>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</si>
  <si>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</si>
  <si>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</si>
  <si>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</si>
  <si>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</si>
  <si>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</si>
  <si>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</si>
  <si>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</si>
  <si>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</si>
  <si>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</si>
  <si>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</si>
  <si>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</si>
  <si>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</si>
  <si>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</si>
  <si>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</si>
  <si>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1.95% **</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</si>
  <si>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</si>
  <si>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</si>
  <si>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</si>
  <si>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</si>
  <si>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</si>
  <si>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</si>
  <si>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</si>
  <si>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</si>
  <si>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r>
      <rPr>
        <sz val="7"/>
        <rFont val="Times New Roman"/>
        <family val="1"/>
      </rPr>
      <t>Company books</t>
    </r>
  </si>
  <si>
    <r>
      <rPr>
        <sz val="7"/>
        <rFont val="Times New Roman"/>
        <family val="1"/>
      </rPr>
      <t>Other PJM revenues</t>
    </r>
  </si>
  <si>
    <r>
      <rPr>
        <sz val="7"/>
        <rFont val="Times New Roman"/>
        <family val="1"/>
      </rPr>
      <t>Total Per Books</t>
    </r>
  </si>
  <si>
    <r>
      <rPr>
        <sz val="7"/>
        <rFont val="Times New Roman"/>
        <family val="1"/>
      </rPr>
      <t>Form 1 330.n</t>
    </r>
  </si>
  <si>
    <r>
      <rPr>
        <sz val="7"/>
        <rFont val="Times New Roman"/>
        <family val="1"/>
      </rPr>
      <t>Less: revenues received pursuant to this Formula Rate</t>
    </r>
  </si>
  <si>
    <r>
      <rPr>
        <sz val="7"/>
        <rFont val="Times New Roman"/>
        <family val="1"/>
      </rPr>
      <t>Less: Over/Under recovery deferral</t>
    </r>
  </si>
  <si>
    <r>
      <rPr>
        <b/>
        <sz val="7"/>
        <rFont val="Times New Roman"/>
        <family val="1"/>
      </rPr>
      <t>Account 456.1 Revenue Credit</t>
    </r>
  </si>
  <si>
    <r>
      <rPr>
        <b/>
        <sz val="7"/>
        <rFont val="Times New Roman"/>
        <family val="1"/>
      </rPr>
      <t>Total Revenue Credits</t>
    </r>
  </si>
  <si>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</si>
  <si>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</si>
  <si>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</si>
  <si>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</si>
  <si>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</si>
  <si>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</si>
  <si>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</si>
  <si>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</si>
  <si>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</si>
  <si>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</si>
  <si>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</si>
  <si>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</si>
  <si>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</si>
  <si>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</si>
  <si>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</si>
  <si>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</si>
  <si>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</si>
  <si>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</si>
  <si>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</si>
  <si>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</si>
  <si>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</si>
  <si>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</si>
  <si>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</si>
  <si>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</si>
  <si>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</si>
  <si>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</si>
  <si>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</si>
  <si>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</si>
  <si>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</si>
  <si>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</si>
  <si>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</si>
  <si>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</si>
  <si>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</si>
  <si>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</si>
  <si>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</si>
  <si>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</si>
  <si>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</si>
  <si>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</si>
  <si>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Unamortized Abandoned Plant and Amortization of Abandoned Plant will be zero until the Commission accepts or approves recovery of the cost of Abandoned Plant. Utility must submit a Section 205 filing to recover the cost of abandoned plant.</t>
  </si>
  <si>
    <r>
      <rPr>
        <sz val="7"/>
        <rFont val="Times New Roman"/>
        <family val="1"/>
      </rPr>
      <t>Other</t>
    </r>
  </si>
  <si>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</si>
  <si>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</si>
  <si>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</si>
  <si>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</si>
  <si>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</si>
  <si>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</si>
  <si>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</si>
  <si>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</si>
  <si>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</si>
  <si>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</si>
  <si>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</si>
  <si>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</si>
  <si>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</si>
  <si>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</si>
  <si>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</si>
  <si>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</si>
  <si>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</si>
  <si>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</si>
  <si>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</si>
  <si>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</si>
  <si>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</si>
  <si>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</si>
  <si>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</si>
  <si>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</si>
  <si>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</si>
  <si>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</si>
  <si>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</si>
  <si>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</si>
  <si>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</si>
  <si>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</si>
  <si>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</si>
  <si>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</si>
  <si>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</si>
  <si>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</si>
  <si>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</si>
  <si>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</si>
  <si>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</si>
  <si>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</si>
  <si>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</si>
  <si>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</si>
  <si>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</si>
  <si>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</si>
  <si>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</si>
  <si>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</si>
  <si>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</si>
  <si>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</si>
  <si>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</si>
  <si>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</si>
  <si>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</si>
  <si>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</si>
  <si>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</si>
  <si>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</si>
  <si>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</si>
  <si>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</si>
  <si>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</si>
  <si>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</si>
  <si>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</si>
  <si>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</si>
  <si>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</si>
  <si>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</si>
  <si>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</si>
  <si>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</si>
  <si>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</si>
  <si>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</si>
  <si>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</si>
  <si>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</si>
  <si>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</si>
  <si>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</si>
  <si>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</si>
  <si>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</si>
  <si>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</si>
  <si>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</si>
  <si>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</si>
  <si>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</si>
  <si>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</si>
  <si>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</si>
  <si>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</si>
  <si>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</si>
  <si>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1.43% *</t>
  </si>
  <si>
    <t>2.82% *</t>
  </si>
  <si>
    <t>2.69% *</t>
  </si>
  <si>
    <t>1.67% *</t>
  </si>
  <si>
    <t>2.28% *</t>
  </si>
  <si>
    <t>2.61% *</t>
  </si>
  <si>
    <t>12.50% *</t>
  </si>
  <si>
    <t>10.00%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</si>
  <si>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</si>
  <si>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</si>
  <si>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</si>
  <si>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</si>
  <si>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</si>
  <si>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</si>
  <si>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</si>
  <si>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</si>
  <si>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</si>
  <si>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</si>
  <si>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</si>
  <si>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</si>
  <si>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</si>
  <si>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</si>
  <si>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</si>
  <si>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</si>
  <si>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</si>
  <si>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</si>
  <si>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</si>
  <si>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</si>
  <si>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</si>
  <si>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</si>
  <si>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</si>
  <si>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</si>
  <si>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</si>
  <si>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</si>
  <si>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</si>
  <si>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</si>
  <si>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</si>
  <si>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</si>
  <si>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</si>
  <si>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</si>
  <si>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</si>
  <si>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</si>
  <si>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</si>
  <si>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</si>
  <si>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</si>
  <si>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</si>
  <si>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</si>
  <si>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</si>
  <si>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</si>
  <si>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</si>
  <si>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</si>
  <si>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</si>
  <si>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</si>
  <si>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</si>
  <si>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</si>
  <si>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</si>
  <si>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</si>
  <si>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</si>
  <si>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</si>
  <si>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</si>
  <si>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</si>
  <si>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</si>
  <si>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</si>
  <si>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</si>
  <si>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</si>
  <si>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</si>
  <si>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</si>
  <si>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</si>
  <si>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</si>
  <si>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Land Rights</t>
  </si>
  <si>
    <t>Computer Software</t>
  </si>
  <si>
    <t>An over or under collection will be recovered pro rata over year collected, held for one year and returned pro rata over next year</t>
  </si>
  <si>
    <t>TRANSMISSION PLANT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</si>
  <si>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</si>
  <si>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</si>
  <si>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</si>
  <si>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</si>
  <si>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</si>
  <si>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</si>
  <si>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351.h (Note I)</t>
  </si>
  <si>
    <t>263.i</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</si>
  <si>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</si>
  <si>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</si>
  <si>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</si>
  <si>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</si>
  <si>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</si>
  <si>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</si>
  <si>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</si>
  <si>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</si>
  <si>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</si>
  <si>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</si>
  <si>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</si>
  <si>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</si>
  <si>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</si>
  <si>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</si>
  <si>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</si>
  <si>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</si>
  <si>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</si>
  <si>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</si>
  <si>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</si>
  <si>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</si>
  <si>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</si>
  <si>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</si>
  <si>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</si>
  <si>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</si>
  <si>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</si>
  <si>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</si>
  <si>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</si>
  <si>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</si>
  <si>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</si>
  <si>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</si>
  <si>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</si>
  <si>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</si>
  <si>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</si>
  <si>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</si>
  <si>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</si>
  <si>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</si>
  <si>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</si>
  <si>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</si>
  <si>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</si>
  <si>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</si>
  <si>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</si>
  <si>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</si>
  <si>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Weighted Average State Income Tax Rate</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</si>
  <si>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</si>
  <si>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</si>
  <si>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</si>
  <si>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</si>
  <si>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</si>
  <si>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</si>
  <si>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</si>
  <si>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</si>
  <si>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</si>
  <si>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</si>
  <si>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</si>
  <si>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</si>
  <si>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</si>
  <si>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</si>
  <si>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</si>
  <si>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</si>
  <si>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</si>
  <si>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</si>
  <si>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</si>
  <si>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</si>
  <si>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</si>
  <si>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</si>
  <si>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</si>
  <si>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</si>
  <si>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</si>
  <si>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</si>
  <si>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</si>
  <si>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</si>
  <si>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</si>
  <si>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</si>
  <si>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</si>
  <si>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</si>
  <si>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</si>
  <si>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</si>
  <si>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</si>
  <si>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</si>
  <si>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</si>
  <si>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</si>
  <si>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</si>
  <si>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</si>
  <si>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</si>
  <si>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</si>
  <si>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</si>
  <si>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</si>
  <si>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</si>
  <si>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</si>
  <si>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</si>
  <si>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</si>
  <si>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</si>
  <si>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</si>
  <si>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</si>
  <si>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</si>
  <si>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</si>
  <si>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</si>
  <si>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</si>
  <si>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</si>
  <si>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</si>
  <si>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</si>
  <si>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</si>
  <si>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</si>
  <si>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</si>
  <si>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</si>
  <si>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</si>
  <si>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</si>
  <si>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</si>
  <si>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</si>
  <si>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</si>
  <si>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</si>
  <si>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</si>
  <si>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</si>
  <si>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</si>
  <si>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</si>
  <si>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</si>
  <si>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</si>
  <si>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</si>
  <si>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</si>
  <si>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</si>
  <si>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</si>
  <si>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</si>
  <si>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</si>
  <si>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</si>
  <si>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</si>
  <si>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</si>
  <si>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</si>
  <si>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</si>
  <si>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</si>
  <si>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</si>
  <si>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</si>
  <si>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</si>
  <si>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</si>
  <si>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</si>
  <si>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</si>
  <si>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</si>
  <si>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</si>
  <si>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</si>
  <si>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</si>
  <si>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</si>
  <si>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</si>
  <si>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</si>
  <si>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</si>
  <si>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</si>
  <si>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</si>
  <si>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</si>
  <si>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263.i</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</si>
  <si>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</si>
  <si>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</si>
  <si>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</si>
  <si>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</si>
  <si>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</si>
  <si>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</si>
  <si>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</si>
  <si>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Note N</t>
    </r>
  </si>
  <si>
    <r>
      <rPr>
        <sz val="9"/>
        <rFont val="Times New Roman"/>
        <family val="1"/>
      </rPr>
      <t>CIT=(T/1-T) * (1-(WCLTD/R)) =</t>
    </r>
  </si>
  <si>
    <r>
      <rPr>
        <sz val="9"/>
        <rFont val="Times New Roman"/>
        <family val="1"/>
      </rPr>
      <t>1 / (1 - T)  = (from line 34)</t>
    </r>
  </si>
  <si>
    <r>
      <rPr>
        <sz val="9"/>
        <rFont val="Times New Roman"/>
        <family val="1"/>
      </rPr>
      <t>(Line 35 times Line 48)</t>
    </r>
  </si>
  <si>
    <r>
      <rPr>
        <sz val="9"/>
        <rFont val="Times New Roman"/>
        <family val="1"/>
      </rPr>
      <t>Permanent Differences Tax Adjustment</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</si>
  <si>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</si>
  <si>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</si>
  <si>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</si>
  <si>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</si>
  <si>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</si>
  <si>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</si>
  <si>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</si>
  <si>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</si>
  <si>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</si>
  <si>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</si>
  <si>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</si>
  <si>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</si>
  <si>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</si>
  <si>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</si>
  <si>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</si>
  <si>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</si>
  <si>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</si>
  <si>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</si>
  <si>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</si>
  <si>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</si>
  <si>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</si>
  <si>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</si>
  <si>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</si>
  <si>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</si>
  <si>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</si>
  <si>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</si>
  <si>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</si>
  <si>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</si>
  <si>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</si>
  <si>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</si>
  <si>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t>Silver Run Electric, LLC</t>
  </si>
  <si>
    <t>Note O</t>
  </si>
  <si>
    <t>48a</t>
  </si>
  <si>
    <t>Rev Requirement before Incentive Return</t>
  </si>
  <si>
    <t>48b</t>
  </si>
  <si>
    <t>Incentive Return, Income Tax, and Concessions</t>
  </si>
  <si>
    <t>(Attachment 1, Page 3, Col 12, Line 6)</t>
  </si>
  <si>
    <t>X</t>
  </si>
  <si>
    <t>Investment tax credit (ITC) is recorded in accordance with the deferral method of accounting and any normalization requirements that relate to the eligibility to claim the credit or the recapture of the credit.  The revenue requirement impact of any ITC will be supported by a work paper.</t>
  </si>
  <si>
    <t>(Federal Income Tax Rate)</t>
  </si>
  <si>
    <t>(State Income Tax Rate or Composite SIT)</t>
  </si>
  <si>
    <t>(percent of federal income tax deductible for state purposes)</t>
  </si>
  <si>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</si>
  <si>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</si>
  <si>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</si>
  <si>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</si>
  <si>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</si>
  <si>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t>(Sum of Lines 17, 22, 32, 46, and 48)</t>
  </si>
  <si>
    <r>
      <rPr>
        <sz val="9"/>
        <rFont val="Times New Roman"/>
        <family val="1"/>
      </rPr>
      <t>To be completed in conjunction with Attachment H-27A.</t>
    </r>
  </si>
  <si>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</si>
  <si>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</si>
  <si>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Contributions in Aid of Construction</t>
  </si>
  <si>
    <t>In the event a Contribution in Aid of Construction (CIAC) is made for a transmission facility, the transmission depreciation rates above will be weighted based on the relative amount of underlying plant booked to the accounts shown in the lines above, and the resultant weighted average depreciation rate will be used to amortize the CIAC.   The CIAC depreciation rate for each facility will be determined at the time the plant is placed into service, and will not change  without FERC approval.</t>
  </si>
  <si>
    <t>* Taken directly from SRE affiliate Cross Texas Transmission, LLC as approved by the Public Utility Commission of Texas in Docket No. 43950 by order issued May 1, 2015.
** Based on a proxy depreciation rate as supported in Section 205 filing.</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</si>
  <si>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</si>
  <si>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</si>
  <si>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</si>
  <si>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</si>
  <si>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SRE shall not recover a 50 basis point ROE incentive for the risks and challenges associated with the Artificial Island Project facilities, PJM Upgrade Projects b2633.1 and b2633.2.</t>
  </si>
  <si>
    <t>Attachment 3, Line 9, Col. J</t>
  </si>
  <si>
    <t>Note X</t>
  </si>
  <si>
    <t>Account No. 281 (enter negative)</t>
  </si>
  <si>
    <t>Account No. 282 (enter negative)</t>
  </si>
  <si>
    <t>Account No. 283 (enter negative)</t>
  </si>
  <si>
    <t>Account No. 190</t>
  </si>
  <si>
    <t>Account No. 255 (enter negative)</t>
  </si>
  <si>
    <t>Unfunded Reserves (enter negative)</t>
  </si>
  <si>
    <t>Attachment 4, Line 43, Col. (h)</t>
  </si>
  <si>
    <t>Attachment 4, Line 14, Col. (d)</t>
  </si>
  <si>
    <t>Attachment 4, Line 28, Col. (b) (Note E)</t>
  </si>
  <si>
    <t>Attachment 4, Line 28, Col. (c) (Note F)</t>
  </si>
  <si>
    <t>TOTAL ADJUSTMENTS</t>
  </si>
  <si>
    <t>( Sum of Lines 19 through 27)</t>
  </si>
  <si>
    <t xml:space="preserve">INCOME TAXES   </t>
  </si>
  <si>
    <r>
      <t xml:space="preserve">T=1 - </t>
    </r>
    <r>
      <rPr>
        <sz val="9"/>
        <rFont val="Times New Roman"/>
        <family val="1"/>
      </rPr>
      <t>[(1 - SIT) * (1 - FIT)] / (1 - SIT * FIT * p)</t>
    </r>
  </si>
  <si>
    <t>WCLTD = Page 4, Line 15, R = Page 4, Line 18,  FIT &amp; SIT &amp; P = Note N</t>
  </si>
  <si>
    <t>Reserved</t>
  </si>
  <si>
    <t>ITC Amortization Tax adjustment</t>
  </si>
  <si>
    <t>( Sum of Lines  17, 22, 32, 46, 48, and 48b)</t>
  </si>
  <si>
    <t>The balances in Accounts 190, 281, 282 and 283 are allocated to transmission plant included in rate base based on Company accounting records.  Accumulated deferred income tax amounts associated with asset or liability accounts excluded from rate base (such as ADIT related to asset retirement obligations and certain tax-related regulatory assets or liabilities) do not affect rate base.  To the extent that the normalization requirements apply to ADIT activity in the projected net revenue requirement calculation or the true-up adjustment calculation, the ADIT amounts are computed in accordance with the proration formula of Treasury regulation Section 1.167(l)-1(h)(6).  The remaining ADIT activity is averaged.  Work papers supporting the ADIT calculations will be posted with each projected net revenue requirement and/or Annual True-Up and included in the annual Informational Filing submitted to the Commission.  Account 281 is not allocated to Transmission.</t>
  </si>
  <si>
    <t xml:space="preserve">The currently effective income tax rate (T), where FIT is the federal income tax rate, SIT is the state income tax rate, and p is the percentage of federal income tax deductible for state income taxes. If the utility is taxed in more than one state, it must attach a work paper showing the name of each state and how the blended or composite SIT was computed. </t>
  </si>
  <si>
    <t xml:space="preserve">Includes the annual income tax cost or benefit due to permanent differences between the amounts of expenses or revenues for ratemaking purposes and the amounts recognized for income tax purposes, including the effects of regulatory depreciation of plant basis attributable to Allowance for Other Funds Used During Construction (AFUDC-equity).  The tax adjustment related to these items is computed by multiplying the tax effect of each item by the applicable tax gross-up factor and will be supported by a work paper.  </t>
  </si>
  <si>
    <t>(Sum Col. 5 + Col. 9  + (Column 6 * Line 16))</t>
  </si>
  <si>
    <t xml:space="preserve"> (Col. 11/100)*Col. 6*Att 2 Line 28)  (Note G)</t>
  </si>
  <si>
    <t>ITC Amortization Tax Adjustment</t>
  </si>
  <si>
    <t>Attachment H-27A, Page 3, Line 43</t>
  </si>
  <si>
    <t>Attachment H-27A, Page 3, Line 44</t>
  </si>
  <si>
    <t>Attachment H-27A, Page 3, Line 45</t>
  </si>
  <si>
    <t>Net Transmission Plant</t>
  </si>
  <si>
    <t>Attachment H-27A, page 2, line 14, col 5</t>
  </si>
  <si>
    <t>Calculate using 13 month average balance.</t>
  </si>
  <si>
    <t xml:space="preserve">Reserved.  </t>
  </si>
  <si>
    <t>(Line 15 - line 16 - line 17)</t>
  </si>
  <si>
    <t>Calculate rate base using 13 month average balance, except ADIT.  The calculation of ADIT is covered in Note D.</t>
  </si>
  <si>
    <t xml:space="preserve">Line No. </t>
  </si>
  <si>
    <t>Rate Base Adjustment Mechanism - Summary</t>
  </si>
  <si>
    <t>Account</t>
  </si>
  <si>
    <t>182.3 (debit or &lt;credit&gt;)</t>
  </si>
  <si>
    <t>254 (debit or &lt;credit&gt;)</t>
  </si>
  <si>
    <t>Income Tax Allowance Adjustment Mechanism - Summary</t>
  </si>
  <si>
    <t>Tax Gross-up Factor</t>
  </si>
  <si>
    <t>(j)</t>
  </si>
  <si>
    <t>Description (+ = debit, &lt;&gt; = credit)</t>
  </si>
  <si>
    <t>Whether subject to normalization rules
(Note 6)</t>
  </si>
  <si>
    <t>Amortization period and method</t>
  </si>
  <si>
    <t>Debit or &lt;Credit&gt; to Account 410.1</t>
  </si>
  <si>
    <t>Debit or &lt;Credit&gt; to Account 411.1</t>
  </si>
  <si>
    <t>Debit or &lt;Credit&gt; to Account 190</t>
  </si>
  <si>
    <t>Debit or &lt;Credit&gt; to Account 283</t>
  </si>
  <si>
    <t>Debit or &lt;Credit&gt;</t>
  </si>
  <si>
    <t>Account 410.1</t>
  </si>
  <si>
    <t>Account 411.1</t>
  </si>
  <si>
    <t>Account 410.2</t>
  </si>
  <si>
    <t>Account 411.2</t>
  </si>
  <si>
    <t>22a</t>
  </si>
  <si>
    <t>Deficient or (Excess) Accumulated Deferred Income Taxes</t>
  </si>
  <si>
    <t>Attachment 13, Line 7 (Note Y)</t>
  </si>
  <si>
    <t>Y</t>
  </si>
  <si>
    <t xml:space="preserve">Upon enactment of changes in tax law, ADIT balances are re-measured and adjusted in Company’s books of account, resulting in excess or deficient accumulated deferred income tax assets and liabilities.  Excess or deficient ADIT attributable to timing differences between the amounts of expenses or revenues recognized for income tax purposes and amounts of expenses or revenues recognized for ratemaking purposes as well as subsequent recoverable or refundable amortization of such amounts will be based upon Company records and be calculated and recorded in accordance with ASC 740 and any applicable normalization requirements of the taxing jurisdiction.  The Deficient or (Excess) Deferred Income Tax Adjustment (page 3, line 44) is computed by multiplying each component of deficient or (excess) deferred income taxes by the applicable tax gross-up factor.  For each re-measurement of ADIT, the amounts entered as the Deficient or (Excess) Accumulated Deferred Income Taxes component of ADJUSTMENTS TO RATE BASE (page 2, line 22a) or as the Deficient or (Excess) Deferred Income Tax Adjustment component of INCOME TAXES (page 3, line 44) will be supported by Attachment 13 (Deficient or Excess Accumulated Deferred Income Taxes) providing the balance for each taxing jurisdiction at the beginning and end of the year, amortization for the year, calculation of the gross-up to the revenue requirement level and any other information required to support compliance with any applicable normalization requirements.  </t>
  </si>
  <si>
    <t>References</t>
  </si>
  <si>
    <t>Total Deficient or (Excess) ADIT (sum of lines 5-6)</t>
  </si>
  <si>
    <t>Amortization or Mitigation of Deficient or &lt;Excess&gt; ADIT</t>
  </si>
  <si>
    <t>Amortization or Mitigation with Tax Gross-up</t>
  </si>
  <si>
    <t>[Insert rows as necessary]</t>
  </si>
  <si>
    <t xml:space="preserve">[Explanatory statements as needed]  </t>
  </si>
  <si>
    <t>Rate Base Adjustment Mechanism - Reconciliation of Beginning and End of Test Period Balances</t>
  </si>
  <si>
    <t>Balance at Beginning of Year</t>
  </si>
  <si>
    <t>Re-measurement of ADIT</t>
  </si>
  <si>
    <t>Annual Amortization (Note 4)</t>
  </si>
  <si>
    <t>Other Adjustments
(Note 5)</t>
  </si>
  <si>
    <t>Balance at End of Year 
(d)+(e)+(f)+
(g)</t>
  </si>
  <si>
    <t>Total for account 182.3</t>
  </si>
  <si>
    <t>FN1. pg 232</t>
  </si>
  <si>
    <t>Total for account 254</t>
  </si>
  <si>
    <t>FN1. pg 278</t>
  </si>
  <si>
    <t>Income Tax Allowance Adjustment Mechanism</t>
  </si>
  <si>
    <t>The income tax allowance adjustment mechanism may include amortization of excess or deficient ADIT pertaining to deferred tax expense or benefit reflected in rates at a historical tax rate when the underlying timing difference(s) originated (computed under Amortization of Excess or Deficient ADIT within the Income Tax Allowance Adjustment Mechanism section of this worksheet) as well as an adjustment for tax law changes with prospective effective dates intended to mitigate the over- or under-recovery of deferred income taxes originating prior to the effective date of such tax law changes (computed under Adjustment for Tax Law Changes with Prospective Effective Dates within the Income Tax Allowance Adjustment Mechanism section of this worksheet).</t>
  </si>
  <si>
    <t>Amortization of Excess or Deficient ADIT</t>
  </si>
  <si>
    <t>Annual Amortization from Table Above
(Note 4)</t>
  </si>
  <si>
    <t>Comments</t>
  </si>
  <si>
    <t xml:space="preserve">Total for account 254 </t>
  </si>
  <si>
    <t>Total amortization and offsetting entries</t>
  </si>
  <si>
    <t>Net income tax expense or benefit</t>
  </si>
  <si>
    <t>Adjustment for Tax Law Changes with Prospective Effective Dates</t>
  </si>
  <si>
    <t>In the case of tax law changes with an effective date(s) after the beginning of the test period, the impact of a timing difference on current tax expense or benefit differs from the impact on ADIT.  For example, in the case of a deductible timing difference originating in a tax year with a higher enacted tax rate than will apply when the difference will reverse, the current tax benefit will exceed the deferred tax expense.  In this situation, the adjustment computed below to recoverable income tax expense is made in order to avoid over-recovering income tax expense in the current test period due to the excess of current tax benefit over deferred tax expense (computed based on the estimated amount of the future tax liability) with respect to a given timing difference.  The adjustment to recoverable tax expense during the test period in which a timing difference originates mitigates the need for refund of a regulatory liability for excess deferred taxes in a future period (or, as applicable, the need for recovery of a regulatory asset for deficient deferred taxes in a future period).  Amounts in column (i) are reported in the Income Tax Allowance Adjustment Mechanism - Summary on this worksheet.</t>
  </si>
  <si>
    <t>(k)</t>
  </si>
  <si>
    <t>Originating Taxable or (Deductible) Book / Tax Difference for Test Year</t>
  </si>
  <si>
    <t>Tax Rate for Test Year</t>
  </si>
  <si>
    <t>Current Tax Expense or (Benefit) in Test Year</t>
  </si>
  <si>
    <t>Tax Gross-up Factor for Test Year</t>
  </si>
  <si>
    <t>Revemue Requirement Imapct for Test Year</t>
  </si>
  <si>
    <t>Enacted Tax Rate for the Reversal Year(s)</t>
  </si>
  <si>
    <t>Deferred Tax Expense or (Benefit) in Test Year</t>
  </si>
  <si>
    <t>Total Tax Expense or (Benefit) in Test Year</t>
  </si>
  <si>
    <t xml:space="preserve">Adjustment to Mitigate Over/under-recovery of Deferred Taxes </t>
  </si>
  <si>
    <t>(c) x (d)</t>
  </si>
  <si>
    <t>1 / (1- (d))</t>
  </si>
  <si>
    <t>(e) x (f)</t>
  </si>
  <si>
    <t>- [(c) x (h)]</t>
  </si>
  <si>
    <t>(e) + (i)</t>
  </si>
  <si>
    <t>(j) x (f)</t>
  </si>
  <si>
    <t>Note 1 - Summary of re-measurement of ADIT resulting from tax law changes</t>
  </si>
  <si>
    <t>The purposes of this portion of the worksheet are, for each change in tax law, to explain: 
- how any ADIT accounts were re-measured, 
- the excess or deficient ADIT contained therein, and 
- the accounting for any excess or deficient amounts in Accounts 182.3 (Other Regulatory Assets) and 254 (Other Regulatory Liabilities).
Note 2 describes how ADIT accounts are re-measured upon a change in income tax law.  A separate summary (i.e., Note 1a, Note 1b, etc.) will be added for each tax law change resulting in a re-measurement of ADIT.</t>
  </si>
  <si>
    <t xml:space="preserve">Note 1a - Summary of re-measurement of ADIT resulting from </t>
  </si>
  <si>
    <t>[name of tax law change]</t>
  </si>
  <si>
    <t xml:space="preserve">Additional information is provided in Note </t>
  </si>
  <si>
    <t xml:space="preserve">Re-measurement entry </t>
  </si>
  <si>
    <t>Comments or References</t>
  </si>
  <si>
    <t>182.3 (tax-related, included in rate base - protected)</t>
  </si>
  <si>
    <t>182.3 (tax-related, included in rate base - unprotected)</t>
  </si>
  <si>
    <t>182.3 (tax-related, not in rate base))</t>
  </si>
  <si>
    <t>190 (related to portion of acct. 182.3 not in rate base)</t>
  </si>
  <si>
    <t>254 (tax-related, included in rate base - protected)</t>
  </si>
  <si>
    <t>254 (tax-related, included in rate base - unprotected)</t>
  </si>
  <si>
    <t>254 (tax-related, not in rate base)</t>
  </si>
  <si>
    <t>283 (related to portion of acct. 254 not in rate base)</t>
  </si>
  <si>
    <t xml:space="preserve"> (sum of lines </t>
  </si>
  <si>
    <t>[Insert additional analysis.]</t>
  </si>
  <si>
    <t xml:space="preserve">Note 1b - Summary of </t>
  </si>
  <si>
    <t>[Continuation of note with respect to particular changes in tax law.]</t>
  </si>
  <si>
    <t>[Insert additional notes as needed.]</t>
  </si>
  <si>
    <t xml:space="preserve">Note 1c - Summary of </t>
  </si>
  <si>
    <t>Rate year =</t>
  </si>
  <si>
    <t>Test period days after rates become effective</t>
  </si>
  <si>
    <t xml:space="preserve">This attachment includes sections that are populated only with actual data and thus, these sections remain blank when the formula rate template is calculating a projected revenue requirement. Columns (i) through (n) below are not used for the projection and are only populated with actual data for the Annual Update.   </t>
  </si>
  <si>
    <t>Account 182.3 - Other Regulatory Assets (portion related to deficient or excess ADIT)</t>
  </si>
  <si>
    <t>Amount
debit / &lt;credit&gt;</t>
  </si>
  <si>
    <t>Beginning balance  (debit or &lt;credit&gt;)</t>
  </si>
  <si>
    <t>Less:  Portion not related to transmission</t>
  </si>
  <si>
    <t>Less:  Portion not reflected in rate base</t>
  </si>
  <si>
    <t>Subtotal:  Portion reflected in rate base</t>
  </si>
  <si>
    <t>Less:  Portion subject to proration</t>
  </si>
  <si>
    <t>Portion subject to averaging  (debit or &lt;credit&gt;)</t>
  </si>
  <si>
    <t>Ending balance  (debit or &lt;credit&gt;)</t>
  </si>
  <si>
    <t>Less:  Portion subject to proration (before proration)</t>
  </si>
  <si>
    <t>Portion subject to averaging (before averaging)  (debit or &lt;credit&gt;)</t>
  </si>
  <si>
    <t>Ending balance of portion subject to proration (prorated)  (debit or &lt;credit&gt;)</t>
  </si>
  <si>
    <t>Average balance of portion subject to averaging</t>
  </si>
  <si>
    <t>Amount reflected in rate base  (debit or &lt;credit&gt;)</t>
  </si>
  <si>
    <t>To Att. 2, Line 5</t>
  </si>
  <si>
    <t>Columns (i) through (n) are not used for the calculation of the projected revenue requirement</t>
  </si>
  <si>
    <t>(l)</t>
  </si>
  <si>
    <t>(m)</t>
  </si>
  <si>
    <t>(n)</t>
  </si>
  <si>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</si>
  <si>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</si>
  <si>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</si>
  <si>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</si>
  <si>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</si>
  <si>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</si>
  <si>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</si>
  <si>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Actual Monthly Activity</t>
  </si>
  <si>
    <t>Difference between projected monthly and actual monthly activity.</t>
  </si>
  <si>
    <t xml:space="preserve">Preserve projected proration when actual monthly and projected monthly activity are either both increases or decreases.  </t>
  </si>
  <si>
    <t xml:space="preserve">Fifty percent of the difference between projected and actual activity when actual and projected activity are either both increases or decreases.  </t>
  </si>
  <si>
    <t>Fifty percent of actual monthly activity when projected activity is an increase while actual activity is a decrease OR projected activity is a decrease while actual activity is an increase.</t>
  </si>
  <si>
    <t xml:space="preserve">Balance reflecting proration or averaging </t>
  </si>
  <si>
    <t xml:space="preserve"> </t>
  </si>
  <si>
    <t>prior month (d) + (c)</t>
  </si>
  <si>
    <t>Line 2</t>
  </si>
  <si>
    <t>[(c) x (e) / (f)]</t>
  </si>
  <si>
    <t>prior month (h) + (g)</t>
  </si>
  <si>
    <t>(i) - (c) 
 [Note 4]</t>
  </si>
  <si>
    <t>[Note 5]</t>
  </si>
  <si>
    <t>[Note 6]</t>
  </si>
  <si>
    <t>[Note 7]</t>
  </si>
  <si>
    <t>(k) + (l) + (m) 
[Note 8]</t>
  </si>
  <si>
    <t>December 31,</t>
  </si>
  <si>
    <t>NA</t>
  </si>
  <si>
    <t xml:space="preserve">January </t>
  </si>
  <si>
    <t xml:space="preserve">March </t>
  </si>
  <si>
    <t xml:space="preserve">August </t>
  </si>
  <si>
    <t xml:space="preserve">Total </t>
  </si>
  <si>
    <t>Account 254 - Other Regulatory Liabilities (portion related to deficient or excess ADIT)</t>
  </si>
  <si>
    <t>To Att. 2, Line 6</t>
  </si>
  <si>
    <t xml:space="preserve">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the specific note for this tax law change in Att. 2).  The journal entry to record the remeasurements (Line 16) is based on the differences in balances of accounts recorded prior to the change in law (columns (d)-(h)) and activity in other accounts resulting from the remeasurement (columns (i)-(n)).  The remeasurement entry is also included in Att. 2.  The accounting is further described in Att. 2, Note 2. </t>
  </si>
  <si>
    <t>This worksheet will be included in support of the revenue requirement computation until the excess or deficient ADIT is fully amortized.  A similar worksheet will be used for subsequent changes in tax law resulting in re-measurement of ADIT.</t>
  </si>
  <si>
    <t>Balances and rates prior to remeasurement</t>
  </si>
  <si>
    <t>Temporary Difference</t>
  </si>
  <si>
    <t>Item</t>
  </si>
  <si>
    <t>Normalized?</t>
  </si>
  <si>
    <t>Remeasured balances and rates</t>
  </si>
  <si>
    <t>Other accounts affected by remeasurement</t>
  </si>
  <si>
    <t>Summary of Effects on Tax-related Regulatory Assets and Liabilities</t>
  </si>
  <si>
    <t>Account 182.3 - included in rate base, subject to normalization rules</t>
  </si>
  <si>
    <t>Account 182.3 - included in rate base, not subject to normalization rules</t>
  </si>
  <si>
    <t>Account 182.3 - not included in rate base</t>
  </si>
  <si>
    <t>Account 254 - included in rate base, subject to normalization rules</t>
  </si>
  <si>
    <t>Account 254 - included in rate base, not subject to normalization rules</t>
  </si>
  <si>
    <t>Account 254 - not included in rate base</t>
  </si>
  <si>
    <t>Attachment 13.2 - Re-measurement of ADIT and Tax-related Regulatory Assets and Liabilities Resulting from the Tax Change Identified in Line 1</t>
  </si>
  <si>
    <t xml:space="preserve">Attachment 13.1 - Regulatory Assets/Liabilities for Deficient/Excess ADIT - Averaging and Proration Adjustments </t>
  </si>
  <si>
    <t>Attachment 13 - Excess or Deficient Accumulated Deferred Income Taxes - Summary</t>
  </si>
  <si>
    <t>To Attachment H-27A, Page 2, Line 22a, Col. (3)</t>
  </si>
  <si>
    <t>266.8.f  (Note X)</t>
  </si>
  <si>
    <t>Attachment 13, Line 12(d) (Note Y)</t>
  </si>
  <si>
    <t>To Attachment H-27A, Page 3, Line 44</t>
  </si>
  <si>
    <t>To Attachment H-27A, Page 3, Line 40</t>
  </si>
  <si>
    <t xml:space="preserve">The primary purposes of this worksheet are to: 
 - reconcile the amounts of regulatory assets and liabilities comprising the rate base adjustment mechanism on Attachment H-27A, Page 2, Line 22a (ADJUSTMENTS TO RATE BASE-Deficient or (Excess) ADIT) as of the beginning and end of the current test period (summarized beginning at Line 3 below) and 
- to support the amount of excess deferred tax expense or benefit recognized due to enacted change(s) in tax rate(s) on Attachment H-27A, Page 3, Line 40 (INCOME TAXES-Deficient or (Excess) Deferred Income Taxes) and the effect of such excess deferred tax expense or benefit on the revenue requirement as reflected in the income tax allowance adjustment mechanism on Attachment H-27A, Page 3, Line 44 (INCOME TAXES-Deficient or (Excess) Deferred Income Tax Adjustment) during the test period (summarized beginning on Line 9 below).  
This worksheet supports the computation of the projected revenue requirement or, as appropriate, the actual revenue requirement used to compute the true-up adjustment.
Each tax law change addressed by this worksheet with its associated explanatory note is listed below.  Amounts related to each tax law change are provided and supported throughout this worksheet.  Additional lines and explanatory notes will be added to this worksheet as necessary as tax law changes are enacted without the need for an FPA Section 205 filing. </t>
  </si>
  <si>
    <t>Support for Attachment 13 (Excess or Deficient Accumulated Deferred Income Taxes - Summary)</t>
  </si>
  <si>
    <t>Remeasurement journal entry:  debt or &lt;credit&gt; (to Attachment 13)</t>
  </si>
  <si>
    <r>
      <t xml:space="preserve">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t>
    </r>
    <r>
      <rPr>
        <sz val="4"/>
        <rFont val="Times New Roman"/>
        <family val="1"/>
      </rPr>
      <t xml:space="preserve">
</t>
    </r>
    <r>
      <rPr>
        <sz val="9"/>
        <rFont val="Times New Roman"/>
        <family val="1"/>
      </rPr>
      <t>A hypothetical capital structure of 50% Equity and 50% debt will be used until the first transmission asset is placed in service, or until otherwise authorized by the Commission.</t>
    </r>
  </si>
  <si>
    <t>The amounts summarized above are computed in the Rate Base Adjustment Mechanism-Reconciliation of Beginning and End of Test Period Balances section of the worksheet with proration and averaging of activity during the test period computed in different section of Attachment 13.1 for projected revenue requirement calculations and actual revenue requirement calculations.</t>
  </si>
  <si>
    <t>Amortization of Investment Tax Credit (enter negative)</t>
  </si>
  <si>
    <t xml:space="preserve">Deficient or (Excess) Deferred Income Taxes </t>
  </si>
  <si>
    <t>Tax Effect of Permanent Differences and Depreciation of AFUDC-equity</t>
  </si>
  <si>
    <t>Deficient or (Excess) Deferred  Income Tax Adjustment</t>
  </si>
  <si>
    <t>Attachment 13, Line 12(f) (Note Y)</t>
  </si>
  <si>
    <r>
      <rPr>
        <b/>
        <sz val="11"/>
        <rFont val="Times New Roman"/>
        <family val="1"/>
      </rPr>
      <t>Analysis</t>
    </r>
    <r>
      <rPr>
        <sz val="11"/>
        <rFont val="Times New Roman"/>
        <family val="1"/>
      </rPr>
      <t xml:space="preserve"> - Balances of tax-related regulatory assets and liabilities include tax gross-up.  Accordingly, for the regulatory assets and liabilities for deficient or excess deferred taxes included in rate base, the related deferred tax assets and liabilities are also included in rate base.  Remeasurements in column (e) are described in Notes 2 and 3 and are based on the journal entry below and the support on the worksheet for the applicable tax law change.  Averaging or proration of amounts affecting rate base is computed on different sections of Attachment 13.1 for projected revenue requirement and actual revenue requirement. </t>
    </r>
  </si>
  <si>
    <r>
      <rPr>
        <b/>
        <sz val="11"/>
        <rFont val="Times New Roman"/>
        <family val="1"/>
      </rPr>
      <t>Note 2 - Explanation of how ADIT accounts are re-measured upon a change in income tax law</t>
    </r>
    <r>
      <rPr>
        <sz val="11"/>
        <rFont val="Times New Roman"/>
        <family val="1"/>
      </rPr>
      <t xml:space="preserve">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future increase or decrease in taxes payable due to the change in tax law or rates will be recovered from or returned to customers through future rates, a regulatory asset or liability is recognized in Account 182.3 (Other Regulatory Assets), or Account 254 (Other Regulatory Liabilities), as appropriate, for that probable future revenue or reduction in future revenue.  Re-measurements of deferred tax balance sheet accounts may also result in re-measurements of tax-related regulatory assets or liabilities that had been recorded prior to the change in tax law.  If it is not probable that the future increase or decrease in taxes payable due to the change in tax law or rates will be recovered from or returned to customers through future rates, tax expense is recognized in Account 410.2 (Provision for Deferred Income Taxes, Other Income or Deductions) or tax benefit is recognized in Account 411.2 (Provision for Deferred Income Taxes-Credit, Other Income or Deductions), as appropriate.  </t>
    </r>
  </si>
  <si>
    <r>
      <rPr>
        <b/>
        <sz val="11"/>
        <rFont val="Times New Roman"/>
        <family val="1"/>
      </rPr>
      <t>Note 3</t>
    </r>
    <r>
      <rPr>
        <sz val="11"/>
        <rFont val="Times New Roman"/>
        <family val="1"/>
      </rPr>
      <t xml:space="preserve"> - [Complete to support information above.]</t>
    </r>
  </si>
  <si>
    <r>
      <rPr>
        <b/>
        <sz val="11"/>
        <rFont val="Times New Roman"/>
        <family val="1"/>
      </rPr>
      <t>Note 4</t>
    </r>
    <r>
      <rPr>
        <sz val="11"/>
        <rFont val="Times New Roman"/>
        <family val="1"/>
      </rPr>
      <t xml:space="preserve"> - The amortization of the deficient or excess ADIT reducing Account 254 (Other Regulatory Liabilities) is recorded with credits to Account 411.1 (Provision for Deferred Income Taxes – Credit, Utility Operating Income) and to Account 190 (Accumulated Deferred Income Taxes) or Account 283 (Accumulated Deferred Income Taxes—Other), as appropriate, in accordance with the Commission’s Accounting for Income Taxes Guidance.  The amortization of the deficient or excess ADIT reducing Account 182.3 (Other Regulatory Assets) is recorded with debits to Account 410.1 (Provision for Deferred Income Taxes, Utility Operating Income) and to Account 190 (Accumulated Deferred Income Taxes) or Account 283 (Accumulated Deferred Income Taxes—Other), as appropriate, in accordance with the Commission’s Accounting for Income Taxes Guidance.  This activity is summarized in the table "Income Tax Allowance Mechanism - Projected" or the table "Income Tax Allowance Mechanism - Actual," as appropriate.  The annual amortization in the tables above reflects tax gross-up and is stated at the revenue requirement level. </t>
    </r>
  </si>
  <si>
    <r>
      <rPr>
        <b/>
        <sz val="11"/>
        <rFont val="Times New Roman"/>
        <family val="1"/>
      </rPr>
      <t>Note 6</t>
    </r>
    <r>
      <rPr>
        <sz val="11"/>
        <rFont val="Times New Roman"/>
        <family val="1"/>
      </rPr>
      <t xml:space="preserve"> -  The worksheet indicates whether each excess or deficient ADIT amounts are protected (i.e., subject to normalization rules of a taxing jurisdiction) or unprotected (i.e., not subject to normalization rules of a taxing jurisdiction).  To the extent that normalization requirements apply to ADIT remeasurements, additional computations (e.g., proration of excess deferred tax activity related to future test periods) may be necessary.</t>
    </r>
  </si>
  <si>
    <r>
      <rPr>
        <b/>
        <sz val="11"/>
        <rFont val="Times New Roman"/>
        <family val="1"/>
      </rPr>
      <t>Note 1</t>
    </r>
    <r>
      <rPr>
        <sz val="11"/>
        <rFont val="Times New Roman"/>
        <family val="1"/>
      </rPr>
      <t xml:space="preserve"> - The computations below apply the proration rules of Treasury Regulation section 1.167(l)-1(h)(6) to the annual activity of the portions of the deficient or excess accumulated deferred income taxes recorded in account 182.3 or 254 that are subject to the normalization requirements.  Activity related to the portions of the account balances reflected in rate base but not subject to the proration requirement is averaged instead of prorated.  The balances below include tax gross-up.  The corresponding portions of the deferred tax asset related to the portions of the regulatory liability and the corresponding portions of the deferred tax liability related to the portions of the regulatory asset are also reflected in rate base and prorated or averaged, as appropriate.  Columns (a) through (h) are used for projected and actual revenue requirements computations.  Columns (i) through (n) are used for actual revenue requirement computations.   </t>
    </r>
  </si>
  <si>
    <r>
      <rPr>
        <b/>
        <sz val="11"/>
        <rFont val="Times New Roman"/>
        <family val="1"/>
      </rPr>
      <t xml:space="preserve">Note 4  </t>
    </r>
    <r>
      <rPr>
        <sz val="11"/>
        <rFont val="Times New Roman"/>
        <family val="1"/>
      </rPr>
      <t xml:space="preserve">-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</si>
  <si>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 xml:space="preserve">Note 5  </t>
    </r>
    <r>
      <rPr>
        <sz val="11"/>
        <rFont val="Times New Roman"/>
        <family val="1"/>
      </rPr>
      <t>-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</si>
  <si>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 xml:space="preserve">Note 6  </t>
    </r>
    <r>
      <rPr>
        <sz val="11"/>
        <rFont val="Times New Roman"/>
        <family val="1"/>
      </rPr>
      <t>-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</si>
  <si>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</si>
  <si>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 xml:space="preserve">Note 8  </t>
    </r>
    <r>
      <rPr>
        <sz val="11"/>
        <rFont val="Times New Roman"/>
        <family val="1"/>
      </rPr>
      <t xml:space="preserve">-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</si>
  <si>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Deficient or (Excess) Deferred Income Tax Adjustment</t>
  </si>
  <si>
    <t>Workpaper #1</t>
  </si>
  <si>
    <t xml:space="preserve">No. </t>
  </si>
  <si>
    <t>Beginning Balance</t>
  </si>
  <si>
    <t>Ending Balance</t>
  </si>
  <si>
    <t>Portion subject to averaging</t>
  </si>
  <si>
    <t>Portion subject to averaging (before averaging)</t>
  </si>
  <si>
    <t>Ending balance of portion subject to proration (prorated)</t>
  </si>
  <si>
    <t>Amount reflected in rate base</t>
  </si>
  <si>
    <t>Forecasted Month-end Balance
debit / &lt;credit&gt;</t>
  </si>
  <si>
    <t>Account 190 - Accumulated Deferred Income Taxes</t>
  </si>
  <si>
    <t>Workpaper #2</t>
  </si>
  <si>
    <t>Federal income tax rate</t>
  </si>
  <si>
    <t>Delaware corporate tax rate and apportionment factor</t>
  </si>
  <si>
    <t>New Jersey corporate tax rate and apportionment factor</t>
  </si>
  <si>
    <t>Workpaper #3</t>
  </si>
  <si>
    <t>Permanent Difference Tax Adjustment</t>
  </si>
  <si>
    <t xml:space="preserve">The permanent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  Similarly, amortization of the regulatory asset for pre-commercial carrying charges accrued at an after-tax equity rate of return is permanent difference between recoverable expenses and tax deductions. </t>
  </si>
  <si>
    <t>Amount per Formula Rate Template</t>
  </si>
  <si>
    <t>Permanent book/tax differences</t>
  </si>
  <si>
    <t>Depreciation of AFUDC-equity</t>
  </si>
  <si>
    <t>Amortization of carrying charge-equity</t>
  </si>
  <si>
    <t>Total permanent book/tax differences</t>
  </si>
  <si>
    <t>Tax rate</t>
  </si>
  <si>
    <t>Tax effect of permanent book/tax differences</t>
  </si>
  <si>
    <t>Workpaper #4</t>
  </si>
  <si>
    <t>Construction Cost Cap</t>
  </si>
  <si>
    <t>Construction Cost Cap (Note 1)</t>
  </si>
  <si>
    <t>Gross Plant In Service – Construction Costs</t>
  </si>
  <si>
    <t>Gross Plant In Service – Excluded Costs (Note 2)</t>
  </si>
  <si>
    <t>Total Gross Plant in Service - Attachment 4, Line 13 (b) and (c)</t>
  </si>
  <si>
    <t>Unamortized Regulatory Asset- Project Cost- Attachment 4, Line 27 (b) and (c)</t>
  </si>
  <si>
    <t>Total Project Costs</t>
  </si>
  <si>
    <t xml:space="preserve">1.  The Construction Cost Cap Amount was determined pursuant to the Designated Entity Agreement (DEA) filed under Docket ER16-453 </t>
  </si>
  <si>
    <t>2.  Excluded Costs as defined in the DEA.</t>
  </si>
  <si>
    <t>Support for Weighted Marginal Federal and State Income Tax Rates (Subchapter C Corporations) - as described in Notes A and C of Attachment 7</t>
  </si>
  <si>
    <t>Statutory</t>
  </si>
  <si>
    <t>Tax Rate</t>
  </si>
  <si>
    <t>Apportionment</t>
  </si>
  <si>
    <t>Marginal Tax Rate</t>
  </si>
  <si>
    <t xml:space="preserve">Not applicable </t>
  </si>
  <si>
    <t>Composite state income tax rate</t>
  </si>
  <si>
    <t>See Att 13.2.</t>
  </si>
  <si>
    <t>See Att 13.2.  Relates to tax gross-up of AFUDC-equity and equity carrying charges.</t>
  </si>
  <si>
    <t xml:space="preserve">See Att 13.2.  Further explanation below. </t>
  </si>
  <si>
    <t>Re-measurement of ADIT resulting from the 2017 decrease in federal income tax rate</t>
  </si>
  <si>
    <t>The following computation provides the ADIT and tax-related regulatory assets and liabilities balances for each temporary difference as of the effective date of the change in tax rate enacted in 2017.  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Att 13, Note 1a).  The journal entry to record the remeasurements (row 16) is based on the differences in balances of accounts recorded prior to the change in law (columns (d)-(h)) and activity in other accounts resulting from the remeasurement (columns (i)-(n)).  The remeasurement entry is also included in Att 2.  The accounting is further described in Att 13, Note 2. 
This worksheet will be included in support of the revenue requirement computation until the excess or deficient ADIT is fully amortized.  A similar worksheet will be used for subsequent changes in tax law resulting in re-measurement of ADIT.</t>
  </si>
  <si>
    <t xml:space="preserve">AFUDC-debt </t>
  </si>
  <si>
    <t>U, non-RB</t>
  </si>
  <si>
    <t>AFUDC-equity</t>
  </si>
  <si>
    <t>Costs capitalized for tax, expensed for books</t>
  </si>
  <si>
    <t>Carrying charge-debt</t>
  </si>
  <si>
    <t>Carrying charge-equity</t>
  </si>
  <si>
    <t>Accumulated Deferred Income Taxes - Proration Adjustments (Actual Revenue Requirement)</t>
  </si>
  <si>
    <t>Account 282 - Accumulated Deferred Income Taxes</t>
  </si>
  <si>
    <t>Attachment H-27A, line 20, col. 3</t>
  </si>
  <si>
    <t>Account 283 - Accumulated Deferred Income Taxes</t>
  </si>
  <si>
    <t>Attachment H-27A, line 21, col. 3</t>
  </si>
  <si>
    <t>Attachment H-27A, line 22, col. 3</t>
  </si>
  <si>
    <t xml:space="preserve">Analysis of 2017 decrease in federal income tax rate - Silver Run Electric had not begun providing electric transmission service prior to the 2017 federal change in tax law and, thus, the resulting remeasurements of ADIT recorded in 2017 did not affect rate base or result in refundable excess ADIT amounts or recoverable deficient ADIT amounts.  The decrease in tax rate reduced the regulatory asset in Account 182.3 and deferred tax liabilities in Accounts 282 and 283 related to accrued/capitalized AFUDC-equity and the carrying charge for deferred pre-commercial costs.  Accordingly, the decrease in tax rate will reduce the revenue requirement associated with depreciation of AFUDC-equity after the associated plant is placed in service and the revenue requirement associated with amortization of the regulatory asset for the carrying charge after recovery begins. </t>
  </si>
  <si>
    <r>
      <rPr>
        <b/>
        <sz val="11"/>
        <rFont val="Times New Roman"/>
        <family val="1"/>
      </rPr>
      <t>Note 5</t>
    </r>
    <r>
      <rPr>
        <sz val="11"/>
        <rFont val="Times New Roman"/>
        <family val="1"/>
      </rPr>
      <t xml:space="preserve"> - No Other Adjustments during the current period. </t>
    </r>
  </si>
  <si>
    <t>This worksheet addresses tax law changes resulting in:
 - the decrease in federal income tax rate pursuant to the Tax Cuts and Jobs Act ("TCJA") (see Note 1a). 
This line and lines described as "Items related to subsequent tax law changes" will be updated for subsequent tax law changes and such changes will be described in Note 1b.</t>
  </si>
  <si>
    <t>Tax gross-up factor (1 / (1 - T) from Attachment H-27A, page 3, line 38)</t>
  </si>
  <si>
    <t>Artificial Island</t>
  </si>
  <si>
    <t>Schedule 12</t>
  </si>
  <si>
    <t>b2633.1, b2633.2</t>
  </si>
  <si>
    <t>2021</t>
  </si>
  <si>
    <t>Workpaper #5</t>
  </si>
  <si>
    <t>Support for Attachment 3 - Formula Rate True-Up</t>
  </si>
  <si>
    <t>Less ATRR Balancing Entry Included in Account 456.1</t>
  </si>
  <si>
    <t xml:space="preserve">Note - Note 1 to Attachment 3, Line 2, Column E references the Account 456.1 value reported on page 330 of the Form No. 1. </t>
  </si>
  <si>
    <t>This workpaper reconciles the Form No. 1 value with the cash received value used in Attachment 3 necessary for proper calculation.</t>
  </si>
  <si>
    <t>On its 2021 Form No. 1, Silver Run has reported the revenue earned or accrued rather than the cash received for Rate Year 2021.</t>
  </si>
  <si>
    <t>2021 January</t>
  </si>
  <si>
    <t>2021 February</t>
  </si>
  <si>
    <t>2021 March</t>
  </si>
  <si>
    <t>2021 April</t>
  </si>
  <si>
    <t>2021 May</t>
  </si>
  <si>
    <t>2021 June</t>
  </si>
  <si>
    <t>2021 July</t>
  </si>
  <si>
    <t>2021 August</t>
  </si>
  <si>
    <t>2021 September</t>
  </si>
  <si>
    <t>2021 October</t>
  </si>
  <si>
    <t>2021 November</t>
  </si>
  <si>
    <t>2021 December</t>
  </si>
  <si>
    <t>2022  January</t>
  </si>
  <si>
    <t>2022  February</t>
  </si>
  <si>
    <t>2022  March</t>
  </si>
  <si>
    <t>2022 April</t>
  </si>
  <si>
    <t>2022  May</t>
  </si>
  <si>
    <r>
      <rPr>
        <b/>
        <sz val="11"/>
        <color theme="1"/>
        <rFont val="Times New Roman"/>
        <family val="1"/>
      </rPr>
      <t>Note 1</t>
    </r>
    <r>
      <rPr>
        <sz val="11"/>
        <color theme="1"/>
        <rFont val="Times New Roman"/>
        <family val="1"/>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</si>
  <si>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1"/>
        <color theme="1"/>
        <rFont val="Times New Roman"/>
        <family val="1"/>
      </rPr>
      <t xml:space="preserve">Note 2 </t>
    </r>
    <r>
      <rPr>
        <sz val="11"/>
        <color theme="1"/>
        <rFont val="Times New Roman"/>
        <family val="1"/>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</si>
  <si>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r>
      <t xml:space="preserve">Note 3 - </t>
    </r>
    <r>
      <rPr>
        <sz val="11"/>
        <color theme="1"/>
        <rFont val="Times New Roman"/>
        <family val="1"/>
      </rPr>
      <t>Accumulated deferred income tax activity in account 282 subject to the proration rules relates differences between depreciation methods and lives for public utility property and any other amounts subject to the Section 168 or other normalization requirements.</t>
    </r>
  </si>
  <si>
    <r>
      <rPr>
        <b/>
        <sz val="11"/>
        <rFont val="Times New Roman"/>
        <family val="1"/>
      </rPr>
      <t>Note 4</t>
    </r>
    <r>
      <rPr>
        <sz val="11"/>
        <rFont val="Times New Roman"/>
        <family val="1"/>
      </rPr>
      <t xml:space="preserve">  -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</si>
  <si>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Note 5</t>
    </r>
    <r>
      <rPr>
        <sz val="11"/>
        <rFont val="Times New Roman"/>
        <family val="1"/>
      </rPr>
      <t xml:space="preserve">  -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</si>
  <si>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Note 6</t>
    </r>
    <r>
      <rPr>
        <sz val="11"/>
        <rFont val="Times New Roman"/>
        <family val="1"/>
      </rPr>
      <t xml:space="preserve">  -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</si>
  <si>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xml:space="preserve"> -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</si>
  <si>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Note 8</t>
    </r>
    <r>
      <rPr>
        <sz val="11"/>
        <rFont val="Times New Roman"/>
        <family val="1"/>
      </rPr>
      <t xml:space="preserve">  -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</si>
  <si>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Gross Plant In Service – Other Costs (Note 3)</t>
  </si>
  <si>
    <t>3.  Other Costs are costs related to projects other than the Artificial Island Project.</t>
  </si>
  <si>
    <t>For the twelve months ended 12/31/2023</t>
  </si>
  <si>
    <t>Projection</t>
  </si>
  <si>
    <t>2023 Projection Attachment H-27A</t>
  </si>
  <si>
    <t>2023 Tax Rates</t>
  </si>
  <si>
    <t>December 2022</t>
  </si>
  <si>
    <t>January 2023</t>
  </si>
  <si>
    <t>February 2023</t>
  </si>
  <si>
    <t>March 2023</t>
  </si>
  <si>
    <t>April 2023</t>
  </si>
  <si>
    <t>May 2023</t>
  </si>
  <si>
    <t>June 2023</t>
  </si>
  <si>
    <t>July 2023</t>
  </si>
  <si>
    <t>August 2023</t>
  </si>
  <si>
    <t>September 2023</t>
  </si>
  <si>
    <t>October 2023</t>
  </si>
  <si>
    <t>November 2023</t>
  </si>
  <si>
    <t>December 2023</t>
  </si>
  <si>
    <t>TCJA (2017)</t>
  </si>
  <si>
    <t>44-60)</t>
  </si>
  <si>
    <r>
      <rPr>
        <b/>
        <sz val="11"/>
        <rFont val="Times New Roman"/>
        <family val="1"/>
      </rPr>
      <t>Note 2</t>
    </r>
    <r>
      <rPr>
        <sz val="11"/>
        <rFont val="Times New Roman"/>
        <family val="1"/>
      </rPr>
      <t xml:space="preserve"> - No recovery of excess or deficient deferred taxes will occur in 2023 and, thus, this calculation is not applicable. </t>
    </r>
  </si>
  <si>
    <r>
      <rPr>
        <b/>
        <sz val="11"/>
        <color theme="1"/>
        <rFont val="Times New Roman"/>
        <family val="1"/>
      </rPr>
      <t>Note 3</t>
    </r>
    <r>
      <rPr>
        <sz val="11"/>
        <rFont val="Times New Roman"/>
        <family val="1"/>
      </rPr>
      <t xml:space="preserve"> - </t>
    </r>
    <r>
      <rPr>
        <sz val="11"/>
        <color theme="1"/>
        <rFont val="Times New Roman"/>
        <family val="1"/>
      </rPr>
      <t xml:space="preserve">No recovery of excess or deficient deferred taxes will occur in 2023 and, thus, this calculation is not applicable. </t>
    </r>
  </si>
  <si>
    <t>Federal (net of federal benefit of deducting state income tax)</t>
  </si>
  <si>
    <t xml:space="preserve">Total (composite) </t>
  </si>
  <si>
    <t>Actual Annual Revenue Earned Account 456.1 330.x.n</t>
  </si>
  <si>
    <t>Less ATRR revenue credits that are accounted separately on Attachment H-27A, page 1, Line 3</t>
  </si>
  <si>
    <t xml:space="preserve">From Attachment 12, Line 18 </t>
  </si>
  <si>
    <t>Actual Annual Revenue Received from PJM toward 2021 ATRR</t>
  </si>
  <si>
    <t>To Attachment 3, line 2, column E</t>
  </si>
  <si>
    <t>Revision Notes</t>
  </si>
  <si>
    <r>
      <rPr>
        <b/>
        <sz val="11"/>
        <color rgb="FF000000"/>
        <rFont val="Times New Roman"/>
        <family val="1"/>
      </rPr>
      <t xml:space="preserve">Silver Run Electric 2023 Projection </t>
    </r>
    <r>
      <rPr>
        <sz val="11"/>
        <color rgb="FF000000"/>
        <rFont val="Times New Roman"/>
        <family val="1"/>
      </rPr>
      <t>(originally published September 30, 2022)</t>
    </r>
  </si>
  <si>
    <t>Version 20221130</t>
  </si>
  <si>
    <t xml:space="preserve">Formula-calculated values 
As a result of revisions to the inputs above, calculated values such as rate base, depreciation expense, and income tax expense result in changes to return and revenue requirement. </t>
  </si>
  <si>
    <t>Input change 
Attachment 4 - Rate Base, Lines 1-13, Column b (Transmission Gross Plant in Service)
Revisions to monthly schedule to account for certain items inadvertantly omitted from originally published version.</t>
  </si>
  <si>
    <t>Input change 
Attachment 4 - Rate Base, Lines 1-13, Column h (Transmission Accumulated Depreciation)
Revisions to monthly schedule to account for certain items inadvertantly omitted from originally published version.</t>
  </si>
  <si>
    <t>The following revisions in this version of the 2023 Projection incorporate adjustments to forecasted plant schedules to account for items inadvertantly omitted from the originally published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</si>
</sst>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_);[Red]\(&quot;$&quot;#,##0\)"/>
    <numFmt numFmtId="41" formatCode="_(* #,##0_);_(* \(#,##0\);_(* &quot;-&quot;_);_(@_)"/>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 #,##0.00000_);_(* \(#,##0.00000\);_(* &quot;-&quot;?????_);_(@_)"/>
    <numFmt numFmtId="176" formatCode="_(* #,##0.000_);_(* \(#,##0.000\);_(* &quot;-&quot;???_);_(@_)"/>
    <numFmt numFmtId="177" formatCode="General_)"/>
    <numFmt numFmtId="178" formatCode="_(* #,##0_);_(* \(#,##0\);_(* &quot;-&quot;?_);_(@_)"/>
    <numFmt numFmtId="179" formatCode="&quot;$&quot;#,##0.00"/>
    <numFmt numFmtId="180" formatCode="_(&quot;$&quot;* #,##0_);_(&quot;$&quot;* \(#,##0\);_(&quot;$&quot;* &quot;-&quot;??_);_(@_)"/>
    <numFmt numFmtId="181" formatCode="_(* #,##0_);_(* \(#,##0\);_(* &quot;-&quot;???_);_(@_)"/>
  </numFmts>
  <fonts count="50">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Times New Roman"/>
      <family val="1"/>
    </font>
    <font>
      <sz val="7"/>
      <color indexed="8"/>
      <name val="Times New Roman"/>
      <family val="1"/>
    </font>
    <font>
      <sz val="7"/>
      <name val="Times New Roman"/>
      <family val="1"/>
    </font>
    <font>
      <b/>
      <sz val="7"/>
      <name val="Times New Roman"/>
      <family val="1"/>
    </font>
    <font>
      <b/>
      <sz val="7"/>
      <color indexed="8"/>
      <name val="Times New Roman"/>
      <family val="1"/>
    </font>
    <font>
      <b/>
      <u/>
      <sz val="7"/>
      <color indexed="8"/>
      <name val="Times New Roman"/>
      <family val="1"/>
    </font>
    <font>
      <sz val="7"/>
      <color rgb="FF000000"/>
      <name val="Times New Roman"/>
      <family val="1"/>
    </font>
    <font>
      <b/>
      <sz val="7"/>
      <color rgb="FF000000"/>
      <name val="Times New Roman"/>
      <family val="1"/>
    </font>
    <font>
      <sz val="10"/>
      <color rgb="FF000000"/>
      <name val="Times New Roman"/>
      <family val="1"/>
    </font>
    <font>
      <u/>
      <sz val="10"/>
      <color theme="10"/>
      <name val="Times New Roman"/>
      <family val="1"/>
    </font>
    <font>
      <sz val="9"/>
      <color rgb="FF000000"/>
      <name val="Times New Roman"/>
      <family val="1"/>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strike/>
      <sz val="9"/>
      <color rgb="FFFF0000"/>
      <name val="Times New Roman"/>
      <family val="1"/>
    </font>
    <font>
      <b/>
      <vertAlign val="superscript"/>
      <sz val="9"/>
      <color indexed="8"/>
      <name val="Times New Roman"/>
      <family val="1"/>
    </font>
    <font>
      <vertAlign val="superscript"/>
      <sz val="9"/>
      <color indexed="8"/>
      <name val="Times New Roman"/>
      <family val="1"/>
    </font>
    <font>
      <u/>
      <sz val="9"/>
      <color indexed="8"/>
      <name val="Times New Roman"/>
      <family val="1"/>
    </font>
    <font>
      <sz val="10"/>
      <name val="Arial"/>
      <family val="2"/>
    </font>
    <font>
      <sz val="10"/>
      <name val="Times New Roman"/>
      <family val="1"/>
    </font>
    <font>
      <sz val="12"/>
      <name val="Arial MT"/>
    </font>
    <font>
      <sz val="12"/>
      <name val="Arial"/>
      <family val="2"/>
    </font>
    <font>
      <sz val="12"/>
      <name val="Arial MT"/>
      <family val="2"/>
    </font>
    <font>
      <sz val="4"/>
      <name val="Times New Roman"/>
      <family val="1"/>
    </font>
    <font>
      <b/>
      <sz val="11"/>
      <name val="Times New Roman"/>
      <family val="1"/>
    </font>
    <font>
      <sz val="11"/>
      <name val="Times New Roman"/>
      <family val="1"/>
    </font>
    <font>
      <b/>
      <sz val="11"/>
      <name val="Calibri"/>
      <family val="2"/>
      <scheme val="minor"/>
    </font>
    <font>
      <u/>
      <sz val="11"/>
      <color theme="10"/>
      <name val="Calibri"/>
      <family val="2"/>
      <scheme val="minor"/>
    </font>
    <font>
      <sz val="11"/>
      <color theme="1"/>
      <name val="Times New Roman"/>
      <family val="1"/>
    </font>
    <font>
      <b/>
      <sz val="11"/>
      <color theme="1"/>
      <name val="Times New Roman"/>
      <family val="1"/>
    </font>
    <font>
      <b/>
      <sz val="10"/>
      <color rgb="FF000000"/>
      <name val="Times New Roman"/>
      <family val="1"/>
    </font>
    <font>
      <sz val="11"/>
      <color rgb="FF000000"/>
      <name val="Times New Roman"/>
      <family val="1"/>
    </font>
    <font>
      <sz val="11"/>
      <color indexed="8"/>
      <name val="Times New Roman"/>
      <family val="1"/>
    </font>
    <font>
      <u/>
      <sz val="9"/>
      <color theme="10"/>
      <name val="Times New Roman"/>
      <family val="1"/>
    </font>
    <font>
      <b/>
      <sz val="11"/>
      <color rgb="FF000000"/>
      <name val="Times New Roman"/>
      <family val="1"/>
    </font>
    <font>
      <u/>
      <sz val="11"/>
      <color rgb="FF000000"/>
      <name val="Times New Roman"/>
      <family val="1"/>
    </font>
    <font>
      <b/>
      <sz val="10"/>
      <color theme="1"/>
      <name val="Times New Roman"/>
      <family val="1"/>
    </font>
    <font>
      <b/>
      <sz val="10"/>
      <name val="Times New Roman"/>
      <family val="1"/>
    </font>
    <font>
      <sz val="10"/>
      <color theme="1"/>
      <name val="Times New Roman"/>
      <family val="1"/>
    </font>
    <font>
      <b/>
      <u/>
      <sz val="11"/>
      <color rgb="FF000000"/>
      <name val="Times New Roman"/>
      <family val="1"/>
    </font>
  </fonts>
  <fills count="10">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56">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7" fillId="0" borderId="0" applyNumberFormat="0" applyFill="0" applyBorder="0" applyAlignment="0" applyProtection="0"/>
    <xf numFmtId="0" fontId="16" fillId="0" borderId="0"/>
    <xf numFmtId="0" fontId="28" fillId="0" borderId="0"/>
    <xf numFmtId="0" fontId="7" fillId="0" borderId="0"/>
    <xf numFmtId="0" fontId="30" fillId="0" borderId="0" applyProtection="0"/>
    <xf numFmtId="0" fontId="7" fillId="0" borderId="0"/>
    <xf numFmtId="177" fontId="31" fillId="0" borderId="0"/>
    <xf numFmtId="43" fontId="28"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43" fontId="30" fillId="0" borderId="0" applyFont="0" applyFill="0" applyBorder="0" applyAlignment="0" applyProtection="0"/>
    <xf numFmtId="9" fontId="30" fillId="0" borderId="0" applyFont="0" applyFill="0" applyBorder="0" applyAlignment="0" applyProtection="0"/>
    <xf numFmtId="43" fontId="6" fillId="0" borderId="0" applyFont="0" applyFill="0" applyBorder="0" applyAlignment="0" applyProtection="0"/>
    <xf numFmtId="179" fontId="30" fillId="0" borderId="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179" fontId="32" fillId="0" borderId="0" applyProtection="0"/>
    <xf numFmtId="0" fontId="16" fillId="0" borderId="0"/>
    <xf numFmtId="43" fontId="8" fillId="0" borderId="0" applyFont="0" applyFill="0" applyBorder="0" applyAlignment="0" applyProtection="0"/>
    <xf numFmtId="0" fontId="5" fillId="0" borderId="0"/>
    <xf numFmtId="44"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8" fillId="0" borderId="0" applyFont="0" applyFill="0" applyBorder="0" applyAlignment="0" applyProtection="0"/>
    <xf numFmtId="0" fontId="37"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8" fillId="0" borderId="0" applyFont="0" applyFill="0" applyBorder="0" applyAlignment="0" applyProtection="0"/>
    <xf numFmtId="0" fontId="28" fillId="0" borderId="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959">
    <xf numFmtId="0" fontId="0" fillId="2" borderId="0" xfId="0" applyFill="1" applyBorder="1" applyAlignment="1">
      <alignment horizontal="left" vertical="top"/>
    </xf>
    <xf numFmtId="0" fontId="0" fillId="2" borderId="0" xfId="0" applyFill="1" applyBorder="1" applyAlignment="1">
      <alignment horizontal="center" vertical="top"/>
    </xf>
    <xf numFmtId="0" fontId="9" fillId="2" borderId="0" xfId="0" applyFont="1" applyFill="1" applyBorder="1" applyAlignment="1">
      <alignment horizontal="left" vertical="top"/>
    </xf>
    <xf numFmtId="0" fontId="9" fillId="2" borderId="0" xfId="0" applyFont="1" applyFill="1" applyBorder="1" applyAlignment="1">
      <alignment vertical="top"/>
    </xf>
    <xf numFmtId="0" fontId="9" fillId="2" borderId="0" xfId="0" applyFont="1" applyFill="1" applyBorder="1" applyAlignment="1">
      <alignment horizontal="center" vertical="top"/>
    </xf>
    <xf numFmtId="0" fontId="9" fillId="2" borderId="0" xfId="0" applyFont="1" applyFill="1" applyBorder="1" applyAlignment="1">
      <alignment horizontal="right" vertical="top"/>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10" fillId="2" borderId="0" xfId="0" applyFont="1" applyFill="1" applyBorder="1" applyAlignment="1">
      <alignment vertical="top"/>
    </xf>
    <xf numFmtId="0" fontId="9" fillId="2" borderId="1" xfId="0" applyFont="1" applyFill="1" applyBorder="1" applyAlignment="1">
      <alignment horizontal="center" vertical="top"/>
    </xf>
    <xf numFmtId="0" fontId="9" fillId="2" borderId="1" xfId="0" applyFont="1" applyFill="1" applyBorder="1" applyAlignment="1">
      <alignment horizontal="left" vertical="top"/>
    </xf>
    <xf numFmtId="43" fontId="9" fillId="2" borderId="0" xfId="2" applyNumberFormat="1" applyFont="1" applyFill="1" applyBorder="1" applyAlignment="1">
      <alignment horizontal="left" vertical="top"/>
    </xf>
    <xf numFmtId="0" fontId="10" fillId="2" borderId="0" xfId="0" applyFont="1" applyFill="1" applyBorder="1" applyAlignment="1">
      <alignment vertical="top" wrapText="1"/>
    </xf>
    <xf numFmtId="0" fontId="12" fillId="2" borderId="0" xfId="0" applyFont="1" applyFill="1" applyBorder="1" applyAlignment="1">
      <alignment horizontal="center" vertical="top"/>
    </xf>
    <xf numFmtId="0" fontId="13" fillId="2" borderId="0" xfId="0" applyFont="1" applyFill="1" applyBorder="1" applyAlignment="1">
      <alignment horizontal="left" vertical="top"/>
    </xf>
    <xf numFmtId="0" fontId="9" fillId="4" borderId="0" xfId="0" applyFont="1" applyFill="1" applyBorder="1" applyAlignment="1">
      <alignment horizontal="left" vertical="top"/>
    </xf>
    <xf numFmtId="0" fontId="9" fillId="2" borderId="0" xfId="0" applyFont="1" applyFill="1" applyBorder="1" applyAlignment="1">
      <alignment horizontal="center" vertical="center"/>
    </xf>
    <xf numFmtId="0" fontId="9" fillId="5" borderId="0" xfId="0" applyFont="1" applyFill="1" applyBorder="1" applyAlignment="1">
      <alignment horizontal="left" vertical="top"/>
    </xf>
    <xf numFmtId="0" fontId="0" fillId="2" borderId="0" xfId="0" applyFill="1" applyBorder="1" applyAlignment="1">
      <alignment horizontal="center" vertical="center"/>
    </xf>
    <xf numFmtId="10" fontId="9" fillId="2" borderId="0" xfId="3" applyNumberFormat="1" applyFont="1" applyFill="1" applyBorder="1" applyAlignment="1">
      <alignment horizontal="right" vertical="top"/>
    </xf>
    <xf numFmtId="0" fontId="9" fillId="2" borderId="13" xfId="0" applyFont="1" applyFill="1" applyBorder="1" applyAlignment="1">
      <alignment horizontal="center" vertical="top"/>
    </xf>
    <xf numFmtId="0" fontId="9" fillId="2" borderId="0" xfId="0" applyFont="1" applyFill="1" applyBorder="1" applyAlignment="1">
      <alignment horizontal="left" vertical="top" wrapText="1"/>
    </xf>
    <xf numFmtId="0" fontId="9" fillId="2" borderId="0" xfId="0" quotePrefix="1"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horizontal="center" wrapText="1"/>
    </xf>
    <xf numFmtId="0" fontId="9" fillId="2" borderId="0" xfId="0" applyFont="1" applyFill="1" applyBorder="1" applyAlignment="1">
      <alignment horizontal="center"/>
    </xf>
    <xf numFmtId="0" fontId="9" fillId="2" borderId="0" xfId="0" applyFont="1" applyFill="1" applyBorder="1" applyAlignment="1">
      <alignment horizontal="center" wrapText="1"/>
    </xf>
    <xf numFmtId="0" fontId="9" fillId="2" borderId="0" xfId="0" applyFont="1" applyFill="1" applyBorder="1" applyAlignment="1">
      <alignment horizontal="left" wrapText="1"/>
    </xf>
    <xf numFmtId="0" fontId="9" fillId="2" borderId="1" xfId="0" applyFont="1" applyFill="1" applyBorder="1" applyAlignment="1">
      <alignment horizontal="center" wrapText="1"/>
    </xf>
    <xf numFmtId="0" fontId="9" fillId="2" borderId="11" xfId="0" applyFont="1" applyFill="1" applyBorder="1" applyAlignment="1">
      <alignment horizontal="left" vertical="top"/>
    </xf>
    <xf numFmtId="0" fontId="9" fillId="2" borderId="14" xfId="0" applyFont="1" applyFill="1" applyBorder="1" applyAlignment="1">
      <alignment horizontal="left" vertical="top"/>
    </xf>
    <xf numFmtId="0" fontId="13" fillId="2" borderId="0" xfId="0" applyFont="1" applyFill="1" applyBorder="1" applyAlignment="1">
      <alignment horizontal="center" vertical="top"/>
    </xf>
    <xf numFmtId="0" fontId="12" fillId="2" borderId="0" xfId="0" applyFont="1" applyFill="1" applyBorder="1" applyAlignment="1">
      <alignment horizontal="left" wrapText="1"/>
    </xf>
    <xf numFmtId="0" fontId="12" fillId="2" borderId="11" xfId="0" applyFont="1" applyFill="1" applyBorder="1" applyAlignment="1">
      <alignment horizontal="center" wrapText="1"/>
    </xf>
    <xf numFmtId="0" fontId="9" fillId="2" borderId="0" xfId="0" applyFont="1" applyFill="1" applyBorder="1" applyAlignment="1">
      <alignment vertical="top" wrapText="1"/>
    </xf>
    <xf numFmtId="0" fontId="9" fillId="2" borderId="1" xfId="0" applyFont="1" applyFill="1" applyBorder="1" applyAlignment="1">
      <alignment vertical="top" wrapText="1"/>
    </xf>
    <xf numFmtId="169" fontId="9" fillId="2" borderId="0" xfId="0" applyNumberFormat="1" applyFont="1" applyFill="1" applyBorder="1" applyAlignment="1">
      <alignment horizontal="left" vertical="top"/>
    </xf>
    <xf numFmtId="0" fontId="9" fillId="2" borderId="2" xfId="0" applyFont="1" applyFill="1" applyBorder="1" applyAlignment="1">
      <alignment horizontal="left" vertical="top"/>
    </xf>
    <xf numFmtId="10" fontId="9" fillId="4" borderId="0" xfId="3" applyNumberFormat="1" applyFont="1" applyFill="1" applyBorder="1" applyAlignment="1">
      <alignment horizontal="right" vertical="top" indent="1"/>
    </xf>
    <xf numFmtId="10" fontId="9" fillId="4" borderId="0" xfId="0" applyNumberFormat="1" applyFont="1" applyFill="1" applyBorder="1" applyAlignment="1">
      <alignment horizontal="right" vertical="top" indent="1"/>
    </xf>
    <xf numFmtId="10" fontId="9" fillId="2" borderId="0" xfId="3" applyNumberFormat="1" applyFont="1" applyFill="1" applyBorder="1" applyAlignment="1">
      <alignment horizontal="right" vertical="top" indent="1"/>
    </xf>
    <xf numFmtId="0" fontId="9" fillId="2" borderId="0" xfId="0" applyFont="1" applyFill="1" applyBorder="1" applyAlignment="1">
      <alignment horizontal="right" vertical="top" wrapText="1" indent="1"/>
    </xf>
    <xf numFmtId="0" fontId="9" fillId="2" borderId="1" xfId="0" applyFont="1" applyFill="1" applyBorder="1" applyAlignment="1">
      <alignment horizontal="right" vertical="top" wrapText="1" indent="1"/>
    </xf>
    <xf numFmtId="10" fontId="9" fillId="2" borderId="11" xfId="3" applyNumberFormat="1" applyFont="1" applyFill="1" applyBorder="1" applyAlignment="1">
      <alignment horizontal="right" vertical="top" indent="1"/>
    </xf>
    <xf numFmtId="0" fontId="9" fillId="2" borderId="0" xfId="0" applyFont="1" applyFill="1" applyBorder="1" applyAlignment="1">
      <alignment horizontal="right" vertical="top" wrapText="1" indent="2"/>
    </xf>
    <xf numFmtId="0" fontId="9" fillId="2" borderId="1" xfId="0" applyFont="1" applyFill="1" applyBorder="1" applyAlignment="1">
      <alignment horizontal="right" vertical="top" wrapText="1" indent="2"/>
    </xf>
    <xf numFmtId="10" fontId="9" fillId="2" borderId="0" xfId="0" applyNumberFormat="1" applyFont="1" applyFill="1" applyBorder="1" applyAlignment="1">
      <alignment horizontal="right" vertical="top" indent="1"/>
    </xf>
    <xf numFmtId="0" fontId="9" fillId="2" borderId="0" xfId="0" applyFont="1" applyFill="1" applyBorder="1" applyAlignment="1">
      <alignment horizontal="right" vertical="top" indent="1"/>
    </xf>
    <xf numFmtId="43" fontId="9" fillId="2" borderId="0" xfId="2" applyNumberFormat="1" applyFont="1" applyFill="1" applyBorder="1" applyAlignment="1">
      <alignment horizontal="center" vertical="top"/>
    </xf>
    <xf numFmtId="43" fontId="9" fillId="4" borderId="0" xfId="2" applyNumberFormat="1" applyFont="1" applyFill="1" applyBorder="1" applyAlignment="1">
      <alignment horizontal="center" vertical="top"/>
    </xf>
    <xf numFmtId="43" fontId="9" fillId="4" borderId="1" xfId="2" applyNumberFormat="1" applyFont="1" applyFill="1" applyBorder="1" applyAlignment="1">
      <alignment horizontal="center" vertical="top"/>
    </xf>
    <xf numFmtId="0" fontId="9" fillId="2" borderId="2" xfId="0" applyFont="1" applyFill="1" applyBorder="1" applyAlignment="1">
      <alignment horizontal="center" vertical="top"/>
    </xf>
    <xf numFmtId="43" fontId="9" fillId="5" borderId="0" xfId="2" applyNumberFormat="1" applyFont="1" applyFill="1" applyBorder="1" applyAlignment="1">
      <alignment horizontal="center" vertical="top"/>
    </xf>
    <xf numFmtId="170" fontId="9" fillId="5" borderId="0" xfId="0" applyNumberFormat="1" applyFont="1" applyFill="1" applyBorder="1" applyAlignment="1">
      <alignment horizontal="right" vertical="top" indent="1"/>
    </xf>
    <xf numFmtId="170" fontId="9" fillId="5" borderId="11" xfId="0" applyNumberFormat="1" applyFont="1" applyFill="1" applyBorder="1" applyAlignment="1">
      <alignment horizontal="right" vertical="top" indent="1"/>
    </xf>
    <xf numFmtId="170" fontId="9" fillId="5" borderId="0" xfId="0" applyNumberFormat="1" applyFont="1" applyFill="1" applyBorder="1" applyAlignment="1">
      <alignment horizontal="right" vertical="top"/>
    </xf>
    <xf numFmtId="170" fontId="9" fillId="5" borderId="11" xfId="0" applyNumberFormat="1" applyFont="1" applyFill="1" applyBorder="1" applyAlignment="1">
      <alignment horizontal="right" vertical="top"/>
    </xf>
    <xf numFmtId="0" fontId="9" fillId="2" borderId="1" xfId="0" applyNumberFormat="1" applyFont="1" applyFill="1" applyBorder="1" applyAlignment="1">
      <alignment horizontal="center" vertical="top"/>
    </xf>
    <xf numFmtId="43" fontId="9" fillId="2" borderId="0" xfId="1" applyFont="1" applyFill="1" applyBorder="1" applyAlignment="1">
      <alignment horizontal="left" vertical="top"/>
    </xf>
    <xf numFmtId="43" fontId="9" fillId="2" borderId="1" xfId="2" applyNumberFormat="1" applyFont="1" applyFill="1" applyBorder="1" applyAlignment="1">
      <alignment horizontal="center" vertical="top"/>
    </xf>
    <xf numFmtId="43" fontId="9" fillId="5" borderId="11" xfId="2" applyNumberFormat="1" applyFont="1" applyFill="1" applyBorder="1" applyAlignment="1">
      <alignment horizontal="center" vertical="top"/>
    </xf>
    <xf numFmtId="171" fontId="9" fillId="5" borderId="0" xfId="2" applyNumberFormat="1" applyFont="1" applyFill="1" applyBorder="1" applyAlignment="1">
      <alignment horizontal="center" vertical="top"/>
    </xf>
    <xf numFmtId="171" fontId="9" fillId="5" borderId="11" xfId="2" applyNumberFormat="1" applyFont="1" applyFill="1" applyBorder="1" applyAlignment="1">
      <alignment horizontal="center" vertical="top"/>
    </xf>
    <xf numFmtId="171" fontId="9" fillId="4" borderId="0" xfId="2" applyNumberFormat="1" applyFont="1" applyFill="1" applyBorder="1" applyAlignment="1">
      <alignment horizontal="left" vertical="top"/>
    </xf>
    <xf numFmtId="10" fontId="9" fillId="5" borderId="0" xfId="3" applyNumberFormat="1" applyFont="1" applyFill="1" applyBorder="1" applyAlignment="1">
      <alignment horizontal="right" vertical="top" indent="1"/>
    </xf>
    <xf numFmtId="10" fontId="9" fillId="2" borderId="0" xfId="0" applyNumberFormat="1" applyFont="1" applyFill="1" applyBorder="1" applyAlignment="1">
      <alignment horizontal="right" vertical="top"/>
    </xf>
    <xf numFmtId="166" fontId="9" fillId="2" borderId="0" xfId="0" applyNumberFormat="1" applyFont="1" applyFill="1" applyBorder="1" applyAlignment="1">
      <alignment horizontal="right" vertical="top" indent="1"/>
    </xf>
    <xf numFmtId="43" fontId="9" fillId="5" borderId="0" xfId="2" applyNumberFormat="1" applyFont="1" applyFill="1" applyBorder="1" applyAlignment="1">
      <alignment horizontal="right" vertical="top"/>
    </xf>
    <xf numFmtId="0" fontId="9" fillId="5" borderId="0" xfId="0" applyFont="1" applyFill="1" applyBorder="1" applyAlignment="1">
      <alignment horizontal="center" wrapText="1"/>
    </xf>
    <xf numFmtId="171" fontId="9" fillId="4" borderId="0" xfId="2" applyNumberFormat="1" applyFont="1" applyFill="1" applyBorder="1" applyAlignment="1">
      <alignment horizontal="center" vertical="top"/>
    </xf>
    <xf numFmtId="170" fontId="9" fillId="4" borderId="0" xfId="0" applyNumberFormat="1" applyFont="1" applyFill="1" applyBorder="1" applyAlignment="1">
      <alignment horizontal="right" vertical="top"/>
    </xf>
    <xf numFmtId="170" fontId="9" fillId="4" borderId="0" xfId="0" applyNumberFormat="1" applyFont="1" applyFill="1" applyBorder="1" applyAlignment="1">
      <alignment horizontal="right" vertical="top" indent="1"/>
    </xf>
    <xf numFmtId="171" fontId="9" fillId="5" borderId="0" xfId="2" applyNumberFormat="1" applyFont="1" applyFill="1" applyBorder="1" applyAlignment="1">
      <alignment horizontal="right" vertical="top"/>
    </xf>
    <xf numFmtId="171" fontId="9" fillId="2" borderId="0" xfId="0" applyNumberFormat="1" applyFont="1" applyFill="1" applyBorder="1" applyAlignment="1">
      <alignment horizontal="right" vertical="top"/>
    </xf>
    <xf numFmtId="171" fontId="12" fillId="5" borderId="0" xfId="2" applyNumberFormat="1" applyFont="1" applyFill="1" applyBorder="1" applyAlignment="1">
      <alignment horizontal="center" vertical="top"/>
    </xf>
    <xf numFmtId="171" fontId="9" fillId="5" borderId="11" xfId="2" applyNumberFormat="1" applyFont="1" applyFill="1" applyBorder="1" applyAlignment="1">
      <alignment horizontal="right" vertical="top"/>
    </xf>
    <xf numFmtId="0" fontId="9" fillId="2" borderId="0" xfId="0" applyFont="1" applyFill="1" applyBorder="1" applyAlignment="1">
      <alignment horizontal="right"/>
    </xf>
    <xf numFmtId="171" fontId="12" fillId="5" borderId="0" xfId="2" applyNumberFormat="1" applyFont="1" applyFill="1" applyBorder="1" applyAlignment="1">
      <alignment horizontal="right" vertical="top"/>
    </xf>
    <xf numFmtId="10" fontId="9" fillId="4" borderId="1" xfId="3" applyNumberFormat="1" applyFont="1" applyFill="1" applyBorder="1" applyAlignment="1">
      <alignment horizontal="right" vertical="top" indent="1"/>
    </xf>
    <xf numFmtId="10" fontId="9" fillId="0" borderId="0" xfId="0" applyNumberFormat="1" applyFont="1" applyFill="1" applyBorder="1" applyAlignment="1">
      <alignment horizontal="right" vertical="top" indent="1"/>
    </xf>
    <xf numFmtId="10" fontId="9" fillId="0" borderId="0" xfId="3" applyNumberFormat="1" applyFont="1" applyFill="1" applyBorder="1" applyAlignment="1">
      <alignment horizontal="right" vertical="top" indent="1"/>
    </xf>
    <xf numFmtId="0" fontId="9" fillId="2" borderId="0" xfId="0" quotePrefix="1" applyFont="1" applyFill="1" applyBorder="1" applyAlignment="1">
      <alignment horizontal="left" vertical="top" wrapText="1"/>
    </xf>
    <xf numFmtId="10" fontId="9" fillId="2" borderId="13" xfId="3" applyNumberFormat="1" applyFont="1" applyFill="1" applyBorder="1" applyAlignment="1">
      <alignment horizontal="right" vertical="top" indent="1"/>
    </xf>
    <xf numFmtId="0" fontId="12" fillId="2" borderId="1" xfId="0" applyFont="1" applyFill="1" applyBorder="1" applyAlignment="1">
      <alignment horizontal="center"/>
    </xf>
    <xf numFmtId="0" fontId="12" fillId="0" borderId="1" xfId="0" applyFont="1" applyFill="1" applyBorder="1" applyAlignment="1">
      <alignment horizontal="center" wrapText="1"/>
    </xf>
    <xf numFmtId="6" fontId="12" fillId="0" borderId="1" xfId="0" applyNumberFormat="1" applyFont="1" applyFill="1" applyBorder="1" applyAlignment="1">
      <alignment horizontal="center" wrapText="1"/>
    </xf>
    <xf numFmtId="0" fontId="12" fillId="2" borderId="1" xfId="0" applyFont="1" applyFill="1" applyBorder="1" applyAlignment="1">
      <alignment horizontal="left"/>
    </xf>
    <xf numFmtId="0" fontId="9" fillId="0" borderId="1" xfId="0" applyFont="1" applyFill="1" applyBorder="1" applyAlignment="1">
      <alignment horizontal="center" wrapText="1"/>
    </xf>
    <xf numFmtId="0" fontId="9" fillId="2" borderId="0" xfId="0" applyFont="1" applyFill="1" applyBorder="1" applyAlignment="1">
      <alignment horizontal="left" vertical="top"/>
    </xf>
    <xf numFmtId="167" fontId="9" fillId="5" borderId="0" xfId="1" applyNumberFormat="1" applyFont="1" applyFill="1" applyBorder="1" applyAlignment="1">
      <alignment vertical="top"/>
    </xf>
    <xf numFmtId="171" fontId="9" fillId="2" borderId="0" xfId="0" applyNumberFormat="1" applyFont="1" applyFill="1" applyBorder="1" applyAlignment="1">
      <alignment horizontal="left" vertical="top"/>
    </xf>
    <xf numFmtId="174" fontId="9" fillId="0" borderId="0" xfId="1" applyNumberFormat="1" applyFont="1" applyFill="1" applyBorder="1" applyAlignment="1">
      <alignment horizontal="right" vertical="top" indent="1"/>
    </xf>
    <xf numFmtId="171" fontId="9" fillId="5" borderId="1" xfId="2" applyNumberFormat="1" applyFont="1" applyFill="1" applyBorder="1" applyAlignment="1">
      <alignment horizontal="right" vertical="top"/>
    </xf>
    <xf numFmtId="173" fontId="9" fillId="4" borderId="0" xfId="3" applyNumberFormat="1" applyFont="1" applyFill="1" applyBorder="1" applyAlignment="1">
      <alignment horizontal="right" vertical="top" indent="1"/>
    </xf>
    <xf numFmtId="170" fontId="9" fillId="4" borderId="1" xfId="0" applyNumberFormat="1" applyFont="1" applyFill="1" applyBorder="1" applyAlignment="1">
      <alignment horizontal="right" vertical="top"/>
    </xf>
    <xf numFmtId="43" fontId="9" fillId="0" borderId="0" xfId="2" applyNumberFormat="1" applyFont="1" applyFill="1" applyBorder="1" applyAlignment="1">
      <alignment horizontal="center" vertical="top"/>
    </xf>
    <xf numFmtId="0" fontId="9" fillId="4" borderId="0" xfId="0" applyFont="1" applyFill="1" applyBorder="1" applyAlignment="1">
      <alignment horizontal="center" vertical="top"/>
    </xf>
    <xf numFmtId="0" fontId="9" fillId="2" borderId="0" xfId="0" applyFont="1" applyFill="1" applyBorder="1" applyAlignment="1">
      <alignment horizontal="center" vertical="top"/>
    </xf>
    <xf numFmtId="0" fontId="9" fillId="0" borderId="0" xfId="0" applyFont="1" applyFill="1" applyBorder="1" applyAlignment="1">
      <alignment horizontal="center" vertical="top"/>
    </xf>
    <xf numFmtId="0" fontId="9" fillId="2" borderId="0" xfId="0" applyFont="1" applyFill="1" applyBorder="1" applyAlignment="1">
      <alignment horizontal="center" vertical="center"/>
    </xf>
    <xf numFmtId="0" fontId="0" fillId="2" borderId="0" xfId="0" applyFill="1" applyBorder="1" applyAlignment="1">
      <alignment horizontal="center" vertical="top"/>
    </xf>
    <xf numFmtId="0" fontId="9" fillId="2" borderId="0" xfId="0" applyFont="1" applyFill="1" applyBorder="1" applyAlignment="1">
      <alignment horizontal="left" vertical="top"/>
    </xf>
    <xf numFmtId="10" fontId="9" fillId="6" borderId="0" xfId="3" applyNumberFormat="1" applyFont="1" applyFill="1" applyBorder="1" applyAlignment="1">
      <alignment horizontal="right" vertical="top" indent="1"/>
    </xf>
    <xf numFmtId="10" fontId="9" fillId="0" borderId="1" xfId="3" applyNumberFormat="1" applyFont="1" applyFill="1" applyBorder="1" applyAlignment="1">
      <alignment horizontal="right" vertical="top" indent="1"/>
    </xf>
    <xf numFmtId="10" fontId="12" fillId="0" borderId="0" xfId="0" applyNumberFormat="1" applyFont="1" applyFill="1" applyBorder="1" applyAlignment="1">
      <alignment horizontal="right" vertical="top" indent="1"/>
    </xf>
    <xf numFmtId="173" fontId="9" fillId="6" borderId="0" xfId="3" applyNumberFormat="1" applyFont="1" applyFill="1" applyBorder="1" applyAlignment="1">
      <alignment horizontal="right" vertical="top" indent="1"/>
    </xf>
    <xf numFmtId="10" fontId="9" fillId="6" borderId="0" xfId="3" applyNumberFormat="1" applyFont="1" applyFill="1" applyBorder="1" applyAlignment="1">
      <alignment horizontal="center" wrapText="1"/>
    </xf>
    <xf numFmtId="10" fontId="9" fillId="6" borderId="0" xfId="3" applyNumberFormat="1" applyFont="1" applyFill="1" applyBorder="1" applyAlignment="1">
      <alignment horizontal="center" vertical="center"/>
    </xf>
    <xf numFmtId="0" fontId="9" fillId="0" borderId="2" xfId="0" applyFont="1" applyFill="1" applyBorder="1" applyAlignment="1">
      <alignment horizontal="center" vertical="top"/>
    </xf>
    <xf numFmtId="0" fontId="9" fillId="6" borderId="0" xfId="0" applyFont="1" applyFill="1" applyBorder="1" applyAlignment="1">
      <alignment horizontal="right" vertical="top"/>
    </xf>
    <xf numFmtId="10" fontId="14" fillId="2" borderId="0" xfId="3" applyNumberFormat="1" applyFont="1" applyFill="1" applyBorder="1" applyAlignment="1">
      <alignment horizontal="right" vertical="center"/>
    </xf>
    <xf numFmtId="10" fontId="14" fillId="6" borderId="0" xfId="3" applyNumberFormat="1" applyFont="1" applyFill="1" applyBorder="1" applyAlignment="1">
      <alignment horizontal="right" vertical="center"/>
    </xf>
    <xf numFmtId="10" fontId="14" fillId="6" borderId="1" xfId="3" applyNumberFormat="1" applyFont="1" applyFill="1" applyBorder="1" applyAlignment="1">
      <alignment horizontal="right" vertical="center"/>
    </xf>
    <xf numFmtId="0" fontId="9" fillId="0" borderId="0" xfId="0" applyFont="1" applyFill="1" applyBorder="1" applyAlignment="1">
      <alignment horizontal="left" vertical="top"/>
    </xf>
    <xf numFmtId="0" fontId="17" fillId="2" borderId="0" xfId="4" applyFill="1" applyBorder="1" applyAlignment="1">
      <alignment horizontal="left" vertical="center"/>
    </xf>
    <xf numFmtId="0" fontId="14" fillId="2" borderId="0" xfId="5" applyFont="1" applyFill="1" applyBorder="1" applyAlignment="1">
      <alignment horizontal="left" vertical="top"/>
    </xf>
    <xf numFmtId="0" fontId="9" fillId="2" borderId="0" xfId="5" applyFont="1" applyFill="1" applyBorder="1" applyAlignment="1">
      <alignment horizontal="right" vertical="top"/>
    </xf>
    <xf numFmtId="0" fontId="16" fillId="2" borderId="0" xfId="5" applyFill="1" applyBorder="1" applyAlignment="1">
      <alignment horizontal="left" vertical="top"/>
    </xf>
    <xf numFmtId="0" fontId="9" fillId="6" borderId="0" xfId="5" applyFont="1" applyFill="1" applyBorder="1" applyAlignment="1">
      <alignment horizontal="right" vertical="top"/>
    </xf>
    <xf numFmtId="0" fontId="10" fillId="2" borderId="0" xfId="5" applyFont="1" applyFill="1" applyBorder="1" applyAlignment="1">
      <alignment horizontal="center" vertical="top"/>
    </xf>
    <xf numFmtId="0" fontId="14" fillId="2" borderId="0" xfId="5" applyFont="1" applyFill="1" applyBorder="1" applyAlignment="1">
      <alignment horizontal="center" vertical="top"/>
    </xf>
    <xf numFmtId="0" fontId="14" fillId="2" borderId="0" xfId="5" quotePrefix="1" applyFont="1" applyFill="1" applyBorder="1" applyAlignment="1">
      <alignment horizontal="left" vertical="top" wrapText="1"/>
    </xf>
    <xf numFmtId="0" fontId="14" fillId="2" borderId="0" xfId="5" applyFont="1" applyFill="1" applyBorder="1" applyAlignment="1">
      <alignment horizontal="left" vertical="top" wrapText="1"/>
    </xf>
    <xf numFmtId="0" fontId="15" fillId="2" borderId="0" xfId="5" applyFont="1" applyFill="1" applyBorder="1" applyAlignment="1">
      <alignment horizontal="left" vertical="top" wrapText="1"/>
    </xf>
    <xf numFmtId="0" fontId="15" fillId="2" borderId="0" xfId="5" applyFont="1" applyFill="1" applyBorder="1" applyAlignment="1">
      <alignment horizontal="center" vertical="top" wrapText="1"/>
    </xf>
    <xf numFmtId="0" fontId="15" fillId="2" borderId="0" xfId="5" applyFont="1" applyFill="1" applyBorder="1" applyAlignment="1">
      <alignment horizontal="center" vertical="top"/>
    </xf>
    <xf numFmtId="0" fontId="14" fillId="2" borderId="1" xfId="5" applyFont="1" applyFill="1" applyBorder="1" applyAlignment="1">
      <alignment horizontal="center" vertical="top"/>
    </xf>
    <xf numFmtId="0" fontId="15" fillId="2" borderId="1" xfId="5" applyFont="1" applyFill="1" applyBorder="1" applyAlignment="1">
      <alignment horizontal="left" vertical="top"/>
    </xf>
    <xf numFmtId="0" fontId="15" fillId="2" borderId="0" xfId="5" applyFont="1" applyFill="1" applyBorder="1" applyAlignment="1">
      <alignment horizontal="left" vertical="top"/>
    </xf>
    <xf numFmtId="0" fontId="15" fillId="2" borderId="1" xfId="5" applyFont="1" applyFill="1" applyBorder="1" applyAlignment="1">
      <alignment horizontal="center" vertical="top"/>
    </xf>
    <xf numFmtId="0" fontId="14" fillId="2" borderId="0" xfId="5" applyFont="1" applyFill="1" applyBorder="1" applyAlignment="1">
      <alignment horizontal="center" vertical="center"/>
    </xf>
    <xf numFmtId="0" fontId="14" fillId="2" borderId="0" xfId="5" applyFont="1" applyFill="1" applyBorder="1" applyAlignment="1">
      <alignment horizontal="left" vertical="center"/>
    </xf>
    <xf numFmtId="10" fontId="14" fillId="2" borderId="0" xfId="5" applyNumberFormat="1" applyFont="1" applyFill="1" applyBorder="1" applyAlignment="1">
      <alignment horizontal="right" vertical="center"/>
    </xf>
    <xf numFmtId="0" fontId="16" fillId="0" borderId="0" xfId="5"/>
    <xf numFmtId="0" fontId="14" fillId="2" borderId="0" xfId="5" applyFont="1" applyFill="1" applyBorder="1" applyAlignment="1">
      <alignment horizontal="left" vertical="center"/>
    </xf>
    <xf numFmtId="0" fontId="9" fillId="2" borderId="0" xfId="0" applyFont="1" applyFill="1" applyBorder="1" applyAlignment="1">
      <alignment horizontal="left" vertical="top"/>
    </xf>
    <xf numFmtId="0" fontId="19" fillId="2" borderId="0" xfId="0" applyFont="1" applyFill="1" applyBorder="1" applyAlignment="1">
      <alignment horizontal="left" vertical="top"/>
    </xf>
    <xf numFmtId="0" fontId="20" fillId="2" borderId="0" xfId="0" applyFont="1" applyFill="1" applyBorder="1" applyAlignment="1">
      <alignment vertical="top"/>
    </xf>
    <xf numFmtId="164" fontId="19" fillId="2" borderId="0" xfId="0" applyNumberFormat="1" applyFont="1" applyFill="1" applyBorder="1" applyAlignment="1">
      <alignment horizontal="right" vertical="top"/>
    </xf>
    <xf numFmtId="0" fontId="19" fillId="3" borderId="0" xfId="0" applyFont="1" applyFill="1" applyBorder="1" applyAlignment="1">
      <alignment vertical="top"/>
    </xf>
    <xf numFmtId="0" fontId="19" fillId="3" borderId="0" xfId="0" applyFont="1" applyFill="1" applyBorder="1" applyAlignment="1">
      <alignment horizontal="left" vertical="top"/>
    </xf>
    <xf numFmtId="0" fontId="19" fillId="4" borderId="0" xfId="0" applyFont="1" applyFill="1" applyBorder="1" applyAlignment="1">
      <alignment horizontal="right" vertical="top"/>
    </xf>
    <xf numFmtId="0" fontId="19" fillId="0" borderId="0" xfId="0" applyFont="1" applyFill="1" applyBorder="1" applyAlignment="1">
      <alignment vertical="top"/>
    </xf>
    <xf numFmtId="0" fontId="19" fillId="2" borderId="0" xfId="0" applyFont="1" applyFill="1" applyBorder="1" applyAlignment="1">
      <alignment vertical="top"/>
    </xf>
    <xf numFmtId="49" fontId="19" fillId="2" borderId="0" xfId="0" applyNumberFormat="1" applyFont="1" applyFill="1" applyBorder="1" applyAlignment="1">
      <alignment horizontal="center" vertical="top"/>
    </xf>
    <xf numFmtId="0" fontId="21" fillId="2" borderId="0" xfId="0" applyFont="1" applyFill="1" applyBorder="1" applyAlignment="1">
      <alignment horizontal="center" vertical="center"/>
    </xf>
    <xf numFmtId="49" fontId="22" fillId="2" borderId="0" xfId="0" applyNumberFormat="1" applyFont="1" applyFill="1" applyBorder="1" applyAlignment="1">
      <alignment horizontal="center" vertical="top"/>
    </xf>
    <xf numFmtId="0" fontId="21" fillId="2" borderId="5" xfId="0" applyFont="1" applyFill="1" applyBorder="1" applyAlignment="1">
      <alignment horizontal="center" vertical="center"/>
    </xf>
    <xf numFmtId="0" fontId="19" fillId="2" borderId="0" xfId="0" applyFont="1" applyFill="1" applyBorder="1" applyAlignment="1">
      <alignment vertical="center"/>
    </xf>
    <xf numFmtId="0" fontId="21" fillId="2" borderId="1" xfId="0" applyFont="1" applyFill="1" applyBorder="1" applyAlignment="1">
      <alignment horizontal="center" vertical="top"/>
    </xf>
    <xf numFmtId="0" fontId="21" fillId="2" borderId="0" xfId="0" applyFont="1" applyFill="1" applyBorder="1" applyAlignment="1">
      <alignment horizontal="center" vertical="top"/>
    </xf>
    <xf numFmtId="164" fontId="19" fillId="2" borderId="0" xfId="0" applyNumberFormat="1" applyFont="1" applyFill="1" applyBorder="1" applyAlignment="1">
      <alignment vertical="top"/>
    </xf>
    <xf numFmtId="164" fontId="22" fillId="2" borderId="1" xfId="0" applyNumberFormat="1" applyFont="1" applyFill="1" applyBorder="1" applyAlignment="1">
      <alignment horizontal="center" vertical="top"/>
    </xf>
    <xf numFmtId="164" fontId="19" fillId="2" borderId="0" xfId="0" applyNumberFormat="1" applyFont="1" applyFill="1" applyBorder="1" applyAlignment="1">
      <alignment horizontal="center" vertical="top"/>
    </xf>
    <xf numFmtId="165" fontId="19" fillId="2" borderId="2" xfId="0" applyNumberFormat="1" applyFont="1" applyFill="1" applyBorder="1" applyAlignment="1">
      <alignment horizontal="center" vertical="top"/>
    </xf>
    <xf numFmtId="0" fontId="19" fillId="0" borderId="0" xfId="0" applyFont="1" applyFill="1" applyBorder="1" applyAlignment="1">
      <alignment horizontal="left" vertical="top"/>
    </xf>
    <xf numFmtId="44" fontId="19" fillId="2" borderId="0" xfId="2" applyFont="1" applyFill="1" applyBorder="1" applyAlignment="1">
      <alignment vertical="top"/>
    </xf>
    <xf numFmtId="165" fontId="19" fillId="2" borderId="0" xfId="0" applyNumberFormat="1" applyFont="1" applyFill="1" applyBorder="1" applyAlignment="1">
      <alignment horizontal="center" vertical="top"/>
    </xf>
    <xf numFmtId="0" fontId="19" fillId="2" borderId="0" xfId="0" applyFont="1" applyFill="1" applyBorder="1" applyAlignment="1">
      <alignment horizontal="center" vertical="top"/>
    </xf>
    <xf numFmtId="0" fontId="22" fillId="2" borderId="1" xfId="0" applyFont="1" applyFill="1" applyBorder="1" applyAlignment="1">
      <alignment horizontal="center" vertical="top"/>
    </xf>
    <xf numFmtId="0" fontId="22" fillId="2" borderId="0" xfId="0" applyFont="1" applyFill="1" applyBorder="1" applyAlignment="1">
      <alignment horizontal="center" vertical="top"/>
    </xf>
    <xf numFmtId="166" fontId="19" fillId="2" borderId="0" xfId="0" applyNumberFormat="1" applyFont="1" applyFill="1" applyBorder="1" applyAlignment="1">
      <alignment vertical="top"/>
    </xf>
    <xf numFmtId="43" fontId="19" fillId="2" borderId="0" xfId="2" applyNumberFormat="1" applyFont="1" applyFill="1" applyBorder="1" applyAlignment="1">
      <alignment horizontal="left" vertical="top"/>
    </xf>
    <xf numFmtId="0" fontId="19" fillId="2" borderId="0" xfId="0" applyFont="1" applyFill="1" applyBorder="1" applyAlignment="1">
      <alignment horizontal="left" vertical="top" indent="1"/>
    </xf>
    <xf numFmtId="0" fontId="19" fillId="5" borderId="0" xfId="0" applyFont="1" applyFill="1" applyBorder="1" applyAlignment="1">
      <alignment horizontal="center" vertical="top"/>
    </xf>
    <xf numFmtId="167" fontId="19" fillId="5" borderId="0" xfId="2" applyNumberFormat="1" applyFont="1" applyFill="1" applyBorder="1" applyAlignment="1">
      <alignment vertical="top"/>
    </xf>
    <xf numFmtId="43" fontId="19" fillId="4" borderId="0" xfId="2" applyNumberFormat="1" applyFont="1" applyFill="1" applyBorder="1" applyAlignment="1">
      <alignment horizontal="left" vertical="top"/>
    </xf>
    <xf numFmtId="0" fontId="20" fillId="0" borderId="0" xfId="0" applyFont="1" applyFill="1" applyBorder="1" applyAlignment="1">
      <alignment vertical="top"/>
    </xf>
    <xf numFmtId="165" fontId="19" fillId="2" borderId="0" xfId="0" applyNumberFormat="1" applyFont="1" applyFill="1" applyBorder="1" applyAlignment="1">
      <alignment horizontal="center" vertical="center"/>
    </xf>
    <xf numFmtId="0" fontId="19" fillId="2" borderId="1" xfId="0" applyFont="1" applyFill="1" applyBorder="1" applyAlignment="1">
      <alignment horizontal="left" vertical="top"/>
    </xf>
    <xf numFmtId="0" fontId="23" fillId="2" borderId="0" xfId="0" applyFont="1" applyFill="1" applyBorder="1" applyAlignment="1">
      <alignment horizontal="left" vertical="top"/>
    </xf>
    <xf numFmtId="0" fontId="20" fillId="2" borderId="0" xfId="0" applyFont="1" applyFill="1" applyBorder="1" applyAlignment="1">
      <alignment horizontal="left" vertical="top"/>
    </xf>
    <xf numFmtId="43" fontId="19" fillId="2" borderId="0" xfId="2" applyNumberFormat="1" applyFont="1" applyFill="1" applyBorder="1" applyAlignment="1">
      <alignment horizontal="right" vertical="top"/>
    </xf>
    <xf numFmtId="0" fontId="20" fillId="2" borderId="0" xfId="0" applyFont="1" applyFill="1" applyBorder="1" applyAlignment="1">
      <alignment horizontal="center" vertical="top"/>
    </xf>
    <xf numFmtId="0" fontId="19" fillId="2" borderId="0" xfId="0" applyFont="1" applyFill="1" applyBorder="1" applyAlignment="1">
      <alignment horizontal="right" vertical="top"/>
    </xf>
    <xf numFmtId="0" fontId="19" fillId="5" borderId="0" xfId="0" applyFont="1" applyFill="1" applyBorder="1" applyAlignment="1">
      <alignment horizontal="right" vertical="top"/>
    </xf>
    <xf numFmtId="0" fontId="19" fillId="2" borderId="0" xfId="0" applyFont="1" applyFill="1" applyBorder="1" applyAlignment="1"/>
    <xf numFmtId="164" fontId="22" fillId="2" borderId="0" xfId="0" applyNumberFormat="1" applyFont="1" applyFill="1" applyBorder="1" applyAlignment="1">
      <alignment horizontal="center" vertical="top"/>
    </xf>
    <xf numFmtId="0" fontId="19" fillId="2" borderId="2" xfId="0" applyFont="1" applyFill="1" applyBorder="1" applyAlignment="1">
      <alignment vertical="top"/>
    </xf>
    <xf numFmtId="0" fontId="19" fillId="5" borderId="0" xfId="0" applyFont="1" applyFill="1" applyBorder="1" applyAlignment="1">
      <alignment vertical="top"/>
    </xf>
    <xf numFmtId="0" fontId="19" fillId="5" borderId="0" xfId="0" applyFont="1" applyFill="1" applyBorder="1" applyAlignment="1">
      <alignment horizontal="left" vertical="top"/>
    </xf>
    <xf numFmtId="167" fontId="19" fillId="6" borderId="0" xfId="2" applyNumberFormat="1" applyFont="1" applyFill="1" applyBorder="1" applyAlignment="1">
      <alignment horizontal="right" vertical="top"/>
    </xf>
    <xf numFmtId="0" fontId="19" fillId="5" borderId="0" xfId="0" applyNumberFormat="1" applyFont="1" applyFill="1" applyBorder="1" applyAlignment="1">
      <alignment horizontal="center" vertical="top"/>
    </xf>
    <xf numFmtId="167" fontId="19" fillId="5" borderId="0" xfId="2" applyNumberFormat="1" applyFont="1" applyFill="1" applyBorder="1" applyAlignment="1">
      <alignment horizontal="right" vertical="top"/>
    </xf>
    <xf numFmtId="0" fontId="20" fillId="2" borderId="0" xfId="0" applyFont="1" applyFill="1" applyBorder="1" applyAlignment="1">
      <alignment horizontal="left" vertical="center" indent="1"/>
    </xf>
    <xf numFmtId="0" fontId="20" fillId="2" borderId="0" xfId="0" applyFont="1" applyFill="1" applyBorder="1" applyAlignment="1">
      <alignment horizontal="left" indent="1"/>
    </xf>
    <xf numFmtId="0" fontId="20" fillId="5" borderId="0" xfId="0" applyFont="1" applyFill="1" applyBorder="1" applyAlignment="1">
      <alignment wrapText="1"/>
    </xf>
    <xf numFmtId="0" fontId="19" fillId="5" borderId="0" xfId="0" applyFont="1" applyFill="1" applyBorder="1" applyAlignment="1">
      <alignment horizontal="center" vertical="center"/>
    </xf>
    <xf numFmtId="0" fontId="19" fillId="5" borderId="0" xfId="0" applyFont="1" applyFill="1" applyBorder="1" applyAlignment="1">
      <alignment vertical="center"/>
    </xf>
    <xf numFmtId="43" fontId="19" fillId="5" borderId="0" xfId="0" applyNumberFormat="1" applyFont="1" applyFill="1" applyBorder="1" applyAlignment="1">
      <alignment horizontal="right" vertical="top" indent="1"/>
    </xf>
    <xf numFmtId="43" fontId="19" fillId="2" borderId="0" xfId="2" applyNumberFormat="1" applyFont="1" applyFill="1" applyBorder="1" applyAlignment="1">
      <alignment horizontal="right" vertical="top" indent="1"/>
    </xf>
    <xf numFmtId="0" fontId="19" fillId="0" borderId="0" xfId="0" applyFont="1" applyFill="1" applyBorder="1" applyAlignment="1">
      <alignment horizontal="center" vertical="top"/>
    </xf>
    <xf numFmtId="167" fontId="19" fillId="6" borderId="0" xfId="2" applyNumberFormat="1" applyFont="1" applyFill="1" applyBorder="1" applyAlignment="1">
      <alignment vertical="top"/>
    </xf>
    <xf numFmtId="49" fontId="19" fillId="5" borderId="0" xfId="0" applyNumberFormat="1" applyFont="1" applyFill="1" applyBorder="1" applyAlignment="1">
      <alignment horizontal="center" vertical="top"/>
    </xf>
    <xf numFmtId="164" fontId="22" fillId="5" borderId="0" xfId="0" applyNumberFormat="1" applyFont="1" applyFill="1" applyBorder="1" applyAlignment="1">
      <alignment horizontal="center" vertical="top"/>
    </xf>
    <xf numFmtId="164" fontId="22" fillId="5" borderId="1" xfId="0" applyNumberFormat="1" applyFont="1" applyFill="1" applyBorder="1" applyAlignment="1">
      <alignment horizontal="center" vertical="top"/>
    </xf>
    <xf numFmtId="164" fontId="19" fillId="5" borderId="0" xfId="0" applyNumberFormat="1" applyFont="1" applyFill="1" applyBorder="1" applyAlignment="1">
      <alignment vertical="top"/>
    </xf>
    <xf numFmtId="164" fontId="22" fillId="2" borderId="0" xfId="0" applyNumberFormat="1" applyFont="1" applyFill="1" applyBorder="1" applyAlignment="1">
      <alignment vertical="top"/>
    </xf>
    <xf numFmtId="164" fontId="19" fillId="5" borderId="0" xfId="0" applyNumberFormat="1" applyFont="1" applyFill="1" applyBorder="1" applyAlignment="1">
      <alignment horizontal="center" vertical="top"/>
    </xf>
    <xf numFmtId="43" fontId="19" fillId="4" borderId="0" xfId="0" applyNumberFormat="1" applyFont="1" applyFill="1" applyBorder="1" applyAlignment="1">
      <alignment vertical="top"/>
    </xf>
    <xf numFmtId="43" fontId="19" fillId="5" borderId="0" xfId="0" applyNumberFormat="1" applyFont="1" applyFill="1" applyBorder="1" applyAlignment="1">
      <alignment vertical="top"/>
    </xf>
    <xf numFmtId="0" fontId="20" fillId="5" borderId="0" xfId="0" applyFont="1" applyFill="1" applyBorder="1" applyAlignment="1">
      <alignment vertical="top"/>
    </xf>
    <xf numFmtId="0" fontId="20" fillId="2" borderId="0" xfId="0" applyFont="1" applyFill="1" applyBorder="1" applyAlignment="1">
      <alignment horizontal="left" vertical="top" indent="1"/>
    </xf>
    <xf numFmtId="165" fontId="19" fillId="0" borderId="0" xfId="0" applyNumberFormat="1" applyFont="1" applyFill="1" applyBorder="1" applyAlignment="1">
      <alignment horizontal="center" vertical="top"/>
    </xf>
    <xf numFmtId="43" fontId="19" fillId="2" borderId="0" xfId="0" applyNumberFormat="1" applyFont="1" applyFill="1" applyBorder="1" applyAlignment="1">
      <alignment vertical="top"/>
    </xf>
    <xf numFmtId="43" fontId="19" fillId="0" borderId="0" xfId="0" applyNumberFormat="1" applyFont="1" applyFill="1" applyBorder="1" applyAlignment="1">
      <alignment vertical="top"/>
    </xf>
    <xf numFmtId="0" fontId="19" fillId="0" borderId="0" xfId="0" applyFont="1" applyFill="1" applyBorder="1" applyAlignment="1">
      <alignment horizontal="left" vertical="top" indent="1"/>
    </xf>
    <xf numFmtId="43" fontId="19" fillId="4" borderId="1" xfId="0" applyNumberFormat="1" applyFont="1" applyFill="1" applyBorder="1" applyAlignment="1">
      <alignment vertical="top"/>
    </xf>
    <xf numFmtId="0" fontId="19" fillId="2" borderId="0" xfId="0" applyFont="1" applyFill="1" applyBorder="1" applyAlignment="1">
      <alignment horizontal="left" vertical="top" indent="2"/>
    </xf>
    <xf numFmtId="0" fontId="19" fillId="2" borderId="0" xfId="0" applyFont="1" applyFill="1" applyBorder="1" applyAlignment="1">
      <alignment horizontal="left" vertical="top" wrapText="1" indent="2"/>
    </xf>
    <xf numFmtId="43" fontId="19" fillId="5" borderId="1" xfId="0" applyNumberFormat="1" applyFont="1" applyFill="1" applyBorder="1" applyAlignment="1">
      <alignment vertical="top"/>
    </xf>
    <xf numFmtId="0" fontId="20" fillId="0" borderId="0" xfId="0" applyFont="1" applyFill="1" applyBorder="1" applyAlignment="1">
      <alignment horizontal="left" vertical="top" indent="1"/>
    </xf>
    <xf numFmtId="10" fontId="19" fillId="0" borderId="0" xfId="0" applyNumberFormat="1" applyFont="1" applyFill="1" applyBorder="1" applyAlignment="1">
      <alignment vertical="top"/>
    </xf>
    <xf numFmtId="10" fontId="19" fillId="2" borderId="0" xfId="3" applyNumberFormat="1" applyFont="1" applyFill="1" applyBorder="1" applyAlignment="1">
      <alignment vertical="top"/>
    </xf>
    <xf numFmtId="167" fontId="19" fillId="5" borderId="0" xfId="1" applyNumberFormat="1" applyFont="1" applyFill="1" applyBorder="1" applyAlignment="1">
      <alignment vertical="top"/>
    </xf>
    <xf numFmtId="0" fontId="21" fillId="2" borderId="1" xfId="0" applyFont="1" applyFill="1" applyBorder="1" applyAlignment="1">
      <alignment horizontal="center" vertical="center"/>
    </xf>
    <xf numFmtId="0" fontId="20" fillId="2" borderId="0" xfId="0" applyFont="1" applyFill="1" applyBorder="1" applyAlignment="1">
      <alignment vertical="top" wrapText="1"/>
    </xf>
    <xf numFmtId="167" fontId="19" fillId="0" borderId="0" xfId="2" applyNumberFormat="1" applyFont="1" applyFill="1" applyBorder="1" applyAlignment="1">
      <alignment vertical="top"/>
    </xf>
    <xf numFmtId="0" fontId="19" fillId="5" borderId="1" xfId="0" applyFont="1" applyFill="1" applyBorder="1" applyAlignment="1">
      <alignment vertical="center"/>
    </xf>
    <xf numFmtId="0" fontId="19" fillId="2" borderId="1" xfId="0" applyFont="1" applyFill="1" applyBorder="1" applyAlignment="1">
      <alignment horizontal="center" vertical="top"/>
    </xf>
    <xf numFmtId="0" fontId="19" fillId="0" borderId="1" xfId="0" applyFont="1" applyFill="1" applyBorder="1" applyAlignment="1">
      <alignment horizontal="center" vertical="top"/>
    </xf>
    <xf numFmtId="167" fontId="19" fillId="5" borderId="11" xfId="2" applyNumberFormat="1" applyFont="1" applyFill="1" applyBorder="1" applyAlignment="1">
      <alignment vertical="top"/>
    </xf>
    <xf numFmtId="167" fontId="19" fillId="5" borderId="1" xfId="2" applyNumberFormat="1" applyFont="1" applyFill="1" applyBorder="1" applyAlignment="1">
      <alignment vertical="top"/>
    </xf>
    <xf numFmtId="0" fontId="19" fillId="5" borderId="1" xfId="0" applyFont="1" applyFill="1" applyBorder="1" applyAlignment="1">
      <alignment horizontal="center" vertical="top"/>
    </xf>
    <xf numFmtId="10" fontId="19" fillId="5" borderId="0" xfId="0" applyNumberFormat="1" applyFont="1" applyFill="1" applyBorder="1" applyAlignment="1">
      <alignment vertical="top"/>
    </xf>
    <xf numFmtId="10" fontId="19" fillId="5" borderId="0" xfId="3" applyNumberFormat="1" applyFont="1" applyFill="1" applyBorder="1" applyAlignment="1">
      <alignment vertical="top"/>
    </xf>
    <xf numFmtId="10" fontId="19" fillId="5" borderId="0" xfId="0" applyNumberFormat="1" applyFont="1" applyFill="1" applyBorder="1" applyAlignment="1">
      <alignment horizontal="right" vertical="top"/>
    </xf>
    <xf numFmtId="10" fontId="19" fillId="5" borderId="1" xfId="0" applyNumberFormat="1" applyFont="1" applyFill="1" applyBorder="1" applyAlignment="1">
      <alignment vertical="top"/>
    </xf>
    <xf numFmtId="10" fontId="19" fillId="5" borderId="5" xfId="0" applyNumberFormat="1" applyFont="1" applyFill="1" applyBorder="1" applyAlignment="1">
      <alignment horizontal="right" vertical="top"/>
    </xf>
    <xf numFmtId="10" fontId="19" fillId="5" borderId="2" xfId="0" applyNumberFormat="1" applyFont="1" applyFill="1" applyBorder="1" applyAlignment="1">
      <alignment horizontal="right" vertical="top"/>
    </xf>
    <xf numFmtId="10" fontId="19" fillId="5" borderId="0" xfId="0" applyNumberFormat="1" applyFont="1" applyFill="1" applyBorder="1" applyAlignment="1">
      <alignment horizontal="right" vertical="center"/>
    </xf>
    <xf numFmtId="0" fontId="19" fillId="5" borderId="0" xfId="0" quotePrefix="1" applyFont="1" applyFill="1" applyBorder="1" applyAlignment="1">
      <alignment horizontal="center" vertical="center"/>
    </xf>
    <xf numFmtId="0" fontId="20" fillId="5" borderId="0" xfId="0" applyFont="1" applyFill="1" applyBorder="1" applyAlignment="1">
      <alignment vertical="center"/>
    </xf>
    <xf numFmtId="165" fontId="22" fillId="2" borderId="0" xfId="0" applyNumberFormat="1" applyFont="1" applyFill="1" applyBorder="1" applyAlignment="1">
      <alignment horizontal="center" vertical="center"/>
    </xf>
    <xf numFmtId="0" fontId="22" fillId="2" borderId="0" xfId="0" applyFont="1" applyFill="1" applyBorder="1" applyAlignment="1">
      <alignment vertical="top"/>
    </xf>
    <xf numFmtId="0" fontId="22" fillId="5" borderId="0" xfId="0" applyFont="1" applyFill="1" applyBorder="1" applyAlignment="1">
      <alignment vertical="center"/>
    </xf>
    <xf numFmtId="0" fontId="22" fillId="5" borderId="0" xfId="0" applyFont="1" applyFill="1" applyBorder="1" applyAlignment="1">
      <alignment vertical="top"/>
    </xf>
    <xf numFmtId="0" fontId="22" fillId="3" borderId="0" xfId="0" applyFont="1" applyFill="1" applyBorder="1" applyAlignment="1">
      <alignment vertical="top"/>
    </xf>
    <xf numFmtId="0" fontId="22" fillId="3" borderId="0" xfId="0" applyFont="1" applyFill="1" applyBorder="1" applyAlignment="1">
      <alignment horizontal="left" vertical="top"/>
    </xf>
    <xf numFmtId="165" fontId="19" fillId="2" borderId="0" xfId="0" applyNumberFormat="1" applyFont="1" applyFill="1" applyBorder="1" applyAlignment="1">
      <alignment horizontal="left" vertical="center"/>
    </xf>
    <xf numFmtId="0" fontId="19" fillId="0" borderId="0" xfId="0" applyFont="1" applyFill="1" applyBorder="1" applyAlignment="1">
      <alignment horizontal="right" vertical="top"/>
    </xf>
    <xf numFmtId="0" fontId="19" fillId="5" borderId="0" xfId="0" applyFont="1" applyFill="1" applyBorder="1" applyAlignment="1">
      <alignment horizontal="center" vertical="top" wrapText="1"/>
    </xf>
    <xf numFmtId="168" fontId="19" fillId="6" borderId="0" xfId="3" applyNumberFormat="1" applyFont="1" applyFill="1" applyBorder="1" applyAlignment="1">
      <alignment vertical="top"/>
    </xf>
    <xf numFmtId="0" fontId="20" fillId="5" borderId="0" xfId="0" applyFont="1" applyFill="1" applyBorder="1" applyAlignment="1">
      <alignment horizontal="center" vertical="top"/>
    </xf>
    <xf numFmtId="171" fontId="20" fillId="6" borderId="0" xfId="0" applyNumberFormat="1" applyFont="1" applyFill="1" applyBorder="1" applyAlignment="1">
      <alignment horizontal="right" vertical="center"/>
    </xf>
    <xf numFmtId="171" fontId="19" fillId="2" borderId="0" xfId="2" applyNumberFormat="1" applyFont="1" applyFill="1" applyBorder="1" applyAlignment="1">
      <alignment horizontal="right" vertical="top" indent="1"/>
    </xf>
    <xf numFmtId="171" fontId="19" fillId="5" borderId="0" xfId="0" applyNumberFormat="1" applyFont="1" applyFill="1" applyBorder="1" applyAlignment="1">
      <alignment horizontal="center" vertical="center"/>
    </xf>
    <xf numFmtId="171" fontId="19" fillId="5" borderId="0" xfId="0" applyNumberFormat="1" applyFont="1" applyFill="1" applyBorder="1" applyAlignment="1">
      <alignment vertical="top"/>
    </xf>
    <xf numFmtId="0" fontId="24" fillId="5" borderId="0" xfId="0" applyFont="1" applyFill="1" applyBorder="1" applyAlignment="1">
      <alignment vertical="top"/>
    </xf>
    <xf numFmtId="171" fontId="19" fillId="2" borderId="0" xfId="0" applyNumberFormat="1" applyFont="1" applyFill="1" applyBorder="1" applyAlignment="1">
      <alignment vertical="top"/>
    </xf>
    <xf numFmtId="0" fontId="19" fillId="7" borderId="0" xfId="0" applyFont="1" applyFill="1" applyBorder="1" applyAlignment="1">
      <alignment vertical="top"/>
    </xf>
    <xf numFmtId="171" fontId="19" fillId="7" borderId="0" xfId="0" applyNumberFormat="1" applyFont="1" applyFill="1" applyBorder="1" applyAlignment="1">
      <alignment vertical="top"/>
    </xf>
    <xf numFmtId="0" fontId="19" fillId="7" borderId="0" xfId="0" applyFont="1" applyFill="1" applyBorder="1" applyAlignment="1">
      <alignment horizontal="center" vertical="top"/>
    </xf>
    <xf numFmtId="167" fontId="19" fillId="7" borderId="0" xfId="2" applyNumberFormat="1" applyFont="1" applyFill="1" applyBorder="1" applyAlignment="1">
      <alignment vertical="top"/>
    </xf>
    <xf numFmtId="168" fontId="19" fillId="7" borderId="0" xfId="3" applyNumberFormat="1" applyFont="1" applyFill="1" applyBorder="1" applyAlignment="1">
      <alignment vertical="top"/>
    </xf>
    <xf numFmtId="0" fontId="19" fillId="7" borderId="0" xfId="0" applyFont="1" applyFill="1" applyBorder="1" applyAlignment="1">
      <alignment horizontal="left" vertical="top"/>
    </xf>
    <xf numFmtId="0" fontId="18" fillId="2" borderId="0" xfId="0" applyFont="1" applyFill="1" applyBorder="1" applyAlignment="1">
      <alignment horizontal="center" vertical="center"/>
    </xf>
    <xf numFmtId="0" fontId="18" fillId="2" borderId="0" xfId="0" applyFont="1" applyFill="1" applyBorder="1" applyAlignment="1">
      <alignment horizontal="left" vertical="top"/>
    </xf>
    <xf numFmtId="0" fontId="18" fillId="2" borderId="0" xfId="0" applyFont="1" applyFill="1" applyBorder="1" applyAlignment="1">
      <alignment horizontal="center" vertical="top"/>
    </xf>
    <xf numFmtId="0" fontId="19" fillId="6" borderId="0" xfId="0" applyFont="1" applyFill="1" applyBorder="1" applyAlignment="1">
      <alignment horizontal="right" vertical="top"/>
    </xf>
    <xf numFmtId="0" fontId="19" fillId="2" borderId="0" xfId="0" applyFont="1" applyFill="1" applyBorder="1" applyAlignment="1">
      <alignment horizontal="center" vertical="center"/>
    </xf>
    <xf numFmtId="0" fontId="19" fillId="2" borderId="0" xfId="0" applyFont="1" applyFill="1" applyBorder="1" applyAlignment="1">
      <alignment horizontal="left" vertical="top" wrapText="1"/>
    </xf>
    <xf numFmtId="49" fontId="19" fillId="2" borderId="0" xfId="0" applyNumberFormat="1" applyFont="1" applyFill="1" applyBorder="1" applyAlignment="1">
      <alignment horizontal="center"/>
    </xf>
    <xf numFmtId="0" fontId="19" fillId="2" borderId="1" xfId="0" applyNumberFormat="1" applyFont="1" applyFill="1" applyBorder="1" applyAlignment="1">
      <alignment horizontal="center" vertical="top"/>
    </xf>
    <xf numFmtId="49" fontId="22" fillId="2" borderId="0" xfId="0" applyNumberFormat="1" applyFont="1" applyFill="1" applyBorder="1" applyAlignment="1">
      <alignment horizontal="center" vertical="center"/>
    </xf>
    <xf numFmtId="0" fontId="19" fillId="2" borderId="0" xfId="0" applyNumberFormat="1" applyFont="1" applyFill="1" applyBorder="1" applyAlignment="1">
      <alignment horizontal="center" vertical="top"/>
    </xf>
    <xf numFmtId="49" fontId="22" fillId="2" borderId="0" xfId="0" applyNumberFormat="1" applyFont="1" applyFill="1" applyBorder="1" applyAlignment="1">
      <alignment horizontal="center"/>
    </xf>
    <xf numFmtId="49" fontId="19" fillId="4" borderId="0" xfId="0" applyNumberFormat="1" applyFont="1" applyFill="1" applyBorder="1" applyAlignment="1">
      <alignment horizontal="center" vertical="top"/>
    </xf>
    <xf numFmtId="49" fontId="19" fillId="2" borderId="9" xfId="0" applyNumberFormat="1" applyFont="1" applyFill="1" applyBorder="1" applyAlignment="1">
      <alignment horizontal="center" vertical="top"/>
    </xf>
    <xf numFmtId="49" fontId="19" fillId="2" borderId="6" xfId="0" applyNumberFormat="1" applyFont="1" applyFill="1" applyBorder="1" applyAlignment="1">
      <alignment horizontal="center" vertical="top"/>
    </xf>
    <xf numFmtId="49" fontId="19" fillId="2" borderId="9" xfId="0" applyNumberFormat="1" applyFont="1" applyFill="1" applyBorder="1" applyAlignment="1">
      <alignment horizontal="center"/>
    </xf>
    <xf numFmtId="0" fontId="19" fillId="2" borderId="0" xfId="0" applyNumberFormat="1" applyFont="1" applyFill="1" applyBorder="1" applyAlignment="1">
      <alignment horizontal="center"/>
    </xf>
    <xf numFmtId="49" fontId="19" fillId="2" borderId="9" xfId="0" applyNumberFormat="1" applyFont="1" applyFill="1" applyBorder="1" applyAlignment="1">
      <alignment horizontal="center" wrapText="1"/>
    </xf>
    <xf numFmtId="0" fontId="18" fillId="2" borderId="0" xfId="0" applyFont="1" applyFill="1" applyBorder="1" applyAlignment="1">
      <alignment horizontal="left"/>
    </xf>
    <xf numFmtId="49" fontId="19" fillId="0" borderId="14" xfId="0" applyNumberFormat="1" applyFont="1" applyFill="1" applyBorder="1" applyAlignment="1">
      <alignment horizontal="center" vertical="top"/>
    </xf>
    <xf numFmtId="49" fontId="19" fillId="4" borderId="14" xfId="0" applyNumberFormat="1" applyFont="1" applyFill="1" applyBorder="1" applyAlignment="1">
      <alignment horizontal="center" vertical="top"/>
    </xf>
    <xf numFmtId="43" fontId="19" fillId="2" borderId="15" xfId="2" applyNumberFormat="1" applyFont="1" applyFill="1" applyBorder="1" applyAlignment="1">
      <alignment horizontal="center" vertical="top"/>
    </xf>
    <xf numFmtId="49" fontId="19" fillId="2" borderId="14" xfId="0" applyNumberFormat="1" applyFont="1" applyFill="1" applyBorder="1" applyAlignment="1">
      <alignment horizontal="center" vertical="top"/>
    </xf>
    <xf numFmtId="168" fontId="19" fillId="2" borderId="14" xfId="2" applyNumberFormat="1" applyFont="1" applyFill="1" applyBorder="1" applyAlignment="1">
      <alignment horizontal="right" vertical="top" indent="1"/>
    </xf>
    <xf numFmtId="43" fontId="19" fillId="2" borderId="14" xfId="2" applyNumberFormat="1" applyFont="1" applyFill="1" applyBorder="1" applyAlignment="1">
      <alignment horizontal="center" vertical="top"/>
    </xf>
    <xf numFmtId="43" fontId="19" fillId="7" borderId="14" xfId="2" applyNumberFormat="1" applyFont="1" applyFill="1" applyBorder="1" applyAlignment="1">
      <alignment horizontal="center" vertical="top"/>
    </xf>
    <xf numFmtId="43" fontId="19" fillId="6" borderId="14" xfId="2" applyNumberFormat="1" applyFont="1" applyFill="1" applyBorder="1" applyAlignment="1">
      <alignment horizontal="center" vertical="top"/>
    </xf>
    <xf numFmtId="43" fontId="19" fillId="4" borderId="14" xfId="2" applyNumberFormat="1" applyFont="1" applyFill="1" applyBorder="1" applyAlignment="1">
      <alignment horizontal="center" vertical="top"/>
    </xf>
    <xf numFmtId="49" fontId="19" fillId="2" borderId="15" xfId="0" applyNumberFormat="1" applyFont="1" applyFill="1" applyBorder="1" applyAlignment="1">
      <alignment horizontal="center" vertical="top"/>
    </xf>
    <xf numFmtId="168" fontId="19" fillId="2" borderId="15" xfId="2" applyNumberFormat="1" applyFont="1" applyFill="1" applyBorder="1" applyAlignment="1">
      <alignment horizontal="right" vertical="top" indent="1"/>
    </xf>
    <xf numFmtId="49" fontId="19" fillId="4" borderId="16" xfId="0" applyNumberFormat="1" applyFont="1" applyFill="1" applyBorder="1" applyAlignment="1">
      <alignment horizontal="center" vertical="top"/>
    </xf>
    <xf numFmtId="49" fontId="19" fillId="2" borderId="16" xfId="0" applyNumberFormat="1" applyFont="1" applyFill="1" applyBorder="1" applyAlignment="1">
      <alignment horizontal="center" vertical="top"/>
    </xf>
    <xf numFmtId="168" fontId="19" fillId="2" borderId="16" xfId="2" applyNumberFormat="1" applyFont="1" applyFill="1" applyBorder="1" applyAlignment="1">
      <alignment horizontal="right" vertical="top" indent="1"/>
    </xf>
    <xf numFmtId="0" fontId="19" fillId="2" borderId="0" xfId="0" applyNumberFormat="1" applyFont="1" applyFill="1" applyBorder="1" applyAlignment="1">
      <alignment horizontal="center" wrapText="1"/>
    </xf>
    <xf numFmtId="49" fontId="19" fillId="2" borderId="0" xfId="0" applyNumberFormat="1" applyFont="1" applyFill="1" applyBorder="1" applyAlignment="1">
      <alignment horizontal="left" wrapText="1"/>
    </xf>
    <xf numFmtId="168" fontId="19" fillId="2" borderId="0" xfId="3" applyNumberFormat="1" applyFont="1" applyFill="1" applyBorder="1" applyAlignment="1">
      <alignment horizontal="right" indent="1"/>
    </xf>
    <xf numFmtId="0" fontId="18" fillId="2" borderId="0" xfId="0" applyFont="1" applyFill="1" applyBorder="1" applyAlignment="1">
      <alignment horizontal="left" vertical="top" wrapText="1"/>
    </xf>
    <xf numFmtId="43" fontId="19" fillId="5" borderId="0" xfId="2" applyNumberFormat="1" applyFont="1" applyFill="1" applyBorder="1" applyAlignment="1">
      <alignment horizontal="center" vertical="top"/>
    </xf>
    <xf numFmtId="0" fontId="22" fillId="2" borderId="0" xfId="0" applyNumberFormat="1" applyFont="1" applyFill="1" applyBorder="1" applyAlignment="1">
      <alignment horizontal="left" vertical="top"/>
    </xf>
    <xf numFmtId="49" fontId="19" fillId="4" borderId="15" xfId="0" applyNumberFormat="1" applyFont="1" applyFill="1" applyBorder="1" applyAlignment="1">
      <alignment horizontal="center"/>
    </xf>
    <xf numFmtId="49" fontId="19" fillId="2" borderId="15" xfId="0" applyNumberFormat="1" applyFont="1" applyFill="1" applyBorder="1" applyAlignment="1">
      <alignment horizontal="center" wrapText="1"/>
    </xf>
    <xf numFmtId="49" fontId="19" fillId="0" borderId="16" xfId="0" applyNumberFormat="1" applyFont="1" applyFill="1" applyBorder="1" applyAlignment="1">
      <alignment horizontal="center" vertical="top"/>
    </xf>
    <xf numFmtId="172" fontId="19" fillId="6" borderId="17" xfId="0" applyNumberFormat="1" applyFont="1" applyFill="1" applyBorder="1" applyAlignment="1">
      <alignment horizontal="center" vertical="top"/>
    </xf>
    <xf numFmtId="43" fontId="19" fillId="0" borderId="17" xfId="2" applyNumberFormat="1" applyFont="1" applyFill="1" applyBorder="1" applyAlignment="1">
      <alignment horizontal="center" vertical="top"/>
    </xf>
    <xf numFmtId="172" fontId="19" fillId="5" borderId="15" xfId="3" applyNumberFormat="1" applyFont="1" applyFill="1" applyBorder="1" applyAlignment="1">
      <alignment horizontal="right" vertical="top" indent="1"/>
    </xf>
    <xf numFmtId="172" fontId="19" fillId="2" borderId="14" xfId="2" applyNumberFormat="1" applyFont="1" applyFill="1" applyBorder="1" applyAlignment="1">
      <alignment horizontal="right" vertical="top" indent="1"/>
    </xf>
    <xf numFmtId="172" fontId="19" fillId="5" borderId="14" xfId="3" applyNumberFormat="1" applyFont="1" applyFill="1" applyBorder="1" applyAlignment="1">
      <alignment horizontal="right" vertical="top" indent="1"/>
    </xf>
    <xf numFmtId="172" fontId="19" fillId="2" borderId="12" xfId="2" applyNumberFormat="1" applyFont="1" applyFill="1" applyBorder="1" applyAlignment="1">
      <alignment horizontal="center" vertical="top"/>
    </xf>
    <xf numFmtId="172" fontId="19" fillId="2" borderId="18" xfId="2" applyNumberFormat="1" applyFont="1" applyFill="1" applyBorder="1" applyAlignment="1">
      <alignment horizontal="center" vertical="top"/>
    </xf>
    <xf numFmtId="175" fontId="19" fillId="2" borderId="15" xfId="2" applyNumberFormat="1" applyFont="1" applyFill="1" applyBorder="1" applyAlignment="1">
      <alignment horizontal="center" vertical="top"/>
    </xf>
    <xf numFmtId="0" fontId="22" fillId="2" borderId="0" xfId="0" applyFont="1" applyFill="1" applyBorder="1" applyAlignment="1">
      <alignment horizontal="center"/>
    </xf>
    <xf numFmtId="0" fontId="19" fillId="2" borderId="1" xfId="0" applyFont="1" applyFill="1" applyBorder="1" applyAlignment="1">
      <alignment horizontal="center" wrapText="1"/>
    </xf>
    <xf numFmtId="0" fontId="22" fillId="2" borderId="0" xfId="0" applyFont="1" applyFill="1" applyBorder="1" applyAlignment="1">
      <alignment horizontal="center" wrapText="1"/>
    </xf>
    <xf numFmtId="0" fontId="22" fillId="2" borderId="0" xfId="0" quotePrefix="1" applyFont="1" applyFill="1" applyBorder="1" applyAlignment="1">
      <alignment horizontal="center" vertical="top"/>
    </xf>
    <xf numFmtId="0" fontId="19" fillId="2" borderId="0" xfId="0" applyFont="1" applyFill="1" applyBorder="1" applyAlignment="1">
      <alignment horizontal="center"/>
    </xf>
    <xf numFmtId="0" fontId="19" fillId="2" borderId="0" xfId="0" applyFont="1" applyFill="1" applyBorder="1" applyAlignment="1">
      <alignment horizontal="center" wrapText="1"/>
    </xf>
    <xf numFmtId="0" fontId="19" fillId="0" borderId="0" xfId="0" applyFont="1" applyFill="1" applyBorder="1" applyAlignment="1">
      <alignment horizontal="center" wrapText="1"/>
    </xf>
    <xf numFmtId="43" fontId="19" fillId="4" borderId="0" xfId="2" applyNumberFormat="1" applyFont="1" applyFill="1" applyBorder="1" applyAlignment="1">
      <alignment horizontal="center" vertical="top"/>
    </xf>
    <xf numFmtId="0" fontId="19" fillId="2" borderId="0" xfId="0" applyFont="1" applyFill="1" applyBorder="1" applyAlignment="1">
      <alignment horizontal="right" vertical="top" wrapText="1"/>
    </xf>
    <xf numFmtId="43" fontId="19" fillId="5" borderId="4" xfId="2" applyNumberFormat="1" applyFont="1" applyFill="1" applyBorder="1" applyAlignment="1">
      <alignment horizontal="center"/>
    </xf>
    <xf numFmtId="0" fontId="22" fillId="2" borderId="0" xfId="0" quotePrefix="1" applyFont="1" applyFill="1" applyBorder="1" applyAlignment="1">
      <alignment horizontal="center"/>
    </xf>
    <xf numFmtId="43" fontId="19" fillId="5" borderId="4" xfId="2" applyNumberFormat="1" applyFont="1" applyFill="1" applyBorder="1" applyAlignment="1">
      <alignment horizontal="center" vertical="top"/>
    </xf>
    <xf numFmtId="0" fontId="27" fillId="2" borderId="0" xfId="0" applyFont="1" applyFill="1" applyBorder="1" applyAlignment="1">
      <alignment horizontal="center" vertical="top"/>
    </xf>
    <xf numFmtId="0" fontId="27" fillId="2" borderId="0" xfId="0" applyFont="1" applyFill="1" applyBorder="1" applyAlignment="1">
      <alignment vertical="top"/>
    </xf>
    <xf numFmtId="43" fontId="19" fillId="6" borderId="0" xfId="2" applyNumberFormat="1" applyFont="1" applyFill="1" applyBorder="1" applyAlignment="1">
      <alignment horizontal="center" vertical="top"/>
    </xf>
    <xf numFmtId="0" fontId="27" fillId="2" borderId="0" xfId="0" applyFont="1" applyFill="1" applyBorder="1" applyAlignment="1">
      <alignment horizontal="left" vertical="top"/>
    </xf>
    <xf numFmtId="0" fontId="19" fillId="2" borderId="0" xfId="0" quotePrefix="1" applyFont="1" applyFill="1" applyBorder="1" applyAlignment="1">
      <alignment horizontal="center"/>
    </xf>
    <xf numFmtId="0" fontId="19" fillId="2" borderId="1" xfId="0" applyFont="1" applyFill="1" applyBorder="1" applyAlignment="1">
      <alignment horizontal="left"/>
    </xf>
    <xf numFmtId="0" fontId="19" fillId="2" borderId="1" xfId="0" applyFont="1" applyFill="1" applyBorder="1" applyAlignment="1">
      <alignment horizontal="center"/>
    </xf>
    <xf numFmtId="0" fontId="19" fillId="4" borderId="0" xfId="0" applyFont="1" applyFill="1" applyBorder="1" applyAlignment="1">
      <alignment horizontal="left" vertical="top"/>
    </xf>
    <xf numFmtId="170" fontId="19" fillId="4" borderId="11" xfId="0" applyNumberFormat="1" applyFont="1" applyFill="1" applyBorder="1" applyAlignment="1">
      <alignment horizontal="right" vertical="top" indent="2"/>
    </xf>
    <xf numFmtId="0" fontId="19" fillId="4" borderId="1" xfId="0" applyFont="1" applyFill="1" applyBorder="1" applyAlignment="1">
      <alignment horizontal="left" vertical="top"/>
    </xf>
    <xf numFmtId="170" fontId="19" fillId="4" borderId="0" xfId="0" applyNumberFormat="1" applyFont="1" applyFill="1" applyBorder="1" applyAlignment="1">
      <alignment horizontal="right" vertical="top" indent="2"/>
    </xf>
    <xf numFmtId="0" fontId="19" fillId="2" borderId="11" xfId="0" applyFont="1" applyFill="1" applyBorder="1" applyAlignment="1">
      <alignment horizontal="left" vertical="top"/>
    </xf>
    <xf numFmtId="43" fontId="19" fillId="5" borderId="11" xfId="2" applyNumberFormat="1" applyFont="1" applyFill="1" applyBorder="1" applyAlignment="1">
      <alignment horizontal="center" vertical="top"/>
    </xf>
    <xf numFmtId="0" fontId="18" fillId="5" borderId="0" xfId="0" applyFont="1" applyFill="1" applyBorder="1" applyAlignment="1">
      <alignment horizontal="left" vertical="top"/>
    </xf>
    <xf numFmtId="0" fontId="19" fillId="7" borderId="0" xfId="0" applyFont="1" applyFill="1" applyBorder="1" applyAlignment="1">
      <alignment horizontal="right" vertical="top" wrapText="1"/>
    </xf>
    <xf numFmtId="43" fontId="19" fillId="7" borderId="4" xfId="2" applyNumberFormat="1" applyFont="1" applyFill="1" applyBorder="1" applyAlignment="1">
      <alignment horizontal="center" vertical="top"/>
    </xf>
    <xf numFmtId="167" fontId="19" fillId="7" borderId="0" xfId="2" applyNumberFormat="1" applyFont="1" applyFill="1" applyBorder="1" applyAlignment="1">
      <alignment horizontal="center" vertical="top"/>
    </xf>
    <xf numFmtId="0" fontId="20" fillId="7" borderId="0" xfId="0" applyFont="1" applyFill="1" applyBorder="1" applyAlignment="1">
      <alignment vertical="top" wrapText="1"/>
    </xf>
    <xf numFmtId="0" fontId="20" fillId="7" borderId="0" xfId="0" applyFont="1" applyFill="1" applyBorder="1" applyAlignment="1">
      <alignment vertical="top"/>
    </xf>
    <xf numFmtId="0" fontId="19" fillId="7" borderId="1" xfId="0" applyFont="1" applyFill="1" applyBorder="1" applyAlignment="1">
      <alignment vertical="top"/>
    </xf>
    <xf numFmtId="0" fontId="21" fillId="2" borderId="0" xfId="0" applyFont="1" applyFill="1" applyBorder="1" applyAlignment="1">
      <alignment horizontal="center" wrapText="1"/>
    </xf>
    <xf numFmtId="0" fontId="21" fillId="2" borderId="1" xfId="0" applyFont="1" applyFill="1" applyBorder="1" applyAlignment="1">
      <alignment horizontal="center" wrapText="1"/>
    </xf>
    <xf numFmtId="0" fontId="20" fillId="2" borderId="0" xfId="0" applyFont="1" applyFill="1" applyBorder="1" applyAlignment="1">
      <alignment horizontal="center" vertical="center" wrapText="1"/>
    </xf>
    <xf numFmtId="49" fontId="19" fillId="2" borderId="0"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165" fontId="19" fillId="2" borderId="0" xfId="0" applyNumberFormat="1" applyFont="1" applyFill="1" applyBorder="1" applyAlignment="1">
      <alignment horizontal="center" vertical="center" wrapText="1"/>
    </xf>
    <xf numFmtId="9" fontId="19" fillId="2" borderId="0" xfId="3" applyFont="1" applyFill="1" applyBorder="1" applyAlignment="1">
      <alignment horizontal="center" vertical="top"/>
    </xf>
    <xf numFmtId="49" fontId="19" fillId="2" borderId="0" xfId="0" applyNumberFormat="1" applyFont="1" applyFill="1" applyBorder="1" applyAlignment="1">
      <alignment horizontal="right" vertical="top"/>
    </xf>
    <xf numFmtId="49" fontId="19" fillId="2" borderId="0" xfId="0" applyNumberFormat="1" applyFont="1" applyFill="1" applyBorder="1" applyAlignment="1">
      <alignment vertical="top"/>
    </xf>
    <xf numFmtId="49" fontId="19" fillId="2" borderId="0" xfId="0" applyNumberFormat="1" applyFont="1" applyFill="1" applyBorder="1" applyAlignment="1">
      <alignment horizontal="left" vertical="top"/>
    </xf>
    <xf numFmtId="9" fontId="19" fillId="2" borderId="0" xfId="3" quotePrefix="1" applyFont="1" applyFill="1" applyBorder="1" applyAlignment="1">
      <alignment horizontal="right" vertical="top"/>
    </xf>
    <xf numFmtId="43" fontId="19" fillId="5" borderId="0" xfId="2" applyNumberFormat="1" applyFont="1" applyFill="1" applyBorder="1" applyAlignment="1">
      <alignment horizontal="right" vertical="top"/>
    </xf>
    <xf numFmtId="49" fontId="19" fillId="0" borderId="0" xfId="0" applyNumberFormat="1" applyFont="1" applyFill="1" applyBorder="1" applyAlignment="1">
      <alignment horizontal="left" vertical="top"/>
    </xf>
    <xf numFmtId="9" fontId="19" fillId="2" borderId="0" xfId="3" applyFont="1" applyFill="1" applyBorder="1" applyAlignment="1">
      <alignment horizontal="right" vertical="top"/>
    </xf>
    <xf numFmtId="10" fontId="19" fillId="2" borderId="0" xfId="3" applyNumberFormat="1" applyFont="1" applyFill="1" applyBorder="1" applyAlignment="1">
      <alignment horizontal="right" vertical="top"/>
    </xf>
    <xf numFmtId="10" fontId="19" fillId="2" borderId="0" xfId="0" applyNumberFormat="1" applyFont="1" applyFill="1" applyBorder="1" applyAlignment="1">
      <alignment horizontal="right" vertical="top"/>
    </xf>
    <xf numFmtId="10" fontId="19" fillId="2" borderId="0" xfId="3" quotePrefix="1" applyNumberFormat="1" applyFont="1" applyFill="1" applyBorder="1" applyAlignment="1">
      <alignment horizontal="right" vertical="top"/>
    </xf>
    <xf numFmtId="49" fontId="22" fillId="2" borderId="0" xfId="0" applyNumberFormat="1" applyFont="1" applyFill="1" applyBorder="1" applyAlignment="1">
      <alignment vertical="top"/>
    </xf>
    <xf numFmtId="49" fontId="22" fillId="2" borderId="0" xfId="0" applyNumberFormat="1" applyFont="1" applyFill="1" applyBorder="1" applyAlignment="1">
      <alignment horizontal="left" vertical="top"/>
    </xf>
    <xf numFmtId="10" fontId="22" fillId="2" borderId="0" xfId="0" applyNumberFormat="1" applyFont="1" applyFill="1" applyBorder="1" applyAlignment="1">
      <alignment horizontal="right" vertical="top"/>
    </xf>
    <xf numFmtId="165" fontId="22" fillId="2" borderId="0" xfId="0" applyNumberFormat="1" applyFont="1" applyFill="1" applyBorder="1" applyAlignment="1">
      <alignment horizontal="center" vertical="center" wrapText="1"/>
    </xf>
    <xf numFmtId="0" fontId="21" fillId="2" borderId="6" xfId="0" applyFont="1" applyFill="1" applyBorder="1" applyAlignment="1">
      <alignment horizontal="center" wrapText="1"/>
    </xf>
    <xf numFmtId="0" fontId="21" fillId="2" borderId="7" xfId="0" applyFont="1" applyFill="1" applyBorder="1" applyAlignment="1">
      <alignment horizontal="center" wrapText="1"/>
    </xf>
    <xf numFmtId="0" fontId="21" fillId="2" borderId="8" xfId="0" applyFont="1" applyFill="1" applyBorder="1" applyAlignment="1">
      <alignment horizontal="center" wrapText="1"/>
    </xf>
    <xf numFmtId="0" fontId="21" fillId="2" borderId="9" xfId="0" applyFont="1" applyFill="1" applyBorder="1" applyAlignment="1">
      <alignment horizontal="center" wrapText="1"/>
    </xf>
    <xf numFmtId="0" fontId="19" fillId="2" borderId="0" xfId="0" applyFont="1" applyFill="1" applyBorder="1" applyAlignment="1">
      <alignment horizontal="left"/>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4" xfId="0" applyFont="1" applyFill="1" applyBorder="1" applyAlignment="1">
      <alignment horizontal="center" vertical="center" wrapText="1"/>
    </xf>
    <xf numFmtId="165" fontId="19" fillId="2" borderId="10" xfId="0" applyNumberFormat="1" applyFont="1" applyFill="1" applyBorder="1" applyAlignment="1">
      <alignment horizontal="center" vertical="center" wrapText="1"/>
    </xf>
    <xf numFmtId="165" fontId="19" fillId="2" borderId="11" xfId="0" applyNumberFormat="1" applyFont="1" applyFill="1" applyBorder="1" applyAlignment="1">
      <alignment horizontal="center" vertical="center" wrapText="1"/>
    </xf>
    <xf numFmtId="0" fontId="19" fillId="2" borderId="12" xfId="0" applyFont="1" applyFill="1" applyBorder="1" applyAlignment="1">
      <alignment horizontal="left" vertical="top"/>
    </xf>
    <xf numFmtId="0" fontId="19" fillId="2" borderId="15" xfId="0" applyFont="1" applyFill="1" applyBorder="1" applyAlignment="1">
      <alignment horizontal="left" vertical="top"/>
    </xf>
    <xf numFmtId="165" fontId="19" fillId="2" borderId="17" xfId="0" applyNumberFormat="1" applyFont="1" applyFill="1" applyBorder="1" applyAlignment="1">
      <alignment horizontal="center" vertical="center" wrapText="1"/>
    </xf>
    <xf numFmtId="0" fontId="19" fillId="4" borderId="0" xfId="2" applyNumberFormat="1" applyFont="1" applyFill="1" applyBorder="1" applyAlignment="1">
      <alignment horizontal="left" vertical="top"/>
    </xf>
    <xf numFmtId="43" fontId="19" fillId="4" borderId="0" xfId="2" applyNumberFormat="1" applyFont="1" applyFill="1" applyBorder="1" applyAlignment="1">
      <alignment horizontal="right" vertical="top"/>
    </xf>
    <xf numFmtId="10" fontId="19" fillId="2" borderId="18" xfId="0" applyNumberFormat="1" applyFont="1" applyFill="1" applyBorder="1" applyAlignment="1">
      <alignment horizontal="right" vertical="top" indent="2"/>
    </xf>
    <xf numFmtId="43" fontId="19" fillId="5" borderId="14" xfId="2" applyNumberFormat="1" applyFont="1" applyFill="1" applyBorder="1" applyAlignment="1">
      <alignment horizontal="right" vertical="top"/>
    </xf>
    <xf numFmtId="44" fontId="19" fillId="4" borderId="14" xfId="2" applyNumberFormat="1" applyFont="1" applyFill="1" applyBorder="1" applyAlignment="1">
      <alignment horizontal="right" vertical="top"/>
    </xf>
    <xf numFmtId="10" fontId="19" fillId="2" borderId="0" xfId="0" applyNumberFormat="1" applyFont="1" applyFill="1" applyBorder="1" applyAlignment="1">
      <alignment horizontal="right" vertical="top" indent="2"/>
    </xf>
    <xf numFmtId="165" fontId="19" fillId="2" borderId="19" xfId="0" applyNumberFormat="1" applyFont="1" applyFill="1" applyBorder="1" applyAlignment="1">
      <alignment horizontal="center" vertical="center" wrapText="1"/>
    </xf>
    <xf numFmtId="165" fontId="19" fillId="2" borderId="1" xfId="0" applyNumberFormat="1" applyFont="1" applyFill="1" applyBorder="1" applyAlignment="1">
      <alignment horizontal="center" vertical="center" wrapText="1"/>
    </xf>
    <xf numFmtId="43" fontId="19" fillId="4" borderId="1" xfId="2" applyNumberFormat="1" applyFont="1" applyFill="1" applyBorder="1" applyAlignment="1">
      <alignment horizontal="right" vertical="top"/>
    </xf>
    <xf numFmtId="0" fontId="19" fillId="2" borderId="12" xfId="0" applyFont="1" applyFill="1" applyBorder="1" applyAlignment="1">
      <alignment horizontal="right" vertical="top" indent="2"/>
    </xf>
    <xf numFmtId="10" fontId="19" fillId="2" borderId="15" xfId="0" applyNumberFormat="1" applyFont="1" applyFill="1" applyBorder="1" applyAlignment="1">
      <alignment horizontal="right" vertical="top" indent="2"/>
    </xf>
    <xf numFmtId="0" fontId="19" fillId="2" borderId="18" xfId="0" applyFont="1" applyFill="1" applyBorder="1" applyAlignment="1">
      <alignment horizontal="right" vertical="top" indent="2"/>
    </xf>
    <xf numFmtId="44" fontId="19" fillId="5" borderId="14" xfId="2" applyNumberFormat="1" applyFont="1" applyFill="1" applyBorder="1" applyAlignment="1">
      <alignment horizontal="right" vertical="top"/>
    </xf>
    <xf numFmtId="10" fontId="19" fillId="2" borderId="14" xfId="0" applyNumberFormat="1" applyFont="1" applyFill="1" applyBorder="1" applyAlignment="1">
      <alignment horizontal="right" vertical="top" indent="2"/>
    </xf>
    <xf numFmtId="10" fontId="19" fillId="2" borderId="20" xfId="0" applyNumberFormat="1" applyFont="1" applyFill="1" applyBorder="1" applyAlignment="1">
      <alignment horizontal="right" vertical="top" indent="2"/>
    </xf>
    <xf numFmtId="43" fontId="19" fillId="5" borderId="16" xfId="2" applyNumberFormat="1" applyFont="1" applyFill="1" applyBorder="1" applyAlignment="1">
      <alignment horizontal="right" vertical="top"/>
    </xf>
    <xf numFmtId="44" fontId="19" fillId="4" borderId="16" xfId="2" applyNumberFormat="1" applyFont="1" applyFill="1" applyBorder="1" applyAlignment="1">
      <alignment horizontal="right" vertical="top"/>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left" vertical="top"/>
    </xf>
    <xf numFmtId="0" fontId="19" fillId="2" borderId="14" xfId="0" applyFont="1" applyFill="1" applyBorder="1" applyAlignment="1">
      <alignment horizontal="left" vertical="top"/>
    </xf>
    <xf numFmtId="44" fontId="19" fillId="4" borderId="14" xfId="2" applyFont="1" applyFill="1" applyBorder="1" applyAlignment="1">
      <alignment horizontal="left" vertical="top"/>
    </xf>
    <xf numFmtId="0" fontId="19" fillId="2" borderId="1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0" xfId="0" applyFont="1" applyFill="1" applyBorder="1" applyAlignment="1">
      <alignment horizontal="left" vertical="top"/>
    </xf>
    <xf numFmtId="0" fontId="19" fillId="2" borderId="16" xfId="0" applyFont="1" applyFill="1" applyBorder="1" applyAlignment="1">
      <alignment horizontal="left" vertical="top"/>
    </xf>
    <xf numFmtId="0" fontId="21" fillId="2" borderId="10" xfId="0" applyFont="1" applyFill="1" applyBorder="1" applyAlignment="1">
      <alignment horizontal="center" wrapText="1"/>
    </xf>
    <xf numFmtId="0" fontId="21" fillId="2" borderId="11" xfId="0" applyFont="1" applyFill="1" applyBorder="1" applyAlignment="1">
      <alignment horizontal="center" wrapText="1"/>
    </xf>
    <xf numFmtId="0" fontId="21" fillId="2" borderId="12" xfId="0" applyFont="1" applyFill="1" applyBorder="1" applyAlignment="1">
      <alignment horizontal="center" wrapText="1"/>
    </xf>
    <xf numFmtId="0" fontId="20" fillId="2" borderId="6" xfId="0" applyFont="1" applyFill="1" applyBorder="1" applyAlignment="1">
      <alignment horizontal="center" wrapText="1"/>
    </xf>
    <xf numFmtId="0" fontId="20" fillId="2" borderId="7" xfId="0" applyFont="1" applyFill="1" applyBorder="1" applyAlignment="1">
      <alignment horizontal="center" wrapText="1"/>
    </xf>
    <xf numFmtId="0" fontId="20" fillId="2" borderId="8" xfId="0" applyFont="1" applyFill="1" applyBorder="1" applyAlignment="1">
      <alignment horizontal="center" wrapText="1"/>
    </xf>
    <xf numFmtId="0" fontId="20" fillId="2" borderId="9" xfId="0" applyFont="1" applyFill="1" applyBorder="1" applyAlignment="1">
      <alignment horizontal="center" wrapText="1"/>
    </xf>
    <xf numFmtId="0" fontId="19" fillId="2" borderId="12" xfId="0" applyFont="1" applyFill="1" applyBorder="1" applyAlignment="1">
      <alignment horizontal="center" vertical="center"/>
    </xf>
    <xf numFmtId="43" fontId="19" fillId="4" borderId="14" xfId="2" applyNumberFormat="1" applyFont="1" applyFill="1" applyBorder="1" applyAlignment="1">
      <alignment horizontal="right" vertical="top"/>
    </xf>
    <xf numFmtId="43" fontId="19" fillId="4" borderId="16" xfId="2" applyNumberFormat="1" applyFont="1" applyFill="1" applyBorder="1" applyAlignment="1">
      <alignment horizontal="right" vertical="top"/>
    </xf>
    <xf numFmtId="43" fontId="19" fillId="5" borderId="17" xfId="2" applyNumberFormat="1" applyFont="1" applyFill="1" applyBorder="1" applyAlignment="1">
      <alignment horizontal="right" vertical="top"/>
    </xf>
    <xf numFmtId="43" fontId="19" fillId="5" borderId="18" xfId="2" applyNumberFormat="1" applyFont="1" applyFill="1" applyBorder="1" applyAlignment="1">
      <alignment horizontal="right" vertical="top"/>
    </xf>
    <xf numFmtId="43" fontId="19" fillId="4" borderId="17" xfId="2" applyNumberFormat="1" applyFont="1" applyFill="1" applyBorder="1" applyAlignment="1">
      <alignment horizontal="right" vertical="top"/>
    </xf>
    <xf numFmtId="175" fontId="19" fillId="4" borderId="14" xfId="0" applyNumberFormat="1" applyFont="1" applyFill="1" applyBorder="1" applyAlignment="1">
      <alignment horizontal="center" vertical="top"/>
    </xf>
    <xf numFmtId="175" fontId="19" fillId="2" borderId="15" xfId="0" applyNumberFormat="1" applyFont="1" applyFill="1" applyBorder="1" applyAlignment="1">
      <alignment horizontal="center" vertical="top"/>
    </xf>
    <xf numFmtId="175" fontId="19" fillId="2" borderId="14" xfId="0" applyNumberFormat="1" applyFont="1" applyFill="1" applyBorder="1" applyAlignment="1">
      <alignment horizontal="center" vertical="top"/>
    </xf>
    <xf numFmtId="175" fontId="19" fillId="4" borderId="16" xfId="0" applyNumberFormat="1" applyFont="1" applyFill="1" applyBorder="1" applyAlignment="1">
      <alignment horizontal="center" vertical="top"/>
    </xf>
    <xf numFmtId="0" fontId="9" fillId="7" borderId="0" xfId="0" applyFont="1" applyFill="1" applyBorder="1" applyAlignment="1">
      <alignment horizontal="left" vertical="top"/>
    </xf>
    <xf numFmtId="174" fontId="9" fillId="7" borderId="0" xfId="3" applyNumberFormat="1" applyFont="1" applyFill="1" applyBorder="1" applyAlignment="1">
      <alignment horizontal="right" vertical="top"/>
    </xf>
    <xf numFmtId="43" fontId="9" fillId="7" borderId="0" xfId="1" applyFont="1" applyFill="1" applyBorder="1" applyAlignment="1">
      <alignment horizontal="right" vertical="top"/>
    </xf>
    <xf numFmtId="0" fontId="19" fillId="2" borderId="0" xfId="0" applyFont="1" applyFill="1" applyBorder="1" applyAlignment="1">
      <alignment vertical="top" wrapText="1"/>
    </xf>
    <xf numFmtId="10" fontId="19" fillId="4" borderId="0" xfId="3" applyNumberFormat="1" applyFont="1" applyFill="1" applyBorder="1" applyAlignment="1">
      <alignment horizontal="right" vertical="top" wrapText="1" indent="1"/>
    </xf>
    <xf numFmtId="10" fontId="19" fillId="0" borderId="0" xfId="3" applyNumberFormat="1" applyFont="1" applyFill="1" applyBorder="1" applyAlignment="1">
      <alignment vertical="top"/>
    </xf>
    <xf numFmtId="0" fontId="20" fillId="0" borderId="0" xfId="0" applyFont="1" applyFill="1" applyBorder="1" applyAlignment="1">
      <alignment vertical="center"/>
    </xf>
    <xf numFmtId="171" fontId="19" fillId="6" borderId="0" xfId="2" applyNumberFormat="1" applyFont="1" applyFill="1" applyBorder="1" applyAlignment="1">
      <alignment horizontal="left" vertical="top"/>
    </xf>
    <xf numFmtId="171" fontId="19" fillId="0" borderId="11" xfId="2" applyNumberFormat="1" applyFont="1" applyFill="1" applyBorder="1" applyAlignment="1">
      <alignment horizontal="left" vertical="top"/>
    </xf>
    <xf numFmtId="171" fontId="19" fillId="4" borderId="0" xfId="2" applyNumberFormat="1" applyFont="1" applyFill="1" applyBorder="1" applyAlignment="1">
      <alignment horizontal="left" vertical="top"/>
    </xf>
    <xf numFmtId="171" fontId="19" fillId="7" borderId="11" xfId="2" applyNumberFormat="1" applyFont="1" applyFill="1" applyBorder="1" applyAlignment="1">
      <alignment horizontal="left" vertical="top"/>
    </xf>
    <xf numFmtId="10" fontId="19" fillId="7" borderId="0" xfId="3" applyNumberFormat="1" applyFont="1" applyFill="1" applyBorder="1" applyAlignment="1">
      <alignment horizontal="right" vertical="top" indent="1"/>
    </xf>
    <xf numFmtId="0" fontId="27" fillId="2" borderId="0" xfId="0" applyFont="1" applyFill="1" applyBorder="1" applyAlignment="1">
      <alignment horizontal="center" vertical="top" wrapText="1"/>
    </xf>
    <xf numFmtId="0" fontId="27" fillId="2" borderId="0" xfId="0" applyFont="1" applyFill="1" applyBorder="1" applyAlignment="1">
      <alignment horizontal="left" vertical="top" wrapText="1"/>
    </xf>
    <xf numFmtId="43" fontId="19" fillId="4" borderId="0" xfId="2" applyNumberFormat="1" applyFont="1" applyFill="1" applyBorder="1" applyAlignment="1">
      <alignment horizontal="left" vertical="top" indent="2"/>
    </xf>
    <xf numFmtId="170" fontId="19" fillId="2" borderId="1" xfId="0" applyNumberFormat="1" applyFont="1" applyFill="1" applyBorder="1" applyAlignment="1">
      <alignment horizontal="center" vertical="top"/>
    </xf>
    <xf numFmtId="170" fontId="19" fillId="2" borderId="0" xfId="0" applyNumberFormat="1" applyFont="1" applyFill="1" applyBorder="1" applyAlignment="1">
      <alignment horizontal="center" vertical="top"/>
    </xf>
    <xf numFmtId="10" fontId="19" fillId="4" borderId="0" xfId="3" applyNumberFormat="1" applyFont="1" applyFill="1" applyBorder="1" applyAlignment="1">
      <alignment horizontal="center" vertical="top"/>
    </xf>
    <xf numFmtId="0" fontId="19" fillId="4" borderId="1" xfId="0" applyFont="1" applyFill="1" applyBorder="1" applyAlignment="1">
      <alignment horizontal="center" vertical="top"/>
    </xf>
    <xf numFmtId="2" fontId="19" fillId="5" borderId="0" xfId="2" applyNumberFormat="1" applyFont="1" applyFill="1" applyBorder="1" applyAlignment="1">
      <alignment horizontal="right" vertical="top"/>
    </xf>
    <xf numFmtId="2" fontId="19" fillId="5" borderId="16" xfId="2" applyNumberFormat="1" applyFont="1" applyFill="1" applyBorder="1" applyAlignment="1">
      <alignment horizontal="right" vertical="top" indent="1"/>
    </xf>
    <xf numFmtId="2" fontId="19" fillId="5" borderId="14" xfId="2" applyNumberFormat="1" applyFont="1" applyFill="1" applyBorder="1" applyAlignment="1">
      <alignment horizontal="right" vertical="top" indent="2"/>
    </xf>
    <xf numFmtId="176" fontId="19" fillId="2" borderId="15" xfId="0" applyNumberFormat="1" applyFont="1" applyFill="1" applyBorder="1" applyAlignment="1">
      <alignment horizontal="right" vertical="top" indent="1"/>
    </xf>
    <xf numFmtId="176" fontId="19" fillId="2" borderId="15" xfId="0" applyNumberFormat="1" applyFont="1" applyFill="1" applyBorder="1" applyAlignment="1">
      <alignment horizontal="left" vertical="top"/>
    </xf>
    <xf numFmtId="176" fontId="19" fillId="2" borderId="10" xfId="0" applyNumberFormat="1" applyFont="1" applyFill="1" applyBorder="1" applyAlignment="1">
      <alignment horizontal="center" vertical="top"/>
    </xf>
    <xf numFmtId="176" fontId="19" fillId="5" borderId="14" xfId="2" applyNumberFormat="1" applyFont="1" applyFill="1" applyBorder="1" applyAlignment="1">
      <alignment horizontal="right" vertical="top" indent="1"/>
    </xf>
    <xf numFmtId="176" fontId="19" fillId="4" borderId="14" xfId="2" applyNumberFormat="1" applyFont="1" applyFill="1" applyBorder="1" applyAlignment="1">
      <alignment horizontal="right" vertical="top"/>
    </xf>
    <xf numFmtId="176" fontId="19" fillId="2" borderId="17" xfId="0" applyNumberFormat="1" applyFont="1" applyFill="1" applyBorder="1" applyAlignment="1">
      <alignment horizontal="right" vertical="top" indent="2"/>
    </xf>
    <xf numFmtId="176" fontId="19" fillId="5" borderId="15" xfId="2" applyNumberFormat="1" applyFont="1" applyFill="1" applyBorder="1" applyAlignment="1">
      <alignment horizontal="right" vertical="top" indent="1"/>
    </xf>
    <xf numFmtId="176" fontId="19" fillId="5" borderId="15" xfId="2" applyNumberFormat="1" applyFont="1" applyFill="1" applyBorder="1" applyAlignment="1">
      <alignment horizontal="right" vertical="top"/>
    </xf>
    <xf numFmtId="176" fontId="19" fillId="2" borderId="15" xfId="0" applyNumberFormat="1" applyFont="1" applyFill="1" applyBorder="1" applyAlignment="1">
      <alignment horizontal="right" vertical="top" indent="2"/>
    </xf>
    <xf numFmtId="176" fontId="19" fillId="5" borderId="14" xfId="2" applyNumberFormat="1" applyFont="1" applyFill="1" applyBorder="1" applyAlignment="1">
      <alignment horizontal="right" vertical="top"/>
    </xf>
    <xf numFmtId="176" fontId="19" fillId="2" borderId="14" xfId="0" applyNumberFormat="1" applyFont="1" applyFill="1" applyBorder="1" applyAlignment="1">
      <alignment horizontal="right" vertical="top" indent="2"/>
    </xf>
    <xf numFmtId="176" fontId="19" fillId="4" borderId="16" xfId="2" applyNumberFormat="1" applyFont="1" applyFill="1" applyBorder="1" applyAlignment="1">
      <alignment horizontal="right" vertical="top"/>
    </xf>
    <xf numFmtId="176" fontId="19" fillId="5" borderId="0" xfId="2" applyNumberFormat="1" applyFont="1" applyFill="1" applyBorder="1" applyAlignment="1">
      <alignment horizontal="right" vertical="top"/>
    </xf>
    <xf numFmtId="176" fontId="19" fillId="4" borderId="0" xfId="2" applyNumberFormat="1" applyFont="1" applyFill="1" applyBorder="1" applyAlignment="1">
      <alignment horizontal="right" vertical="top"/>
    </xf>
    <xf numFmtId="10" fontId="9" fillId="2" borderId="1" xfId="0" applyNumberFormat="1" applyFont="1" applyFill="1" applyBorder="1" applyAlignment="1">
      <alignment horizontal="right" vertical="top" indent="1"/>
    </xf>
    <xf numFmtId="173" fontId="9" fillId="7" borderId="0" xfId="3" applyNumberFormat="1" applyFont="1" applyFill="1" applyBorder="1" applyAlignment="1">
      <alignment horizontal="right" vertical="top" indent="1"/>
    </xf>
    <xf numFmtId="173" fontId="9" fillId="7" borderId="0" xfId="0" applyNumberFormat="1" applyFont="1" applyFill="1" applyBorder="1" applyAlignment="1">
      <alignment horizontal="left" vertical="top"/>
    </xf>
    <xf numFmtId="10" fontId="9" fillId="0" borderId="0" xfId="3" applyNumberFormat="1" applyFont="1" applyFill="1" applyBorder="1" applyAlignment="1">
      <alignment horizontal="center" vertical="top"/>
    </xf>
    <xf numFmtId="0" fontId="20" fillId="7" borderId="0" xfId="0" applyFont="1" applyFill="1" applyBorder="1" applyAlignment="1">
      <alignment horizontal="left" vertical="top" indent="1"/>
    </xf>
    <xf numFmtId="165" fontId="20" fillId="2" borderId="0" xfId="0" applyNumberFormat="1" applyFont="1" applyFill="1" applyBorder="1" applyAlignment="1">
      <alignment horizontal="center" vertical="top"/>
    </xf>
    <xf numFmtId="0" fontId="20" fillId="2" borderId="0" xfId="0" applyFont="1" applyFill="1" applyBorder="1" applyAlignment="1">
      <alignment vertical="center"/>
    </xf>
    <xf numFmtId="43" fontId="20" fillId="2" borderId="0" xfId="0" applyNumberFormat="1" applyFont="1" applyFill="1" applyBorder="1" applyAlignment="1">
      <alignment vertical="top"/>
    </xf>
    <xf numFmtId="167" fontId="20" fillId="7" borderId="0" xfId="2" applyNumberFormat="1" applyFont="1" applyFill="1" applyBorder="1" applyAlignment="1">
      <alignment horizontal="right" vertical="top"/>
    </xf>
    <xf numFmtId="171" fontId="20" fillId="7" borderId="0" xfId="0" applyNumberFormat="1" applyFont="1" applyFill="1" applyBorder="1" applyAlignment="1">
      <alignment vertical="top"/>
    </xf>
    <xf numFmtId="43" fontId="20" fillId="7" borderId="0" xfId="0" applyNumberFormat="1" applyFont="1" applyFill="1" applyBorder="1" applyAlignment="1">
      <alignment vertical="top"/>
    </xf>
    <xf numFmtId="167" fontId="20" fillId="6" borderId="0" xfId="2" applyNumberFormat="1" applyFont="1" applyFill="1" applyBorder="1" applyAlignment="1">
      <alignment horizontal="right" vertical="top"/>
    </xf>
    <xf numFmtId="0" fontId="20" fillId="7" borderId="0" xfId="0" applyFont="1" applyFill="1" applyBorder="1" applyAlignment="1">
      <alignment horizontal="center" vertical="top"/>
    </xf>
    <xf numFmtId="167" fontId="20" fillId="7" borderId="0" xfId="2" applyNumberFormat="1" applyFont="1" applyFill="1" applyBorder="1" applyAlignment="1">
      <alignment vertical="top"/>
    </xf>
    <xf numFmtId="0" fontId="10" fillId="7" borderId="0" xfId="0" applyFont="1" applyFill="1" applyBorder="1" applyAlignment="1">
      <alignment horizontal="left" vertical="top"/>
    </xf>
    <xf numFmtId="0" fontId="10" fillId="2" borderId="0" xfId="0" applyFont="1" applyFill="1" applyBorder="1" applyAlignment="1">
      <alignment horizontal="left" vertical="top"/>
    </xf>
    <xf numFmtId="0" fontId="10" fillId="7" borderId="0" xfId="0" applyFont="1" applyFill="1" applyBorder="1" applyAlignment="1">
      <alignment vertical="top"/>
    </xf>
    <xf numFmtId="0" fontId="10" fillId="2" borderId="0" xfId="0" applyFont="1" applyFill="1" applyBorder="1" applyAlignment="1">
      <alignment horizontal="center" vertical="top"/>
    </xf>
    <xf numFmtId="0" fontId="10" fillId="7" borderId="0" xfId="0" applyFont="1" applyFill="1" applyBorder="1" applyAlignment="1">
      <alignment horizontal="center" vertical="center"/>
    </xf>
    <xf numFmtId="10" fontId="10" fillId="6" borderId="0" xfId="3" applyNumberFormat="1" applyFont="1" applyFill="1" applyBorder="1" applyAlignment="1">
      <alignment horizontal="center" wrapText="1"/>
    </xf>
    <xf numFmtId="169" fontId="10" fillId="2" borderId="0" xfId="0" applyNumberFormat="1" applyFont="1" applyFill="1" applyBorder="1" applyAlignment="1">
      <alignment horizontal="left" vertical="top"/>
    </xf>
    <xf numFmtId="0" fontId="10" fillId="2" borderId="0" xfId="0" applyFont="1" applyFill="1" applyBorder="1" applyAlignment="1">
      <alignment horizontal="center" vertical="center"/>
    </xf>
    <xf numFmtId="10" fontId="10" fillId="2" borderId="0" xfId="3" applyNumberFormat="1" applyFont="1" applyFill="1" applyBorder="1" applyAlignment="1">
      <alignment horizontal="center" vertical="center"/>
    </xf>
    <xf numFmtId="0" fontId="10" fillId="0" borderId="0" xfId="0" applyFont="1" applyFill="1" applyBorder="1" applyAlignment="1">
      <alignment horizontal="left" vertical="top"/>
    </xf>
    <xf numFmtId="10" fontId="10" fillId="2" borderId="0" xfId="3" applyNumberFormat="1" applyFont="1" applyFill="1" applyBorder="1" applyAlignment="1">
      <alignment horizontal="center" wrapText="1"/>
    </xf>
    <xf numFmtId="10" fontId="10" fillId="0" borderId="0" xfId="3" applyNumberFormat="1" applyFont="1" applyFill="1" applyBorder="1" applyAlignment="1">
      <alignment horizontal="center" vertical="center"/>
    </xf>
    <xf numFmtId="0" fontId="10" fillId="2" borderId="1" xfId="0" applyFont="1" applyFill="1" applyBorder="1" applyAlignment="1">
      <alignment horizontal="center" vertical="top"/>
    </xf>
    <xf numFmtId="0" fontId="10" fillId="7" borderId="0" xfId="0" applyFont="1" applyFill="1" applyBorder="1" applyAlignment="1">
      <alignment horizontal="center" vertical="top"/>
    </xf>
    <xf numFmtId="0" fontId="10" fillId="0" borderId="0" xfId="0" applyFont="1" applyFill="1" applyBorder="1" applyAlignment="1">
      <alignment vertical="top" wrapText="1"/>
    </xf>
    <xf numFmtId="43" fontId="20" fillId="5" borderId="0" xfId="0" applyNumberFormat="1" applyFont="1" applyFill="1" applyBorder="1" applyAlignment="1">
      <alignment horizontal="right" vertical="top" indent="1"/>
    </xf>
    <xf numFmtId="167" fontId="20" fillId="5" borderId="0" xfId="2" applyNumberFormat="1" applyFont="1" applyFill="1" applyBorder="1" applyAlignment="1">
      <alignment vertical="top"/>
    </xf>
    <xf numFmtId="0" fontId="34" fillId="0" borderId="0" xfId="17" applyFont="1" applyAlignment="1">
      <alignment vertical="center"/>
    </xf>
    <xf numFmtId="0" fontId="35" fillId="0" borderId="0" xfId="6" applyFont="1"/>
    <xf numFmtId="0" fontId="34" fillId="0" borderId="0" xfId="17" applyFont="1" applyAlignment="1">
      <alignment vertical="center" wrapText="1"/>
    </xf>
    <xf numFmtId="0" fontId="35" fillId="0" borderId="0" xfId="12" applyFont="1"/>
    <xf numFmtId="0" fontId="34" fillId="6" borderId="0" xfId="17" applyFont="1" applyFill="1" applyAlignment="1">
      <alignment vertical="center"/>
    </xf>
    <xf numFmtId="0" fontId="34" fillId="0" borderId="0" xfId="6" applyFont="1" applyAlignment="1">
      <alignment vertical="top"/>
    </xf>
    <xf numFmtId="0" fontId="34" fillId="0" borderId="0" xfId="8" quotePrefix="1" applyFont="1" applyAlignment="1" applyProtection="1">
      <alignment horizontal="right"/>
      <protection locked="0"/>
    </xf>
    <xf numFmtId="0" fontId="34" fillId="0" borderId="0" xfId="18" applyFont="1" applyAlignment="1">
      <alignment horizontal="left" vertical="top"/>
    </xf>
    <xf numFmtId="0" fontId="34" fillId="0" borderId="0" xfId="18" applyFont="1"/>
    <xf numFmtId="0" fontId="35" fillId="0" borderId="0" xfId="18" applyFont="1" applyAlignment="1">
      <alignment horizontal="center"/>
    </xf>
    <xf numFmtId="171" fontId="35" fillId="0" borderId="0" xfId="18" applyNumberFormat="1" applyFont="1" applyAlignment="1">
      <alignment horizontal="center"/>
    </xf>
    <xf numFmtId="0" fontId="35" fillId="0" borderId="0" xfId="18" applyFont="1" applyAlignment="1">
      <alignment horizontal="left"/>
    </xf>
    <xf numFmtId="0" fontId="35" fillId="0" borderId="0" xfId="18" applyFont="1"/>
    <xf numFmtId="0" fontId="34" fillId="0" borderId="0" xfId="18" applyFont="1" applyAlignment="1">
      <alignment horizontal="center"/>
    </xf>
    <xf numFmtId="0" fontId="34" fillId="0" borderId="0" xfId="18" applyFont="1" applyAlignment="1">
      <alignment horizontal="center" vertical="top"/>
    </xf>
    <xf numFmtId="0" fontId="34" fillId="0" borderId="13" xfId="18" applyFont="1" applyBorder="1" applyAlignment="1">
      <alignment horizontal="center"/>
    </xf>
    <xf numFmtId="0" fontId="35" fillId="0" borderId="13" xfId="18" applyFont="1" applyBorder="1" applyAlignment="1">
      <alignment horizontal="center"/>
    </xf>
    <xf numFmtId="0" fontId="34" fillId="0" borderId="0" xfId="6" applyFont="1"/>
    <xf numFmtId="0" fontId="34" fillId="0" borderId="0" xfId="18" applyFont="1" applyAlignment="1">
      <alignment horizontal="left"/>
    </xf>
    <xf numFmtId="171" fontId="35" fillId="6" borderId="0" xfId="11" applyNumberFormat="1" applyFont="1" applyFill="1"/>
    <xf numFmtId="0" fontId="35" fillId="6" borderId="0" xfId="18" applyFont="1" applyFill="1" applyAlignment="1">
      <alignment horizontal="left"/>
    </xf>
    <xf numFmtId="0" fontId="35" fillId="6" borderId="0" xfId="18" applyFont="1" applyFill="1" applyAlignment="1">
      <alignment horizontal="center"/>
    </xf>
    <xf numFmtId="0" fontId="34" fillId="6" borderId="0" xfId="18" applyFont="1" applyFill="1"/>
    <xf numFmtId="171" fontId="35" fillId="0" borderId="4" xfId="18" applyNumberFormat="1" applyFont="1" applyBorder="1" applyAlignment="1">
      <alignment horizontal="center"/>
    </xf>
    <xf numFmtId="0" fontId="35" fillId="0" borderId="13" xfId="6" applyFont="1" applyBorder="1" applyAlignment="1">
      <alignment horizontal="left" wrapText="1"/>
    </xf>
    <xf numFmtId="171" fontId="35" fillId="0" borderId="0" xfId="11" applyNumberFormat="1" applyFont="1" applyBorder="1"/>
    <xf numFmtId="171" fontId="35" fillId="0" borderId="0" xfId="12" applyNumberFormat="1" applyFont="1"/>
    <xf numFmtId="0" fontId="34" fillId="0" borderId="0" xfId="13" applyFont="1" applyAlignment="1">
      <alignment horizontal="center"/>
    </xf>
    <xf numFmtId="0" fontId="34" fillId="0" borderId="0" xfId="14" applyFont="1" applyAlignment="1">
      <alignment horizontal="center"/>
    </xf>
    <xf numFmtId="0" fontId="34" fillId="0" borderId="0" xfId="17" applyFont="1" applyAlignment="1">
      <alignment horizontal="center"/>
    </xf>
    <xf numFmtId="171" fontId="34" fillId="0" borderId="0" xfId="11" applyNumberFormat="1" applyFont="1" applyBorder="1" applyAlignment="1">
      <alignment horizontal="center" wrapText="1"/>
    </xf>
    <xf numFmtId="171" fontId="34" fillId="0" borderId="0" xfId="11" applyNumberFormat="1" applyFont="1" applyBorder="1" applyAlignment="1">
      <alignment horizontal="center" vertical="top" wrapText="1"/>
    </xf>
    <xf numFmtId="0" fontId="35" fillId="6" borderId="0" xfId="12" applyFont="1" applyFill="1" applyAlignment="1">
      <alignment vertical="center"/>
    </xf>
    <xf numFmtId="171" fontId="35" fillId="6" borderId="0" xfId="11" applyNumberFormat="1" applyFont="1" applyFill="1" applyAlignment="1">
      <alignment vertical="center"/>
    </xf>
    <xf numFmtId="167" fontId="35" fillId="6" borderId="0" xfId="11" applyNumberFormat="1" applyFont="1" applyFill="1" applyAlignment="1">
      <alignment vertical="center"/>
    </xf>
    <xf numFmtId="0" fontId="34" fillId="6" borderId="0" xfId="18" applyFont="1" applyFill="1" applyAlignment="1">
      <alignment horizontal="center" vertical="top"/>
    </xf>
    <xf numFmtId="0" fontId="35" fillId="6" borderId="1" xfId="12" applyFont="1" applyFill="1" applyBorder="1" applyAlignment="1">
      <alignment vertical="center"/>
    </xf>
    <xf numFmtId="171" fontId="35" fillId="6" borderId="1" xfId="11" applyNumberFormat="1" applyFont="1" applyFill="1" applyBorder="1" applyAlignment="1">
      <alignment vertical="center"/>
    </xf>
    <xf numFmtId="171" fontId="35" fillId="0" borderId="4" xfId="11" applyNumberFormat="1" applyFont="1" applyBorder="1"/>
    <xf numFmtId="171" fontId="35" fillId="0" borderId="0" xfId="11" applyNumberFormat="1" applyFont="1" applyFill="1" applyBorder="1"/>
    <xf numFmtId="171" fontId="35" fillId="0" borderId="0" xfId="11" applyNumberFormat="1" applyFont="1" applyBorder="1" applyAlignment="1">
      <alignment horizontal="center" wrapText="1"/>
    </xf>
    <xf numFmtId="0" fontId="35" fillId="6" borderId="0" xfId="6" applyFont="1" applyFill="1" applyAlignment="1">
      <alignment vertical="top"/>
    </xf>
    <xf numFmtId="0" fontId="35" fillId="0" borderId="13" xfId="18" applyFont="1" applyBorder="1"/>
    <xf numFmtId="0" fontId="34" fillId="0" borderId="0" xfId="17" applyFont="1"/>
    <xf numFmtId="0" fontId="34" fillId="0" borderId="1" xfId="12" applyFont="1" applyBorder="1"/>
    <xf numFmtId="0" fontId="35" fillId="0" borderId="1" xfId="12" applyFont="1" applyBorder="1"/>
    <xf numFmtId="0" fontId="34" fillId="0" borderId="1" xfId="12" applyFont="1" applyBorder="1" applyAlignment="1">
      <alignment horizontal="center" wrapText="1"/>
    </xf>
    <xf numFmtId="171" fontId="35" fillId="7" borderId="0" xfId="11" applyNumberFormat="1" applyFont="1" applyFill="1" applyAlignment="1">
      <alignment vertical="center"/>
    </xf>
    <xf numFmtId="0" fontId="35" fillId="6" borderId="0" xfId="12" applyFont="1" applyFill="1"/>
    <xf numFmtId="171" fontId="35" fillId="6" borderId="11" xfId="11" applyNumberFormat="1" applyFont="1" applyFill="1" applyBorder="1" applyAlignment="1">
      <alignment vertical="center"/>
    </xf>
    <xf numFmtId="171" fontId="35" fillId="6" borderId="0" xfId="11" applyNumberFormat="1" applyFont="1" applyFill="1" applyBorder="1" applyAlignment="1">
      <alignment vertical="center"/>
    </xf>
    <xf numFmtId="171" fontId="35" fillId="6" borderId="0" xfId="11" applyNumberFormat="1" applyFont="1" applyFill="1" applyBorder="1" applyAlignment="1">
      <alignment horizontal="left" vertical="center"/>
    </xf>
    <xf numFmtId="0" fontId="35" fillId="6" borderId="1" xfId="12" applyFont="1" applyFill="1" applyBorder="1"/>
    <xf numFmtId="171" fontId="35" fillId="6" borderId="1" xfId="11" applyNumberFormat="1" applyFont="1" applyFill="1" applyBorder="1"/>
    <xf numFmtId="171" fontId="35" fillId="0" borderId="4" xfId="11" applyNumberFormat="1" applyFont="1" applyFill="1" applyBorder="1"/>
    <xf numFmtId="0" fontId="35" fillId="0" borderId="0" xfId="12" applyFont="1" applyAlignment="1">
      <alignment horizontal="left"/>
    </xf>
    <xf numFmtId="171" fontId="35" fillId="0" borderId="0" xfId="11" applyNumberFormat="1" applyFont="1" applyFill="1" applyBorder="1" applyAlignment="1">
      <alignment horizontal="center"/>
    </xf>
    <xf numFmtId="0" fontId="35" fillId="0" borderId="0" xfId="6" applyFont="1" applyAlignment="1">
      <alignment horizontal="left" wrapText="1"/>
    </xf>
    <xf numFmtId="0" fontId="34" fillId="0" borderId="1" xfId="6" applyFont="1" applyBorder="1" applyAlignment="1">
      <alignment horizontal="center" wrapText="1"/>
    </xf>
    <xf numFmtId="171" fontId="35" fillId="7" borderId="0" xfId="11" applyNumberFormat="1" applyFont="1" applyFill="1"/>
    <xf numFmtId="0" fontId="35" fillId="0" borderId="11" xfId="12" applyFont="1" applyBorder="1"/>
    <xf numFmtId="171" fontId="35" fillId="0" borderId="7" xfId="11" applyNumberFormat="1" applyFont="1" applyFill="1" applyBorder="1"/>
    <xf numFmtId="171" fontId="35" fillId="0" borderId="0" xfId="11" applyNumberFormat="1" applyFont="1" applyBorder="1" applyAlignment="1">
      <alignment horizontal="right"/>
    </xf>
    <xf numFmtId="171" fontId="35" fillId="0" borderId="0" xfId="19" applyNumberFormat="1" applyFont="1"/>
    <xf numFmtId="10" fontId="35" fillId="0" borderId="0" xfId="20" applyNumberFormat="1" applyFont="1"/>
    <xf numFmtId="171" fontId="35" fillId="0" borderId="0" xfId="19" applyNumberFormat="1" applyFont="1" applyAlignment="1">
      <alignment horizontal="center"/>
    </xf>
    <xf numFmtId="0" fontId="35" fillId="0" borderId="0" xfId="6" quotePrefix="1" applyFont="1" applyAlignment="1">
      <alignment horizontal="center"/>
    </xf>
    <xf numFmtId="171" fontId="35" fillId="0" borderId="0" xfId="19" quotePrefix="1" applyNumberFormat="1" applyFont="1" applyAlignment="1">
      <alignment horizontal="center"/>
    </xf>
    <xf numFmtId="0" fontId="35" fillId="6" borderId="0" xfId="6" applyFont="1" applyFill="1"/>
    <xf numFmtId="178" fontId="35" fillId="6" borderId="0" xfId="11" applyNumberFormat="1" applyFont="1" applyFill="1" applyAlignment="1">
      <alignment horizontal="center" vertical="center"/>
    </xf>
    <xf numFmtId="10" fontId="35" fillId="6" borderId="0" xfId="20" applyNumberFormat="1" applyFont="1" applyFill="1" applyAlignment="1">
      <alignment horizontal="right" vertical="center"/>
    </xf>
    <xf numFmtId="0" fontId="35" fillId="0" borderId="0" xfId="18" applyFont="1" applyAlignment="1">
      <alignment horizontal="right"/>
    </xf>
    <xf numFmtId="0" fontId="35" fillId="6" borderId="0" xfId="18" applyFont="1" applyFill="1"/>
    <xf numFmtId="0" fontId="34" fillId="0" borderId="1" xfId="18" applyFont="1" applyBorder="1" applyAlignment="1">
      <alignment horizontal="center" wrapText="1"/>
    </xf>
    <xf numFmtId="0" fontId="34" fillId="0" borderId="1" xfId="18" applyFont="1" applyBorder="1"/>
    <xf numFmtId="171" fontId="35" fillId="6" borderId="0" xfId="18" applyNumberFormat="1" applyFont="1" applyFill="1" applyAlignment="1">
      <alignment horizontal="center"/>
    </xf>
    <xf numFmtId="41" fontId="35" fillId="6" borderId="0" xfId="18" applyNumberFormat="1" applyFont="1" applyFill="1" applyAlignment="1">
      <alignment horizontal="center" wrapText="1"/>
    </xf>
    <xf numFmtId="0" fontId="35" fillId="0" borderId="13" xfId="6" applyFont="1" applyBorder="1"/>
    <xf numFmtId="0" fontId="34" fillId="0" borderId="0" xfId="22" applyNumberFormat="1" applyFont="1"/>
    <xf numFmtId="0" fontId="35" fillId="0" borderId="0" xfId="13" applyFont="1"/>
    <xf numFmtId="179" fontId="35" fillId="0" borderId="0" xfId="22" applyFont="1"/>
    <xf numFmtId="177" fontId="34" fillId="0" borderId="0" xfId="10" quotePrefix="1" applyFont="1"/>
    <xf numFmtId="0" fontId="34" fillId="0" borderId="0" xfId="23" applyFont="1"/>
    <xf numFmtId="177" fontId="34" fillId="6" borderId="0" xfId="10" quotePrefix="1" applyFont="1" applyFill="1"/>
    <xf numFmtId="0" fontId="29" fillId="0" borderId="0" xfId="0" applyFont="1"/>
    <xf numFmtId="177" fontId="34" fillId="0" borderId="0" xfId="10" quotePrefix="1" applyFont="1" applyAlignment="1">
      <alignment horizontal="center"/>
    </xf>
    <xf numFmtId="0" fontId="34" fillId="0" borderId="0" xfId="23" applyFont="1" applyAlignment="1">
      <alignment horizontal="center"/>
    </xf>
    <xf numFmtId="0" fontId="35" fillId="0" borderId="0" xfId="23" applyFont="1" applyAlignment="1">
      <alignment horizontal="left"/>
    </xf>
    <xf numFmtId="0" fontId="35" fillId="6" borderId="0" xfId="24" applyNumberFormat="1" applyFont="1" applyFill="1"/>
    <xf numFmtId="0" fontId="35" fillId="0" borderId="0" xfId="23" applyFont="1"/>
    <xf numFmtId="171" fontId="35" fillId="6" borderId="0" xfId="24" applyNumberFormat="1" applyFont="1" applyFill="1"/>
    <xf numFmtId="0" fontId="36" fillId="0" borderId="0" xfId="0" applyFont="1"/>
    <xf numFmtId="0" fontId="34" fillId="0" borderId="0" xfId="23" applyFont="1" applyAlignment="1">
      <alignment horizontal="center" vertical="top"/>
    </xf>
    <xf numFmtId="0" fontId="35" fillId="0" borderId="0" xfId="25" applyFont="1"/>
    <xf numFmtId="0" fontId="34" fillId="0" borderId="0" xfId="23" applyFont="1" applyAlignment="1">
      <alignment horizontal="left"/>
    </xf>
    <xf numFmtId="171" fontId="35" fillId="0" borderId="1" xfId="26" applyNumberFormat="1" applyFont="1" applyBorder="1" applyAlignment="1">
      <alignment horizontal="center" vertical="center" wrapText="1"/>
    </xf>
    <xf numFmtId="171" fontId="35" fillId="6" borderId="0" xfId="27" applyNumberFormat="1" applyFont="1" applyFill="1"/>
    <xf numFmtId="0" fontId="34" fillId="0" borderId="0" xfId="23" applyFont="1" applyAlignment="1">
      <alignment horizontal="center" wrapText="1"/>
    </xf>
    <xf numFmtId="171" fontId="35" fillId="6" borderId="1" xfId="27" applyNumberFormat="1" applyFont="1" applyFill="1" applyBorder="1"/>
    <xf numFmtId="171" fontId="35" fillId="0" borderId="0" xfId="23" applyNumberFormat="1" applyFont="1"/>
    <xf numFmtId="171" fontId="35" fillId="0" borderId="4" xfId="23" applyNumberFormat="1" applyFont="1" applyBorder="1"/>
    <xf numFmtId="171" fontId="34" fillId="0" borderId="0" xfId="26" applyNumberFormat="1" applyFont="1" applyAlignment="1">
      <alignment vertical="center"/>
    </xf>
    <xf numFmtId="0" fontId="34" fillId="0" borderId="0" xfId="14" applyFont="1"/>
    <xf numFmtId="179" fontId="34" fillId="0" borderId="0" xfId="22" applyFont="1" applyAlignment="1">
      <alignment horizontal="center"/>
    </xf>
    <xf numFmtId="0" fontId="35" fillId="0" borderId="1" xfId="14" applyFont="1" applyBorder="1" applyAlignment="1">
      <alignment horizontal="center"/>
    </xf>
    <xf numFmtId="0" fontId="35" fillId="0" borderId="1" xfId="27" applyFont="1" applyBorder="1" applyAlignment="1">
      <alignment horizontal="center" wrapText="1"/>
    </xf>
    <xf numFmtId="0" fontId="34" fillId="0" borderId="0" xfId="23" applyFont="1" applyAlignment="1">
      <alignment horizontal="center" vertical="center"/>
    </xf>
    <xf numFmtId="0" fontId="35" fillId="0" borderId="7" xfId="14" applyFont="1" applyBorder="1" applyAlignment="1">
      <alignment horizontal="center" vertical="center"/>
    </xf>
    <xf numFmtId="0" fontId="35" fillId="0" borderId="7" xfId="27" applyFont="1" applyBorder="1" applyAlignment="1">
      <alignment horizontal="center" vertical="center" wrapText="1"/>
    </xf>
    <xf numFmtId="0" fontId="35" fillId="0" borderId="0" xfId="13" applyFont="1" applyAlignment="1">
      <alignment vertical="center"/>
    </xf>
    <xf numFmtId="0" fontId="35" fillId="0" borderId="0" xfId="14" applyFont="1"/>
    <xf numFmtId="0" fontId="35" fillId="6" borderId="0" xfId="27" applyFont="1" applyFill="1" applyAlignment="1">
      <alignment horizontal="left"/>
    </xf>
    <xf numFmtId="171" fontId="35" fillId="6" borderId="0" xfId="27" applyNumberFormat="1" applyFont="1" applyFill="1" applyAlignment="1">
      <alignment horizontal="right"/>
    </xf>
    <xf numFmtId="171" fontId="35" fillId="6" borderId="0" xfId="28" applyNumberFormat="1" applyFont="1" applyFill="1" applyAlignment="1">
      <alignment horizontal="right"/>
    </xf>
    <xf numFmtId="0" fontId="35" fillId="0" borderId="0" xfId="27" applyFont="1" applyAlignment="1">
      <alignment horizontal="center"/>
    </xf>
    <xf numFmtId="171" fontId="35" fillId="0" borderId="0" xfId="27" applyNumberFormat="1" applyFont="1" applyAlignment="1">
      <alignment horizontal="right"/>
    </xf>
    <xf numFmtId="171" fontId="35" fillId="0" borderId="0" xfId="27" applyNumberFormat="1" applyFont="1"/>
    <xf numFmtId="0" fontId="35" fillId="6" borderId="0" xfId="27" applyFont="1" applyFill="1" applyAlignment="1">
      <alignment horizontal="center"/>
    </xf>
    <xf numFmtId="171" fontId="35" fillId="0" borderId="1" xfId="27" applyNumberFormat="1" applyFont="1" applyBorder="1"/>
    <xf numFmtId="0" fontId="35" fillId="0" borderId="11" xfId="14" applyFont="1" applyBorder="1" applyAlignment="1">
      <alignment horizontal="left"/>
    </xf>
    <xf numFmtId="0" fontId="35" fillId="0" borderId="11" xfId="14" applyFont="1" applyBorder="1" applyAlignment="1">
      <alignment horizontal="right"/>
    </xf>
    <xf numFmtId="171" fontId="35" fillId="0" borderId="4" xfId="27" applyNumberFormat="1" applyFont="1" applyBorder="1"/>
    <xf numFmtId="0" fontId="35" fillId="0" borderId="11" xfId="27" applyFont="1" applyBorder="1"/>
    <xf numFmtId="171" fontId="35" fillId="0" borderId="4" xfId="29" applyNumberFormat="1" applyFont="1" applyBorder="1"/>
    <xf numFmtId="0" fontId="35" fillId="0" borderId="0" xfId="14" applyFont="1" applyAlignment="1">
      <alignment horizontal="right"/>
    </xf>
    <xf numFmtId="0" fontId="35" fillId="0" borderId="0" xfId="27" applyFont="1"/>
    <xf numFmtId="171" fontId="35" fillId="0" borderId="0" xfId="13" applyNumberFormat="1" applyFont="1"/>
    <xf numFmtId="0" fontId="34" fillId="0" borderId="0" xfId="13" applyFont="1"/>
    <xf numFmtId="0" fontId="34" fillId="0" borderId="0" xfId="13" applyFont="1" applyAlignment="1">
      <alignment vertical="top"/>
    </xf>
    <xf numFmtId="0" fontId="35" fillId="0" borderId="0" xfId="13" applyFont="1" applyAlignment="1">
      <alignment vertical="top"/>
    </xf>
    <xf numFmtId="0" fontId="35" fillId="0" borderId="0" xfId="18" applyFont="1" applyAlignment="1">
      <alignment wrapText="1"/>
    </xf>
    <xf numFmtId="0" fontId="35" fillId="0" borderId="0" xfId="18" applyFont="1" applyAlignment="1">
      <alignment horizontal="left" wrapText="1"/>
    </xf>
    <xf numFmtId="0" fontId="35" fillId="0" borderId="0" xfId="30" applyFont="1"/>
    <xf numFmtId="0" fontId="34" fillId="6" borderId="0" xfId="12" applyFont="1" applyFill="1"/>
    <xf numFmtId="0" fontId="34" fillId="0" borderId="0" xfId="12" applyFont="1" applyAlignment="1">
      <alignment horizontal="center"/>
    </xf>
    <xf numFmtId="0" fontId="34" fillId="0" borderId="0" xfId="12" applyFont="1"/>
    <xf numFmtId="0" fontId="34" fillId="0" borderId="1" xfId="30" applyFont="1" applyBorder="1"/>
    <xf numFmtId="10" fontId="35" fillId="0" borderId="0" xfId="30" applyNumberFormat="1" applyFont="1" applyAlignment="1">
      <alignment horizontal="center"/>
    </xf>
    <xf numFmtId="0" fontId="34" fillId="0" borderId="0" xfId="30" applyFont="1"/>
    <xf numFmtId="10" fontId="35" fillId="6" borderId="0" xfId="31" applyNumberFormat="1" applyFont="1" applyFill="1" applyBorder="1" applyAlignment="1">
      <alignment horizontal="center"/>
    </xf>
    <xf numFmtId="10" fontId="35" fillId="6" borderId="0" xfId="30" applyNumberFormat="1" applyFont="1" applyFill="1" applyAlignment="1">
      <alignment horizontal="center"/>
    </xf>
    <xf numFmtId="0" fontId="35" fillId="6" borderId="0" xfId="30" applyFont="1" applyFill="1" applyAlignment="1">
      <alignment horizontal="center"/>
    </xf>
    <xf numFmtId="0" fontId="35" fillId="0" borderId="0" xfId="30" applyFont="1" applyAlignment="1">
      <alignment horizontal="center"/>
    </xf>
    <xf numFmtId="0" fontId="35" fillId="0" borderId="7" xfId="30" applyFont="1" applyBorder="1"/>
    <xf numFmtId="0" fontId="35" fillId="0" borderId="7" xfId="30" applyFont="1" applyBorder="1" applyAlignment="1">
      <alignment horizontal="right"/>
    </xf>
    <xf numFmtId="0" fontId="35" fillId="0" borderId="7" xfId="30" applyFont="1" applyBorder="1" applyAlignment="1">
      <alignment horizontal="center"/>
    </xf>
    <xf numFmtId="0" fontId="35" fillId="6" borderId="0" xfId="30" applyFont="1" applyFill="1"/>
    <xf numFmtId="41" fontId="35" fillId="6" borderId="0" xfId="30" applyNumberFormat="1" applyFont="1" applyFill="1"/>
    <xf numFmtId="41" fontId="35" fillId="0" borderId="0" xfId="30" applyNumberFormat="1" applyFont="1"/>
    <xf numFmtId="41" fontId="35" fillId="8" borderId="0" xfId="30" applyNumberFormat="1" applyFont="1" applyFill="1"/>
    <xf numFmtId="41" fontId="35" fillId="0" borderId="4" xfId="30" applyNumberFormat="1" applyFont="1" applyBorder="1"/>
    <xf numFmtId="0" fontId="35" fillId="0" borderId="1" xfId="30" applyFont="1" applyBorder="1"/>
    <xf numFmtId="41" fontId="35" fillId="0" borderId="1" xfId="30" applyNumberFormat="1" applyFont="1" applyBorder="1"/>
    <xf numFmtId="10" fontId="35" fillId="0" borderId="0" xfId="31" applyNumberFormat="1" applyFont="1" applyBorder="1" applyAlignment="1">
      <alignment horizontal="center"/>
    </xf>
    <xf numFmtId="41" fontId="35" fillId="0" borderId="0" xfId="30" applyNumberFormat="1" applyFont="1" applyAlignment="1">
      <alignment horizontal="center"/>
    </xf>
    <xf numFmtId="0" fontId="34" fillId="0" borderId="0" xfId="30" applyFont="1" applyAlignment="1">
      <alignment horizontal="center"/>
    </xf>
    <xf numFmtId="0" fontId="9" fillId="2" borderId="0" xfId="0" applyFont="1" applyFill="1" applyBorder="1" applyAlignment="1">
      <alignment horizontal="center" vertical="top"/>
    </xf>
    <xf numFmtId="0" fontId="9" fillId="2" borderId="0" xfId="0" applyFont="1" applyFill="1" applyBorder="1" applyAlignment="1">
      <alignment horizontal="left" vertical="top" wrapText="1"/>
    </xf>
    <xf numFmtId="0" fontId="9" fillId="2" borderId="0" xfId="0" applyFont="1" applyFill="1" applyBorder="1" applyAlignment="1">
      <alignment horizontal="right" vertical="top"/>
    </xf>
    <xf numFmtId="14" fontId="20" fillId="4" borderId="0" xfId="0" applyNumberFormat="1" applyFont="1" applyFill="1" applyBorder="1" applyAlignment="1">
      <alignment horizontal="right" vertical="top"/>
    </xf>
    <xf numFmtId="14" fontId="19" fillId="5" borderId="0" xfId="0" applyNumberFormat="1" applyFont="1" applyFill="1" applyBorder="1" applyAlignment="1">
      <alignment horizontal="right" vertical="top"/>
    </xf>
    <xf numFmtId="171" fontId="19" fillId="4" borderId="0" xfId="2" applyNumberFormat="1" applyFont="1" applyFill="1" applyBorder="1" applyAlignment="1">
      <alignment horizontal="center" vertical="top"/>
    </xf>
    <xf numFmtId="171" fontId="19" fillId="5" borderId="4" xfId="2" applyNumberFormat="1" applyFont="1" applyFill="1" applyBorder="1" applyAlignment="1">
      <alignment horizontal="center"/>
    </xf>
    <xf numFmtId="171" fontId="19" fillId="5" borderId="4" xfId="2" applyNumberFormat="1" applyFont="1" applyFill="1" applyBorder="1" applyAlignment="1">
      <alignment horizontal="center" vertical="top"/>
    </xf>
    <xf numFmtId="0" fontId="14" fillId="2" borderId="0" xfId="0" applyFont="1" applyFill="1" applyBorder="1" applyAlignment="1">
      <alignment horizontal="left" vertical="top"/>
    </xf>
    <xf numFmtId="0" fontId="14" fillId="2" borderId="0" xfId="0" applyFont="1" applyFill="1" applyBorder="1" applyAlignment="1">
      <alignment horizontal="center" vertical="top"/>
    </xf>
    <xf numFmtId="171" fontId="9" fillId="4" borderId="11" xfId="2" applyNumberFormat="1" applyFont="1" applyFill="1" applyBorder="1" applyAlignment="1">
      <alignment horizontal="center" vertical="top"/>
    </xf>
    <xf numFmtId="171" fontId="19" fillId="5" borderId="1" xfId="0" applyNumberFormat="1" applyFont="1" applyFill="1" applyBorder="1" applyAlignment="1">
      <alignment vertical="top"/>
    </xf>
    <xf numFmtId="171" fontId="19" fillId="4" borderId="0" xfId="0" applyNumberFormat="1" applyFont="1" applyFill="1" applyBorder="1" applyAlignment="1">
      <alignment horizontal="right" vertical="center"/>
    </xf>
    <xf numFmtId="171" fontId="19" fillId="5" borderId="0" xfId="0" applyNumberFormat="1" applyFont="1" applyFill="1" applyBorder="1" applyAlignment="1">
      <alignment horizontal="right" vertical="center"/>
    </xf>
    <xf numFmtId="171" fontId="19" fillId="5" borderId="1" xfId="0" applyNumberFormat="1" applyFont="1" applyFill="1" applyBorder="1" applyAlignment="1">
      <alignment horizontal="right" vertical="center"/>
    </xf>
    <xf numFmtId="171" fontId="19" fillId="5" borderId="11" xfId="0" applyNumberFormat="1" applyFont="1" applyFill="1" applyBorder="1" applyAlignment="1">
      <alignment horizontal="right" vertical="center"/>
    </xf>
    <xf numFmtId="171" fontId="19" fillId="5" borderId="0" xfId="0" applyNumberFormat="1" applyFont="1" applyFill="1" applyBorder="1" applyAlignment="1">
      <alignment horizontal="right" vertical="top" indent="1"/>
    </xf>
    <xf numFmtId="171" fontId="19" fillId="0" borderId="11" xfId="0" applyNumberFormat="1" applyFont="1" applyFill="1" applyBorder="1" applyAlignment="1">
      <alignment horizontal="right" vertical="top" indent="1"/>
    </xf>
    <xf numFmtId="171" fontId="19" fillId="5" borderId="0" xfId="0" applyNumberFormat="1" applyFont="1" applyFill="1" applyBorder="1" applyAlignment="1">
      <alignment horizontal="center" vertical="top"/>
    </xf>
    <xf numFmtId="171" fontId="19" fillId="5" borderId="11" xfId="0" applyNumberFormat="1" applyFont="1" applyFill="1" applyBorder="1" applyAlignment="1">
      <alignment horizontal="right" vertical="top" indent="1"/>
    </xf>
    <xf numFmtId="171" fontId="19" fillId="5" borderId="4" xfId="0" applyNumberFormat="1" applyFont="1" applyFill="1" applyBorder="1" applyAlignment="1">
      <alignment horizontal="right" vertical="top" indent="1"/>
    </xf>
    <xf numFmtId="171" fontId="19" fillId="2" borderId="0" xfId="2" applyNumberFormat="1" applyFont="1" applyFill="1" applyBorder="1" applyAlignment="1">
      <alignment horizontal="right" vertical="center"/>
    </xf>
    <xf numFmtId="171" fontId="19" fillId="2" borderId="11" xfId="2" applyNumberFormat="1" applyFont="1" applyFill="1" applyBorder="1" applyAlignment="1">
      <alignment horizontal="right" vertical="center"/>
    </xf>
    <xf numFmtId="171" fontId="19" fillId="2" borderId="11" xfId="2" applyNumberFormat="1" applyFont="1" applyFill="1" applyBorder="1" applyAlignment="1">
      <alignment horizontal="right" vertical="top" indent="1"/>
    </xf>
    <xf numFmtId="171" fontId="20" fillId="2" borderId="0" xfId="2" applyNumberFormat="1" applyFont="1" applyFill="1" applyBorder="1" applyAlignment="1">
      <alignment horizontal="right" vertical="top" indent="1"/>
    </xf>
    <xf numFmtId="171" fontId="19" fillId="5" borderId="1" xfId="0" applyNumberFormat="1" applyFont="1" applyFill="1" applyBorder="1" applyAlignment="1">
      <alignment horizontal="right" vertical="top" indent="1"/>
    </xf>
    <xf numFmtId="171" fontId="19" fillId="2" borderId="4" xfId="2" applyNumberFormat="1" applyFont="1" applyFill="1" applyBorder="1" applyAlignment="1">
      <alignment horizontal="right" vertical="top" indent="1"/>
    </xf>
    <xf numFmtId="171" fontId="19" fillId="4" borderId="0" xfId="0" applyNumberFormat="1" applyFont="1" applyFill="1" applyBorder="1" applyAlignment="1">
      <alignment vertical="top"/>
    </xf>
    <xf numFmtId="171" fontId="19" fillId="2" borderId="1" xfId="0" applyNumberFormat="1" applyFont="1" applyFill="1" applyBorder="1" applyAlignment="1">
      <alignment vertical="top"/>
    </xf>
    <xf numFmtId="171" fontId="19" fillId="5" borderId="11" xfId="0" applyNumberFormat="1" applyFont="1" applyFill="1" applyBorder="1" applyAlignment="1">
      <alignment vertical="top"/>
    </xf>
    <xf numFmtId="171" fontId="19" fillId="4" borderId="1" xfId="0" applyNumberFormat="1" applyFont="1" applyFill="1" applyBorder="1" applyAlignment="1">
      <alignment vertical="top"/>
    </xf>
    <xf numFmtId="171" fontId="19" fillId="2" borderId="4" xfId="0" applyNumberFormat="1" applyFont="1" applyFill="1" applyBorder="1" applyAlignment="1">
      <alignment vertical="top"/>
    </xf>
    <xf numFmtId="171" fontId="19" fillId="5" borderId="0" xfId="2" applyNumberFormat="1" applyFont="1" applyFill="1" applyBorder="1" applyAlignment="1">
      <alignment horizontal="right" vertical="top"/>
    </xf>
    <xf numFmtId="180" fontId="19" fillId="2" borderId="3" xfId="2" applyNumberFormat="1" applyFont="1" applyFill="1" applyBorder="1" applyAlignment="1">
      <alignment vertical="top"/>
    </xf>
    <xf numFmtId="180" fontId="19" fillId="2" borderId="0" xfId="2" applyNumberFormat="1" applyFont="1" applyFill="1" applyBorder="1" applyAlignment="1">
      <alignment vertical="top"/>
    </xf>
    <xf numFmtId="0" fontId="16" fillId="2" borderId="0" xfId="5" applyFont="1" applyFill="1" applyBorder="1" applyAlignment="1">
      <alignment horizontal="left" vertical="top"/>
    </xf>
    <xf numFmtId="0" fontId="38" fillId="6" borderId="0" xfId="30" applyFont="1" applyFill="1"/>
    <xf numFmtId="0" fontId="39" fillId="6" borderId="0" xfId="18" applyFont="1" applyFill="1" applyAlignment="1">
      <alignment horizontal="center" vertical="top"/>
    </xf>
    <xf numFmtId="41" fontId="38" fillId="6" borderId="0" xfId="30" applyNumberFormat="1" applyFont="1" applyFill="1"/>
    <xf numFmtId="10" fontId="19" fillId="6" borderId="0" xfId="3" applyNumberFormat="1" applyFont="1" applyFill="1" applyBorder="1" applyAlignment="1">
      <alignment vertical="top"/>
    </xf>
    <xf numFmtId="171" fontId="9" fillId="2" borderId="21" xfId="2" applyNumberFormat="1" applyFont="1" applyFill="1" applyBorder="1" applyAlignment="1">
      <alignment horizontal="center" vertical="top"/>
    </xf>
    <xf numFmtId="171" fontId="9" fillId="2" borderId="0" xfId="2" applyNumberFormat="1" applyFont="1" applyFill="1" applyBorder="1" applyAlignment="1">
      <alignment horizontal="center" vertical="top"/>
    </xf>
    <xf numFmtId="171" fontId="9" fillId="2" borderId="1" xfId="2" applyNumberFormat="1" applyFont="1" applyFill="1" applyBorder="1" applyAlignment="1">
      <alignment horizontal="center" vertical="top"/>
    </xf>
    <xf numFmtId="171" fontId="9" fillId="2" borderId="11" xfId="2" applyNumberFormat="1" applyFont="1" applyFill="1" applyBorder="1" applyAlignment="1">
      <alignment horizontal="center" vertical="top"/>
    </xf>
    <xf numFmtId="171" fontId="9" fillId="2" borderId="0" xfId="2" applyNumberFormat="1" applyFont="1" applyFill="1" applyBorder="1" applyAlignment="1">
      <alignment horizontal="right" vertical="top"/>
    </xf>
    <xf numFmtId="10" fontId="9" fillId="4" borderId="0" xfId="20" applyNumberFormat="1" applyFont="1" applyFill="1" applyBorder="1" applyAlignment="1">
      <alignment horizontal="right" vertical="top" indent="1"/>
    </xf>
    <xf numFmtId="171" fontId="19" fillId="4" borderId="0" xfId="2" applyNumberFormat="1" applyFont="1" applyFill="1" applyBorder="1" applyAlignment="1">
      <alignment horizontal="right" vertical="top"/>
    </xf>
    <xf numFmtId="171" fontId="19" fillId="4" borderId="1" xfId="2" applyNumberFormat="1" applyFont="1" applyFill="1" applyBorder="1" applyAlignment="1">
      <alignment horizontal="right" vertical="top"/>
    </xf>
    <xf numFmtId="171" fontId="19" fillId="5" borderId="14" xfId="2" applyNumberFormat="1" applyFont="1" applyFill="1" applyBorder="1" applyAlignment="1">
      <alignment horizontal="right" vertical="top"/>
    </xf>
    <xf numFmtId="171" fontId="19" fillId="5" borderId="15" xfId="2" applyNumberFormat="1" applyFont="1" applyFill="1" applyBorder="1" applyAlignment="1">
      <alignment horizontal="right" vertical="top"/>
    </xf>
    <xf numFmtId="180" fontId="19" fillId="4" borderId="14" xfId="2" applyNumberFormat="1" applyFont="1" applyFill="1" applyBorder="1" applyAlignment="1">
      <alignment horizontal="right" vertical="top"/>
    </xf>
    <xf numFmtId="180" fontId="19" fillId="5" borderId="15" xfId="2" applyNumberFormat="1" applyFont="1" applyFill="1" applyBorder="1" applyAlignment="1">
      <alignment horizontal="right" vertical="top"/>
    </xf>
    <xf numFmtId="171" fontId="19" fillId="4" borderId="14" xfId="2" applyNumberFormat="1" applyFont="1" applyFill="1" applyBorder="1" applyAlignment="1">
      <alignment horizontal="right" vertical="top"/>
    </xf>
    <xf numFmtId="171" fontId="19" fillId="5" borderId="14" xfId="2" applyNumberFormat="1" applyFont="1" applyFill="1" applyBorder="1" applyAlignment="1">
      <alignment horizontal="right" vertical="top" indent="1"/>
    </xf>
    <xf numFmtId="171" fontId="19" fillId="5" borderId="15" xfId="2" applyNumberFormat="1" applyFont="1" applyFill="1" applyBorder="1" applyAlignment="1">
      <alignment horizontal="right" vertical="top" indent="1"/>
    </xf>
    <xf numFmtId="181" fontId="19" fillId="2" borderId="17" xfId="0" applyNumberFormat="1" applyFont="1" applyFill="1" applyBorder="1" applyAlignment="1">
      <alignment horizontal="right" vertical="top" indent="2"/>
    </xf>
    <xf numFmtId="181" fontId="19" fillId="2" borderId="15" xfId="0" applyNumberFormat="1" applyFont="1" applyFill="1" applyBorder="1" applyAlignment="1">
      <alignment horizontal="right" vertical="top" indent="2"/>
    </xf>
    <xf numFmtId="181" fontId="19" fillId="4" borderId="14" xfId="2" applyNumberFormat="1" applyFont="1" applyFill="1" applyBorder="1" applyAlignment="1">
      <alignment horizontal="right" vertical="top"/>
    </xf>
    <xf numFmtId="171" fontId="19" fillId="5" borderId="9" xfId="2" applyNumberFormat="1" applyFont="1" applyFill="1" applyBorder="1" applyAlignment="1">
      <alignment horizontal="right" vertical="top"/>
    </xf>
    <xf numFmtId="171" fontId="19" fillId="5" borderId="16" xfId="2" applyNumberFormat="1" applyFont="1" applyFill="1" applyBorder="1" applyAlignment="1">
      <alignment horizontal="right" vertical="top" indent="1"/>
    </xf>
    <xf numFmtId="171" fontId="19" fillId="5" borderId="6" xfId="2" applyNumberFormat="1" applyFont="1" applyFill="1" applyBorder="1" applyAlignment="1">
      <alignment horizontal="right" vertical="top" indent="1"/>
    </xf>
    <xf numFmtId="171" fontId="19" fillId="2" borderId="9" xfId="0" applyNumberFormat="1" applyFont="1" applyFill="1" applyBorder="1" applyAlignment="1">
      <alignment horizontal="left" vertical="top"/>
    </xf>
    <xf numFmtId="171" fontId="19" fillId="5" borderId="8" xfId="2" applyNumberFormat="1" applyFont="1" applyFill="1" applyBorder="1" applyAlignment="1">
      <alignment horizontal="right" vertical="top" indent="1"/>
    </xf>
    <xf numFmtId="171" fontId="19" fillId="5" borderId="9" xfId="2" applyNumberFormat="1" applyFont="1" applyFill="1" applyBorder="1" applyAlignment="1">
      <alignment horizontal="right" vertical="top" indent="1"/>
    </xf>
    <xf numFmtId="171" fontId="19" fillId="5" borderId="7" xfId="2" applyNumberFormat="1" applyFont="1" applyFill="1" applyBorder="1" applyAlignment="1">
      <alignment horizontal="right" vertical="top"/>
    </xf>
    <xf numFmtId="171" fontId="19" fillId="2" borderId="20" xfId="0" applyNumberFormat="1" applyFont="1" applyFill="1" applyBorder="1" applyAlignment="1">
      <alignment horizontal="left" vertical="top"/>
    </xf>
    <xf numFmtId="171" fontId="19" fillId="5" borderId="16" xfId="2" applyNumberFormat="1" applyFont="1" applyFill="1" applyBorder="1" applyAlignment="1">
      <alignment horizontal="right" vertical="top"/>
    </xf>
    <xf numFmtId="171" fontId="19" fillId="4" borderId="15" xfId="2" applyNumberFormat="1" applyFont="1" applyFill="1" applyBorder="1" applyAlignment="1">
      <alignment horizontal="center" vertical="top"/>
    </xf>
    <xf numFmtId="171" fontId="19" fillId="6" borderId="14" xfId="2" applyNumberFormat="1" applyFont="1" applyFill="1" applyBorder="1" applyAlignment="1">
      <alignment horizontal="center" vertical="top"/>
    </xf>
    <xf numFmtId="171" fontId="19" fillId="2" borderId="14" xfId="2" applyNumberFormat="1" applyFont="1" applyFill="1" applyBorder="1" applyAlignment="1">
      <alignment horizontal="center" vertical="top"/>
    </xf>
    <xf numFmtId="171" fontId="19" fillId="4" borderId="14" xfId="2" applyNumberFormat="1" applyFont="1" applyFill="1" applyBorder="1" applyAlignment="1">
      <alignment horizontal="center" vertical="top"/>
    </xf>
    <xf numFmtId="171" fontId="19" fillId="7" borderId="15" xfId="2" applyNumberFormat="1" applyFont="1" applyFill="1" applyBorder="1" applyAlignment="1">
      <alignment horizontal="center" vertical="top"/>
    </xf>
    <xf numFmtId="171" fontId="19" fillId="2" borderId="15" xfId="2" applyNumberFormat="1" applyFont="1" applyFill="1" applyBorder="1" applyAlignment="1">
      <alignment horizontal="center" vertical="top"/>
    </xf>
    <xf numFmtId="171" fontId="19" fillId="7" borderId="14" xfId="2" applyNumberFormat="1" applyFont="1" applyFill="1" applyBorder="1" applyAlignment="1">
      <alignment horizontal="center" vertical="top"/>
    </xf>
    <xf numFmtId="171" fontId="19" fillId="6" borderId="16" xfId="2" applyNumberFormat="1" applyFont="1" applyFill="1" applyBorder="1" applyAlignment="1">
      <alignment horizontal="center" vertical="top"/>
    </xf>
    <xf numFmtId="171" fontId="19" fillId="2" borderId="16" xfId="2" applyNumberFormat="1" applyFont="1" applyFill="1" applyBorder="1" applyAlignment="1">
      <alignment horizontal="center" vertical="top"/>
    </xf>
    <xf numFmtId="171" fontId="19" fillId="4" borderId="16" xfId="2" applyNumberFormat="1" applyFont="1" applyFill="1" applyBorder="1" applyAlignment="1">
      <alignment horizontal="center" vertical="top"/>
    </xf>
    <xf numFmtId="171" fontId="19" fillId="7" borderId="16" xfId="2" applyNumberFormat="1" applyFont="1" applyFill="1" applyBorder="1" applyAlignment="1">
      <alignment horizontal="center" vertical="top"/>
    </xf>
    <xf numFmtId="171" fontId="19" fillId="2" borderId="0" xfId="2" applyNumberFormat="1" applyFont="1" applyFill="1" applyBorder="1" applyAlignment="1">
      <alignment horizontal="center"/>
    </xf>
    <xf numFmtId="171" fontId="19" fillId="6" borderId="17" xfId="2" applyNumberFormat="1" applyFont="1" applyFill="1" applyBorder="1" applyAlignment="1">
      <alignment horizontal="center" vertical="top"/>
    </xf>
    <xf numFmtId="171" fontId="19" fillId="7" borderId="10" xfId="2" applyNumberFormat="1" applyFont="1" applyFill="1" applyBorder="1" applyAlignment="1">
      <alignment horizontal="center" vertical="top"/>
    </xf>
    <xf numFmtId="171" fontId="19" fillId="7" borderId="17" xfId="2" applyNumberFormat="1" applyFont="1" applyFill="1" applyBorder="1" applyAlignment="1">
      <alignment horizontal="center" vertical="top"/>
    </xf>
    <xf numFmtId="171" fontId="19" fillId="6" borderId="19" xfId="2" applyNumberFormat="1" applyFont="1" applyFill="1" applyBorder="1" applyAlignment="1">
      <alignment horizontal="center" vertical="top"/>
    </xf>
    <xf numFmtId="171" fontId="19" fillId="2" borderId="19" xfId="2" applyNumberFormat="1" applyFont="1" applyFill="1" applyBorder="1" applyAlignment="1">
      <alignment horizontal="center" vertical="top"/>
    </xf>
    <xf numFmtId="171" fontId="19" fillId="2" borderId="18" xfId="2" applyNumberFormat="1" applyFont="1" applyFill="1" applyBorder="1" applyAlignment="1">
      <alignment horizontal="center" vertical="top"/>
    </xf>
    <xf numFmtId="171" fontId="19" fillId="2" borderId="12" xfId="2" applyNumberFormat="1" applyFont="1" applyFill="1" applyBorder="1" applyAlignment="1">
      <alignment horizontal="center" vertical="top"/>
    </xf>
    <xf numFmtId="171" fontId="19" fillId="2" borderId="20" xfId="2" applyNumberFormat="1" applyFont="1" applyFill="1" applyBorder="1" applyAlignment="1">
      <alignment horizontal="center" vertical="top"/>
    </xf>
    <xf numFmtId="180" fontId="9" fillId="6" borderId="16" xfId="0" applyNumberFormat="1" applyFont="1" applyFill="1" applyBorder="1" applyAlignment="1">
      <alignment horizontal="center" vertical="top"/>
    </xf>
    <xf numFmtId="180" fontId="9" fillId="6" borderId="16" xfId="2" applyNumberFormat="1" applyFont="1" applyFill="1" applyBorder="1" applyAlignment="1">
      <alignment horizontal="center" vertical="top"/>
    </xf>
    <xf numFmtId="180" fontId="9" fillId="2" borderId="16" xfId="0" applyNumberFormat="1" applyFont="1" applyFill="1" applyBorder="1" applyAlignment="1">
      <alignment horizontal="center" vertical="top"/>
    </xf>
    <xf numFmtId="171" fontId="9" fillId="2" borderId="11" xfId="2" applyNumberFormat="1" applyFont="1" applyFill="1" applyBorder="1" applyAlignment="1">
      <alignment horizontal="right" vertical="top"/>
    </xf>
    <xf numFmtId="171" fontId="19" fillId="2" borderId="0" xfId="2" applyNumberFormat="1" applyFont="1" applyFill="1" applyBorder="1" applyAlignment="1">
      <alignment horizontal="right" vertical="top"/>
    </xf>
    <xf numFmtId="171" fontId="19" fillId="2" borderId="1" xfId="2" applyNumberFormat="1" applyFont="1" applyFill="1" applyBorder="1" applyAlignment="1">
      <alignment horizontal="right" vertical="top"/>
    </xf>
    <xf numFmtId="3" fontId="19" fillId="2" borderId="0" xfId="0" applyNumberFormat="1" applyFont="1" applyFill="1" applyBorder="1" applyAlignment="1">
      <alignment vertical="top"/>
    </xf>
    <xf numFmtId="0" fontId="39" fillId="0" borderId="0" xfId="5" applyFont="1"/>
    <xf numFmtId="171" fontId="38" fillId="0" borderId="0" xfId="1" applyNumberFormat="1" applyFont="1"/>
    <xf numFmtId="0" fontId="41" fillId="0" borderId="0" xfId="5" applyFont="1"/>
    <xf numFmtId="0" fontId="34" fillId="0" borderId="0" xfId="5" applyFont="1" applyAlignment="1">
      <alignment horizontal="left"/>
    </xf>
    <xf numFmtId="0" fontId="34" fillId="0" borderId="0" xfId="43" applyFont="1"/>
    <xf numFmtId="0" fontId="34" fillId="0" borderId="0" xfId="43" applyFont="1" applyAlignment="1">
      <alignment horizontal="center"/>
    </xf>
    <xf numFmtId="0" fontId="38" fillId="0" borderId="0" xfId="43" applyFont="1" applyAlignment="1">
      <alignment horizontal="center"/>
    </xf>
    <xf numFmtId="0" fontId="38" fillId="0" borderId="0" xfId="43" applyFont="1" applyAlignment="1">
      <alignment horizontal="left"/>
    </xf>
    <xf numFmtId="0" fontId="42" fillId="0" borderId="0" xfId="1" applyNumberFormat="1" applyFont="1" applyFill="1" applyBorder="1" applyAlignment="1">
      <alignment horizontal="right" vertical="top"/>
    </xf>
    <xf numFmtId="0" fontId="38" fillId="0" borderId="0" xfId="43" applyFont="1"/>
    <xf numFmtId="171" fontId="42" fillId="0" borderId="0" xfId="2" applyNumberFormat="1" applyFont="1" applyFill="1" applyBorder="1" applyAlignment="1">
      <alignment horizontal="center" vertical="top"/>
    </xf>
    <xf numFmtId="0" fontId="39" fillId="0" borderId="0" xfId="43" applyFont="1"/>
    <xf numFmtId="0" fontId="38" fillId="0" borderId="0" xfId="44" applyFont="1"/>
    <xf numFmtId="0" fontId="39" fillId="0" borderId="0" xfId="43" applyFont="1" applyAlignment="1">
      <alignment horizontal="left"/>
    </xf>
    <xf numFmtId="0" fontId="39" fillId="7" borderId="0" xfId="43" applyFont="1" applyFill="1" applyAlignment="1">
      <alignment horizontal="left"/>
    </xf>
    <xf numFmtId="0" fontId="38" fillId="7" borderId="0" xfId="43" applyFont="1" applyFill="1"/>
    <xf numFmtId="171" fontId="38" fillId="6" borderId="0" xfId="43" applyNumberFormat="1" applyFont="1" applyFill="1"/>
    <xf numFmtId="0" fontId="38" fillId="7" borderId="0" xfId="43" applyFont="1" applyFill="1" applyAlignment="1">
      <alignment horizontal="left"/>
    </xf>
    <xf numFmtId="171" fontId="38" fillId="6" borderId="0" xfId="46" applyNumberFormat="1" applyFont="1" applyFill="1"/>
    <xf numFmtId="0" fontId="39" fillId="7" borderId="0" xfId="43" applyFont="1" applyFill="1" applyAlignment="1">
      <alignment horizontal="center" wrapText="1"/>
    </xf>
    <xf numFmtId="171" fontId="38" fillId="6" borderId="1" xfId="43" applyNumberFormat="1" applyFont="1" applyFill="1" applyBorder="1"/>
    <xf numFmtId="171" fontId="38" fillId="6" borderId="1" xfId="46" applyNumberFormat="1" applyFont="1" applyFill="1" applyBorder="1"/>
    <xf numFmtId="171" fontId="38" fillId="0" borderId="0" xfId="43" applyNumberFormat="1" applyFont="1"/>
    <xf numFmtId="171" fontId="38" fillId="7" borderId="0" xfId="43" applyNumberFormat="1" applyFont="1" applyFill="1"/>
    <xf numFmtId="171" fontId="38" fillId="0" borderId="4" xfId="43" applyNumberFormat="1" applyFont="1" applyBorder="1"/>
    <xf numFmtId="171" fontId="38" fillId="7" borderId="4" xfId="43" applyNumberFormat="1" applyFont="1" applyFill="1" applyBorder="1"/>
    <xf numFmtId="171" fontId="39" fillId="0" borderId="0" xfId="45" applyNumberFormat="1" applyFont="1" applyFill="1" applyBorder="1" applyAlignment="1">
      <alignment vertical="center"/>
    </xf>
    <xf numFmtId="0" fontId="39" fillId="0" borderId="0" xfId="43" applyFont="1" applyAlignment="1">
      <alignment horizontal="center" wrapText="1"/>
    </xf>
    <xf numFmtId="0" fontId="39" fillId="0" borderId="0" xfId="5" applyFont="1" applyAlignment="1">
      <alignment horizontal="center"/>
    </xf>
    <xf numFmtId="0" fontId="35" fillId="0" borderId="1" xfId="14" applyFont="1" applyBorder="1" applyAlignment="1">
      <alignment horizontal="center" vertical="center"/>
    </xf>
    <xf numFmtId="0" fontId="38" fillId="0" borderId="1" xfId="46" applyFont="1" applyBorder="1" applyAlignment="1">
      <alignment horizontal="center" vertical="center" wrapText="1"/>
    </xf>
    <xf numFmtId="0" fontId="38" fillId="0" borderId="0" xfId="46" applyFont="1" applyAlignment="1">
      <alignment horizontal="left"/>
    </xf>
    <xf numFmtId="171" fontId="38" fillId="6" borderId="0" xfId="46" applyNumberFormat="1" applyFont="1" applyFill="1" applyAlignment="1">
      <alignment horizontal="right"/>
    </xf>
    <xf numFmtId="171" fontId="38" fillId="0" borderId="0" xfId="47" applyNumberFormat="1" applyFont="1" applyFill="1" applyAlignment="1">
      <alignment horizontal="right"/>
    </xf>
    <xf numFmtId="0" fontId="38" fillId="6" borderId="0" xfId="46" applyFont="1" applyFill="1" applyAlignment="1">
      <alignment horizontal="center"/>
    </xf>
    <xf numFmtId="0" fontId="38" fillId="0" borderId="0" xfId="46" applyFont="1" applyAlignment="1">
      <alignment horizontal="center"/>
    </xf>
    <xf numFmtId="171" fontId="38" fillId="0" borderId="0" xfId="46" applyNumberFormat="1" applyFont="1" applyAlignment="1">
      <alignment horizontal="right"/>
    </xf>
    <xf numFmtId="171" fontId="38" fillId="0" borderId="0" xfId="46" applyNumberFormat="1" applyFont="1"/>
    <xf numFmtId="171" fontId="38" fillId="0" borderId="1" xfId="46" applyNumberFormat="1" applyFont="1" applyBorder="1"/>
    <xf numFmtId="171" fontId="38" fillId="0" borderId="4" xfId="46" applyNumberFormat="1" applyFont="1" applyBorder="1"/>
    <xf numFmtId="0" fontId="38" fillId="0" borderId="11" xfId="46" applyFont="1" applyBorder="1"/>
    <xf numFmtId="0" fontId="35" fillId="7" borderId="0" xfId="13" applyFont="1" applyFill="1"/>
    <xf numFmtId="0" fontId="38" fillId="7" borderId="0" xfId="43" applyFont="1" applyFill="1" applyAlignment="1">
      <alignment horizontal="center"/>
    </xf>
    <xf numFmtId="171" fontId="38" fillId="7" borderId="1" xfId="46" applyNumberFormat="1" applyFont="1" applyFill="1" applyBorder="1"/>
    <xf numFmtId="171" fontId="39" fillId="7" borderId="0" xfId="45" applyNumberFormat="1" applyFont="1" applyFill="1" applyBorder="1" applyAlignment="1">
      <alignment vertical="center"/>
    </xf>
    <xf numFmtId="0" fontId="38" fillId="7" borderId="0" xfId="44" applyFont="1" applyFill="1"/>
    <xf numFmtId="0" fontId="38" fillId="7" borderId="0" xfId="43" applyFont="1" applyFill="1" applyAlignment="1">
      <alignment horizontal="center" vertical="top"/>
    </xf>
    <xf numFmtId="0" fontId="35" fillId="7" borderId="0" xfId="13" applyFont="1" applyFill="1" applyAlignment="1">
      <alignment horizontal="center" vertical="top"/>
    </xf>
    <xf numFmtId="0" fontId="39" fillId="7" borderId="0" xfId="33" applyFont="1" applyFill="1"/>
    <xf numFmtId="171" fontId="38" fillId="7" borderId="0" xfId="34" applyNumberFormat="1" applyFont="1" applyFill="1"/>
    <xf numFmtId="0" fontId="41" fillId="7" borderId="0" xfId="33" applyFont="1" applyFill="1"/>
    <xf numFmtId="0" fontId="16" fillId="7" borderId="0" xfId="33" applyFont="1" applyFill="1"/>
    <xf numFmtId="0" fontId="34" fillId="7" borderId="0" xfId="33" applyFont="1" applyFill="1" applyAlignment="1">
      <alignment horizontal="left"/>
    </xf>
    <xf numFmtId="0" fontId="18" fillId="7" borderId="0" xfId="33" applyFont="1" applyFill="1" applyAlignment="1">
      <alignment horizontal="left" vertical="top"/>
    </xf>
    <xf numFmtId="0" fontId="19" fillId="7" borderId="0" xfId="33" applyFont="1" applyFill="1" applyAlignment="1">
      <alignment horizontal="right" vertical="top"/>
    </xf>
    <xf numFmtId="0" fontId="16" fillId="7" borderId="0" xfId="5" applyFont="1" applyFill="1" applyBorder="1" applyAlignment="1">
      <alignment horizontal="left" vertical="top" wrapText="1"/>
    </xf>
    <xf numFmtId="0" fontId="29" fillId="7" borderId="0" xfId="6" applyFont="1" applyFill="1"/>
    <xf numFmtId="0" fontId="16" fillId="7" borderId="0" xfId="5" applyFont="1" applyFill="1" applyBorder="1" applyAlignment="1">
      <alignment horizontal="center" vertical="top"/>
    </xf>
    <xf numFmtId="0" fontId="16" fillId="7" borderId="0" xfId="5" quotePrefix="1" applyFont="1" applyFill="1" applyBorder="1" applyAlignment="1">
      <alignment horizontal="left" vertical="top" wrapText="1"/>
    </xf>
    <xf numFmtId="0" fontId="40" fillId="7" borderId="0" xfId="5" applyFont="1" applyFill="1" applyBorder="1" applyAlignment="1">
      <alignment horizontal="left" vertical="top" wrapText="1"/>
    </xf>
    <xf numFmtId="0" fontId="40" fillId="7" borderId="0" xfId="5" applyFont="1" applyFill="1" applyBorder="1" applyAlignment="1">
      <alignment horizontal="center" vertical="top" wrapText="1"/>
    </xf>
    <xf numFmtId="0" fontId="16" fillId="7" borderId="1" xfId="5" applyFont="1" applyFill="1" applyBorder="1" applyAlignment="1">
      <alignment horizontal="center" vertical="top"/>
    </xf>
    <xf numFmtId="0" fontId="40" fillId="7" borderId="1" xfId="5" applyFont="1" applyFill="1" applyBorder="1" applyAlignment="1">
      <alignment horizontal="left" vertical="top"/>
    </xf>
    <xf numFmtId="0" fontId="40" fillId="7" borderId="0" xfId="5" applyFont="1" applyFill="1" applyBorder="1" applyAlignment="1">
      <alignment horizontal="left" vertical="top"/>
    </xf>
    <xf numFmtId="0" fontId="40" fillId="7" borderId="1" xfId="5" applyFont="1" applyFill="1" applyBorder="1" applyAlignment="1">
      <alignment horizontal="center" vertical="top"/>
    </xf>
    <xf numFmtId="0" fontId="40" fillId="7" borderId="0" xfId="5" applyFont="1" applyFill="1" applyBorder="1" applyAlignment="1">
      <alignment horizontal="center" vertical="top"/>
    </xf>
    <xf numFmtId="0" fontId="16" fillId="7" borderId="0" xfId="5" applyFont="1" applyFill="1" applyBorder="1" applyAlignment="1">
      <alignment horizontal="left" vertical="top"/>
    </xf>
    <xf numFmtId="0" fontId="16" fillId="7" borderId="0" xfId="5" applyFont="1" applyFill="1" applyBorder="1" applyAlignment="1">
      <alignment horizontal="center" vertical="center"/>
    </xf>
    <xf numFmtId="0" fontId="16" fillId="7" borderId="0" xfId="5" applyFont="1" applyFill="1" applyAlignment="1">
      <alignment horizontal="left" vertical="center"/>
    </xf>
    <xf numFmtId="10" fontId="29" fillId="6" borderId="0" xfId="6" applyNumberFormat="1" applyFont="1" applyFill="1"/>
    <xf numFmtId="10" fontId="29" fillId="6" borderId="0" xfId="6" applyNumberFormat="1" applyFont="1" applyFill="1" applyAlignment="1">
      <alignment horizontal="right"/>
    </xf>
    <xf numFmtId="10" fontId="16" fillId="7" borderId="0" xfId="5" applyNumberFormat="1" applyFont="1" applyFill="1" applyBorder="1" applyAlignment="1">
      <alignment horizontal="right" vertical="top"/>
    </xf>
    <xf numFmtId="0" fontId="29" fillId="7" borderId="0" xfId="6" applyFont="1" applyFill="1" applyAlignment="1">
      <alignment horizontal="center" vertical="center"/>
    </xf>
    <xf numFmtId="0" fontId="18" fillId="7" borderId="0" xfId="33" applyFont="1" applyFill="1" applyAlignment="1">
      <alignment horizontal="center" vertical="center"/>
    </xf>
    <xf numFmtId="0" fontId="18" fillId="7" borderId="0" xfId="33" applyFont="1" applyFill="1" applyAlignment="1">
      <alignment horizontal="left" vertical="center"/>
    </xf>
    <xf numFmtId="0" fontId="18" fillId="7" borderId="0" xfId="33" applyFont="1" applyFill="1"/>
    <xf numFmtId="0" fontId="43" fillId="7" borderId="0" xfId="4" applyFont="1" applyFill="1" applyAlignment="1">
      <alignment horizontal="left" vertical="center"/>
    </xf>
    <xf numFmtId="0" fontId="39" fillId="7" borderId="0" xfId="33" applyFont="1" applyFill="1" applyAlignment="1">
      <alignment horizontal="left" vertical="center"/>
    </xf>
    <xf numFmtId="0" fontId="35" fillId="7" borderId="0" xfId="6" applyFont="1" applyFill="1"/>
    <xf numFmtId="0" fontId="35" fillId="7" borderId="0" xfId="6" applyFont="1" applyFill="1" applyAlignment="1">
      <alignment horizontal="left" wrapText="1"/>
    </xf>
    <xf numFmtId="0" fontId="34" fillId="7" borderId="0" xfId="6" applyFont="1" applyFill="1"/>
    <xf numFmtId="171" fontId="35" fillId="6" borderId="0" xfId="47" applyNumberFormat="1" applyFont="1" applyFill="1"/>
    <xf numFmtId="171" fontId="35" fillId="7" borderId="11" xfId="47" applyNumberFormat="1" applyFont="1" applyFill="1" applyBorder="1"/>
    <xf numFmtId="171" fontId="34" fillId="7" borderId="0" xfId="47" applyNumberFormat="1" applyFont="1" applyFill="1"/>
    <xf numFmtId="10" fontId="35" fillId="6" borderId="0" xfId="48" applyNumberFormat="1" applyFont="1" applyFill="1"/>
    <xf numFmtId="171" fontId="35" fillId="7" borderId="11" xfId="6" applyNumberFormat="1" applyFont="1" applyFill="1" applyBorder="1"/>
    <xf numFmtId="166" fontId="35" fillId="6" borderId="0" xfId="6" applyNumberFormat="1" applyFont="1" applyFill="1"/>
    <xf numFmtId="171" fontId="34" fillId="7" borderId="4" xfId="6" applyNumberFormat="1" applyFont="1" applyFill="1" applyBorder="1"/>
    <xf numFmtId="0" fontId="20" fillId="7" borderId="0" xfId="6" applyFont="1" applyFill="1"/>
    <xf numFmtId="0" fontId="39" fillId="7" borderId="0" xfId="5" applyFont="1" applyFill="1" applyAlignment="1">
      <alignment horizontal="left" vertical="center"/>
    </xf>
    <xf numFmtId="0" fontId="34" fillId="7" borderId="0" xfId="5" applyNumberFormat="1" applyFont="1" applyFill="1" applyAlignment="1">
      <alignment horizontal="left"/>
    </xf>
    <xf numFmtId="0" fontId="41" fillId="7" borderId="0" xfId="5" applyFont="1" applyFill="1" applyBorder="1" applyAlignment="1">
      <alignment horizontal="left" vertical="top"/>
    </xf>
    <xf numFmtId="0" fontId="18" fillId="7" borderId="0" xfId="5" applyFont="1" applyFill="1" applyBorder="1" applyAlignment="1">
      <alignment horizontal="left" vertical="top"/>
    </xf>
    <xf numFmtId="0" fontId="41" fillId="2" borderId="0" xfId="5" applyFont="1" applyFill="1" applyBorder="1" applyAlignment="1">
      <alignment horizontal="left" vertical="top"/>
    </xf>
    <xf numFmtId="0" fontId="18" fillId="2" borderId="0" xfId="5" applyFont="1" applyFill="1" applyBorder="1" applyAlignment="1">
      <alignment horizontal="left" vertical="top"/>
    </xf>
    <xf numFmtId="180" fontId="35" fillId="6" borderId="0" xfId="2" applyNumberFormat="1" applyFont="1" applyFill="1"/>
    <xf numFmtId="0" fontId="35" fillId="7" borderId="0" xfId="5" applyFont="1" applyFill="1" applyBorder="1" applyAlignment="1">
      <alignment horizontal="left" vertical="top"/>
    </xf>
    <xf numFmtId="0" fontId="34" fillId="7" borderId="0" xfId="5" applyFont="1" applyFill="1" applyBorder="1" applyAlignment="1">
      <alignment horizontal="center" vertical="top"/>
    </xf>
    <xf numFmtId="180" fontId="44" fillId="2" borderId="0" xfId="5" applyNumberFormat="1" applyFont="1" applyFill="1" applyBorder="1" applyAlignment="1">
      <alignment horizontal="right"/>
    </xf>
    <xf numFmtId="180" fontId="34" fillId="7" borderId="0" xfId="5" applyNumberFormat="1" applyFont="1" applyFill="1" applyBorder="1" applyAlignment="1">
      <alignment horizontal="center" vertical="top"/>
    </xf>
    <xf numFmtId="0" fontId="41" fillId="2" borderId="0" xfId="5" applyFont="1" applyFill="1" applyBorder="1" applyAlignment="1">
      <alignment horizontal="left"/>
    </xf>
    <xf numFmtId="180" fontId="44" fillId="2" borderId="0" xfId="5" applyNumberFormat="1" applyFont="1" applyFill="1" applyBorder="1" applyAlignment="1">
      <alignment horizontal="left" vertical="top"/>
    </xf>
    <xf numFmtId="0" fontId="45" fillId="2" borderId="0" xfId="5" applyFont="1" applyFill="1" applyBorder="1" applyAlignment="1">
      <alignment horizontal="left" vertical="top"/>
    </xf>
    <xf numFmtId="0" fontId="46" fillId="7" borderId="0" xfId="5" applyFont="1" applyFill="1" applyAlignment="1">
      <alignment horizontal="left" vertical="center"/>
    </xf>
    <xf numFmtId="0" fontId="47" fillId="7" borderId="0" xfId="13" applyFont="1" applyFill="1"/>
    <xf numFmtId="0" fontId="29" fillId="7" borderId="0" xfId="13" applyFont="1" applyFill="1"/>
    <xf numFmtId="0" fontId="47" fillId="7" borderId="0" xfId="49" applyFont="1" applyFill="1" applyAlignment="1">
      <alignment horizontal="right"/>
    </xf>
    <xf numFmtId="0" fontId="47" fillId="7" borderId="0" xfId="43" applyFont="1" applyFill="1"/>
    <xf numFmtId="0" fontId="47" fillId="7" borderId="0" xfId="5" applyFont="1" applyFill="1" applyAlignment="1"/>
    <xf numFmtId="0" fontId="29" fillId="7" borderId="0" xfId="5" applyFont="1" applyFill="1"/>
    <xf numFmtId="171" fontId="48" fillId="6" borderId="0" xfId="46" applyNumberFormat="1" applyFont="1" applyFill="1"/>
    <xf numFmtId="171" fontId="47" fillId="7" borderId="4" xfId="5" applyNumberFormat="1" applyFont="1" applyFill="1" applyBorder="1"/>
    <xf numFmtId="171" fontId="9" fillId="4" borderId="1" xfId="2" applyNumberFormat="1" applyFont="1" applyFill="1" applyBorder="1" applyAlignment="1">
      <alignment horizontal="center" vertical="top"/>
    </xf>
    <xf numFmtId="171" fontId="9" fillId="7" borderId="0" xfId="0" applyNumberFormat="1" applyFont="1" applyFill="1" applyBorder="1" applyAlignment="1">
      <alignment horizontal="center" vertical="top"/>
    </xf>
    <xf numFmtId="171" fontId="9" fillId="7" borderId="0" xfId="2" applyNumberFormat="1" applyFont="1" applyFill="1" applyBorder="1" applyAlignment="1">
      <alignment horizontal="center" vertical="top"/>
    </xf>
    <xf numFmtId="171" fontId="19" fillId="2" borderId="0" xfId="2" applyNumberFormat="1" applyFont="1" applyFill="1" applyBorder="1" applyAlignment="1">
      <alignment horizontal="left" vertical="top"/>
    </xf>
    <xf numFmtId="171" fontId="19" fillId="5" borderId="0" xfId="2" applyNumberFormat="1" applyFont="1" applyFill="1" applyBorder="1" applyAlignment="1">
      <alignment vertical="top"/>
    </xf>
    <xf numFmtId="171" fontId="19" fillId="4" borderId="1" xfId="2" applyNumberFormat="1" applyFont="1" applyFill="1" applyBorder="1" applyAlignment="1">
      <alignment horizontal="left" vertical="top"/>
    </xf>
    <xf numFmtId="171" fontId="19" fillId="2" borderId="0" xfId="2" applyNumberFormat="1" applyFont="1" applyFill="1" applyBorder="1" applyAlignment="1">
      <alignment vertical="top"/>
    </xf>
    <xf numFmtId="171" fontId="19" fillId="2" borderId="11" xfId="2" applyNumberFormat="1" applyFont="1" applyFill="1" applyBorder="1" applyAlignment="1">
      <alignment horizontal="left" vertical="top"/>
    </xf>
    <xf numFmtId="171" fontId="19" fillId="5" borderId="0" xfId="2" applyNumberFormat="1" applyFont="1" applyFill="1" applyBorder="1" applyAlignment="1">
      <alignment horizontal="center" vertical="top"/>
    </xf>
    <xf numFmtId="49" fontId="9" fillId="2"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0" fontId="35" fillId="0" borderId="0" xfId="18" applyFont="1" applyAlignment="1">
      <alignment horizontal="left" vertical="top" wrapText="1"/>
    </xf>
    <xf numFmtId="0" fontId="35" fillId="0" borderId="1" xfId="30" applyFont="1" applyBorder="1" applyAlignment="1">
      <alignment horizontal="center"/>
    </xf>
    <xf numFmtId="0" fontId="34" fillId="0" borderId="1" xfId="12" applyFont="1" applyBorder="1" applyAlignment="1">
      <alignment horizontal="center"/>
    </xf>
    <xf numFmtId="0" fontId="0" fillId="2" borderId="0" xfId="0" applyFill="1" applyAlignment="1">
      <alignment horizontal="left" vertical="top"/>
    </xf>
    <xf numFmtId="0" fontId="35" fillId="0" borderId="0" xfId="12" applyFont="1" applyAlignment="1">
      <alignment horizontal="right"/>
    </xf>
    <xf numFmtId="0" fontId="35" fillId="0" borderId="11" xfId="12" applyFont="1" applyBorder="1" applyAlignment="1">
      <alignment horizontal="left"/>
    </xf>
    <xf numFmtId="0" fontId="35" fillId="0" borderId="11" xfId="12" applyFont="1" applyBorder="1" applyAlignment="1">
      <alignment horizontal="right"/>
    </xf>
    <xf numFmtId="0" fontId="35" fillId="6" borderId="0" xfId="12" quotePrefix="1" applyFont="1" applyFill="1"/>
    <xf numFmtId="0" fontId="29" fillId="2" borderId="0" xfId="0" applyFont="1" applyFill="1" applyAlignment="1">
      <alignment horizontal="left" vertical="top"/>
    </xf>
    <xf numFmtId="0" fontId="16" fillId="7" borderId="0" xfId="5" applyFill="1" applyAlignment="1">
      <alignment horizontal="center" vertical="center"/>
    </xf>
    <xf numFmtId="0" fontId="19" fillId="9" borderId="0" xfId="0" applyFont="1" applyFill="1" applyBorder="1" applyAlignment="1">
      <alignment vertical="top"/>
    </xf>
    <xf numFmtId="0" fontId="19" fillId="9" borderId="0" xfId="0" applyFont="1" applyFill="1" applyBorder="1" applyAlignment="1">
      <alignment horizontal="left" vertical="top"/>
    </xf>
    <xf numFmtId="171" fontId="19" fillId="2" borderId="0" xfId="0" applyNumberFormat="1" applyFont="1" applyFill="1" applyBorder="1" applyAlignment="1">
      <alignment horizontal="left" vertical="top"/>
    </xf>
    <xf numFmtId="43" fontId="19" fillId="2" borderId="0" xfId="0" applyNumberFormat="1" applyFont="1" applyFill="1" applyBorder="1" applyAlignment="1">
      <alignment horizontal="left" vertical="top"/>
    </xf>
    <xf numFmtId="0" fontId="34" fillId="0" borderId="0" xfId="12" applyFont="1" applyAlignment="1">
      <alignment horizontal="right"/>
    </xf>
    <xf numFmtId="0" fontId="34" fillId="0" borderId="0" xfId="13" applyFont="1" applyAlignment="1">
      <alignment horizontal="right"/>
    </xf>
    <xf numFmtId="0" fontId="0" fillId="0" borderId="0" xfId="0" applyFill="1" applyBorder="1" applyAlignment="1">
      <alignment horizontal="left" vertical="top"/>
    </xf>
    <xf numFmtId="0" fontId="44" fillId="0" borderId="0" xfId="0" applyFont="1" applyFill="1" applyBorder="1" applyAlignment="1">
      <alignment horizontal="left" vertical="top"/>
    </xf>
    <xf numFmtId="0" fontId="41" fillId="0" borderId="0" xfId="0" applyFont="1" applyFill="1" applyBorder="1" applyAlignment="1">
      <alignment horizontal="left" vertical="top"/>
    </xf>
    <xf numFmtId="0" fontId="41" fillId="0" borderId="0" xfId="0" applyFont="1" applyFill="1" applyBorder="1" applyAlignment="1">
      <alignment horizontal="left" vertical="top" wrapText="1"/>
    </xf>
    <xf numFmtId="0" fontId="49" fillId="0" borderId="0" xfId="0" applyFont="1" applyFill="1" applyBorder="1" applyAlignment="1">
      <alignment horizontal="left" vertical="top"/>
    </xf>
    <xf numFmtId="0" fontId="41" fillId="0" borderId="0" xfId="0" applyFont="1" applyFill="1" applyBorder="1" applyAlignment="1">
      <alignment horizontal="left" vertical="top" wrapText="1"/>
    </xf>
    <xf numFmtId="0" fontId="20" fillId="5" borderId="0" xfId="0" applyFont="1" applyFill="1" applyBorder="1" applyAlignment="1">
      <alignment horizontal="left" vertical="top" wrapText="1"/>
    </xf>
    <xf numFmtId="0" fontId="19" fillId="5" borderId="0" xfId="0" applyFont="1" applyFill="1" applyBorder="1" applyAlignment="1">
      <alignment horizontal="left" vertical="top" wrapText="1"/>
    </xf>
    <xf numFmtId="0" fontId="20" fillId="5" borderId="0" xfId="0" applyFont="1" applyFill="1" applyBorder="1" applyAlignment="1">
      <alignment vertical="top" wrapText="1"/>
    </xf>
    <xf numFmtId="0" fontId="19" fillId="2" borderId="0" xfId="0" applyFont="1" applyFill="1" applyBorder="1" applyAlignment="1">
      <alignment horizontal="center" vertical="top"/>
    </xf>
    <xf numFmtId="0" fontId="20" fillId="0" borderId="0" xfId="0" applyFont="1" applyFill="1" applyBorder="1" applyAlignment="1">
      <alignment horizontal="center" vertical="top"/>
    </xf>
    <xf numFmtId="0" fontId="19" fillId="0" borderId="0" xfId="0" applyFont="1" applyFill="1" applyBorder="1" applyAlignment="1">
      <alignment horizontal="center" vertical="top"/>
    </xf>
    <xf numFmtId="0" fontId="21" fillId="2" borderId="1" xfId="0" applyFont="1" applyFill="1" applyBorder="1" applyAlignment="1">
      <alignment horizontal="center" vertical="top"/>
    </xf>
    <xf numFmtId="164" fontId="22" fillId="2" borderId="1" xfId="0" applyNumberFormat="1" applyFont="1" applyFill="1" applyBorder="1" applyAlignment="1">
      <alignment horizontal="center" vertical="top"/>
    </xf>
    <xf numFmtId="0" fontId="19" fillId="5" borderId="0" xfId="0" applyFont="1" applyFill="1" applyBorder="1" applyAlignment="1">
      <alignment horizontal="left" vertical="top"/>
    </xf>
    <xf numFmtId="164" fontId="22" fillId="5" borderId="1" xfId="0" applyNumberFormat="1" applyFont="1" applyFill="1" applyBorder="1" applyAlignment="1">
      <alignment horizontal="center" vertical="top"/>
    </xf>
    <xf numFmtId="0" fontId="22" fillId="2" borderId="1" xfId="0" applyFont="1" applyFill="1" applyBorder="1" applyAlignment="1">
      <alignment horizontal="center" vertical="top"/>
    </xf>
    <xf numFmtId="0" fontId="20" fillId="5" borderId="0" xfId="0" applyFont="1" applyFill="1" applyBorder="1" applyAlignment="1">
      <alignment horizontal="left" vertical="top"/>
    </xf>
    <xf numFmtId="0" fontId="20" fillId="7" borderId="0" xfId="0" applyFont="1" applyFill="1" applyBorder="1" applyAlignment="1">
      <alignment horizontal="left" vertical="top"/>
    </xf>
    <xf numFmtId="0" fontId="20" fillId="7" borderId="0" xfId="0" applyFont="1" applyFill="1" applyBorder="1" applyAlignment="1">
      <alignment horizontal="left" vertical="top" wrapText="1"/>
    </xf>
    <xf numFmtId="0" fontId="19" fillId="2" borderId="0" xfId="0" applyFont="1" applyFill="1" applyBorder="1" applyAlignment="1">
      <alignment horizontal="left" vertical="top" wrapText="1"/>
    </xf>
    <xf numFmtId="49" fontId="19" fillId="2" borderId="0" xfId="0" applyNumberFormat="1" applyFont="1" applyFill="1" applyBorder="1" applyAlignment="1">
      <alignment horizontal="center" vertical="top"/>
    </xf>
    <xf numFmtId="0" fontId="19" fillId="0" borderId="0" xfId="0" quotePrefix="1" applyNumberFormat="1" applyFont="1" applyFill="1" applyBorder="1" applyAlignment="1" applyProtection="1">
      <alignment horizontal="left" vertical="top" wrapText="1"/>
      <protection locked="0"/>
    </xf>
    <xf numFmtId="0" fontId="19" fillId="0" borderId="0" xfId="0" applyFont="1" applyFill="1" applyBorder="1" applyAlignment="1">
      <alignment horizontal="left" vertical="top" wrapText="1"/>
    </xf>
    <xf numFmtId="49" fontId="19" fillId="2" borderId="0" xfId="0" applyNumberFormat="1" applyFont="1" applyFill="1" applyBorder="1" applyAlignment="1">
      <alignment horizontal="left" vertical="top" wrapText="1"/>
    </xf>
    <xf numFmtId="49" fontId="22" fillId="0" borderId="1" xfId="0" applyNumberFormat="1" applyFont="1" applyFill="1" applyBorder="1" applyAlignment="1">
      <alignment horizontal="left" vertical="center" wrapText="1"/>
    </xf>
    <xf numFmtId="0" fontId="9" fillId="0" borderId="0" xfId="0" applyFont="1" applyFill="1" applyBorder="1" applyAlignment="1">
      <alignment horizontal="left" vertical="top" wrapText="1"/>
    </xf>
    <xf numFmtId="0" fontId="9" fillId="2" borderId="0" xfId="0" applyFont="1" applyFill="1" applyBorder="1" applyAlignment="1">
      <alignment horizontal="center" vertical="top"/>
    </xf>
    <xf numFmtId="0" fontId="10" fillId="0" borderId="0" xfId="0" applyFont="1" applyFill="1" applyBorder="1" applyAlignment="1">
      <alignment horizontal="center" vertical="top"/>
    </xf>
    <xf numFmtId="0" fontId="9" fillId="0" borderId="0" xfId="0" applyFont="1" applyFill="1" applyBorder="1" applyAlignment="1">
      <alignment horizontal="center" vertical="top"/>
    </xf>
    <xf numFmtId="0" fontId="9" fillId="2" borderId="0" xfId="0" applyFont="1" applyFill="1" applyBorder="1" applyAlignment="1">
      <alignment horizontal="left" vertical="top" wrapText="1"/>
    </xf>
    <xf numFmtId="49" fontId="22" fillId="2" borderId="9" xfId="0" applyNumberFormat="1" applyFont="1" applyFill="1" applyBorder="1" applyAlignment="1">
      <alignment horizontal="center" wrapText="1"/>
    </xf>
    <xf numFmtId="49" fontId="22" fillId="2" borderId="9" xfId="0" applyNumberFormat="1" applyFont="1" applyFill="1" applyBorder="1" applyAlignment="1">
      <alignment horizontal="center"/>
    </xf>
    <xf numFmtId="0" fontId="19" fillId="2" borderId="0" xfId="0" applyFont="1" applyFill="1" applyBorder="1" applyAlignment="1">
      <alignment horizontal="left" vertical="center" wrapText="1"/>
    </xf>
    <xf numFmtId="49" fontId="19" fillId="2" borderId="9" xfId="0" applyNumberFormat="1" applyFont="1" applyFill="1" applyBorder="1" applyAlignment="1">
      <alignment horizontal="center"/>
    </xf>
    <xf numFmtId="0" fontId="19" fillId="2" borderId="0" xfId="0" applyNumberFormat="1" applyFont="1" applyFill="1" applyBorder="1" applyAlignment="1">
      <alignment horizontal="left" vertical="top" wrapText="1"/>
    </xf>
    <xf numFmtId="0" fontId="22" fillId="2" borderId="0" xfId="0" applyFont="1" applyFill="1" applyBorder="1" applyAlignment="1">
      <alignment horizontal="center" vertical="top"/>
    </xf>
    <xf numFmtId="0" fontId="19" fillId="5" borderId="0" xfId="0" applyFont="1" applyFill="1" applyBorder="1" applyAlignment="1">
      <alignment vertical="top" wrapText="1"/>
    </xf>
    <xf numFmtId="0" fontId="22" fillId="2" borderId="0" xfId="0" applyFont="1" applyFill="1" applyBorder="1" applyAlignment="1">
      <alignment horizontal="center"/>
    </xf>
    <xf numFmtId="0" fontId="9" fillId="2" borderId="0" xfId="0" applyFont="1" applyFill="1" applyBorder="1" applyAlignment="1">
      <alignment horizontal="right" vertical="top"/>
    </xf>
    <xf numFmtId="0" fontId="9" fillId="2" borderId="15"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0" xfId="5" applyFont="1" applyFill="1" applyBorder="1" applyAlignment="1">
      <alignment horizontal="center" vertical="top"/>
    </xf>
    <xf numFmtId="0" fontId="10" fillId="0" borderId="0" xfId="5" applyFont="1" applyFill="1" applyBorder="1" applyAlignment="1">
      <alignment horizontal="center" vertical="top"/>
    </xf>
    <xf numFmtId="0" fontId="14" fillId="2" borderId="0" xfId="5" applyFont="1" applyFill="1" applyBorder="1" applyAlignment="1">
      <alignment horizontal="left" vertical="top" wrapText="1"/>
    </xf>
    <xf numFmtId="0" fontId="18" fillId="2" borderId="0" xfId="5" applyFont="1" applyFill="1" applyBorder="1" applyAlignment="1">
      <alignment horizontal="left" vertical="top" wrapText="1"/>
    </xf>
    <xf numFmtId="0" fontId="9" fillId="2" borderId="0" xfId="0" applyFont="1" applyFill="1" applyBorder="1" applyAlignment="1">
      <alignment vertical="top" wrapText="1"/>
    </xf>
    <xf numFmtId="0" fontId="19"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12" fillId="2" borderId="0" xfId="0" applyFont="1" applyFill="1" applyBorder="1" applyAlignment="1">
      <alignment horizontal="center" vertical="top"/>
    </xf>
    <xf numFmtId="0" fontId="34" fillId="0" borderId="0" xfId="18" applyFont="1" applyAlignment="1">
      <alignment horizontal="center" vertical="top"/>
    </xf>
    <xf numFmtId="0" fontId="35" fillId="7" borderId="0" xfId="21" applyNumberFormat="1" applyFont="1" applyFill="1" applyBorder="1" applyAlignment="1">
      <alignment horizontal="left" vertical="top" wrapText="1"/>
    </xf>
    <xf numFmtId="0" fontId="35" fillId="6" borderId="0" xfId="21" applyNumberFormat="1" applyFont="1" applyFill="1" applyBorder="1" applyAlignment="1">
      <alignment horizontal="left" vertical="top" wrapText="1"/>
    </xf>
    <xf numFmtId="0" fontId="35" fillId="4" borderId="0" xfId="21" applyNumberFormat="1" applyFont="1" applyFill="1" applyBorder="1" applyAlignment="1">
      <alignment horizontal="left" vertical="top" wrapText="1"/>
    </xf>
    <xf numFmtId="0" fontId="35" fillId="0" borderId="0" xfId="6" applyFont="1" applyAlignment="1">
      <alignment horizontal="left" vertical="top" wrapText="1"/>
    </xf>
    <xf numFmtId="0" fontId="34" fillId="0" borderId="0" xfId="18" applyFont="1" applyAlignment="1">
      <alignment horizontal="left" wrapText="1"/>
    </xf>
    <xf numFmtId="0" fontId="35" fillId="0" borderId="0" xfId="18" applyFont="1" applyAlignment="1">
      <alignment horizontal="left" wrapText="1"/>
    </xf>
    <xf numFmtId="0" fontId="35" fillId="6" borderId="0" xfId="18" applyFont="1" applyFill="1" applyAlignment="1">
      <alignment horizontal="left" vertical="top" wrapText="1"/>
    </xf>
    <xf numFmtId="0" fontId="35" fillId="0" borderId="0" xfId="12" applyFont="1" applyAlignment="1">
      <alignment horizontal="left" vertical="top" wrapText="1"/>
    </xf>
    <xf numFmtId="0" fontId="35" fillId="6" borderId="0" xfId="6" applyFont="1" applyFill="1" applyAlignment="1">
      <alignment horizontal="left" vertical="top" wrapText="1"/>
    </xf>
    <xf numFmtId="0" fontId="35" fillId="0" borderId="0" xfId="18" applyFont="1" applyAlignment="1">
      <alignment horizontal="left" vertical="top" wrapText="1"/>
    </xf>
    <xf numFmtId="0" fontId="35" fillId="0" borderId="0" xfId="23" applyFont="1" applyAlignment="1">
      <alignment vertical="top" wrapText="1"/>
    </xf>
    <xf numFmtId="0" fontId="35" fillId="6" borderId="0" xfId="23" applyFont="1" applyFill="1" applyAlignment="1">
      <alignment horizontal="left" vertical="top" wrapText="1"/>
    </xf>
    <xf numFmtId="0" fontId="38" fillId="6" borderId="0" xfId="23" applyFont="1" applyFill="1" applyAlignment="1">
      <alignment horizontal="left" vertical="top" wrapText="1"/>
    </xf>
    <xf numFmtId="0" fontId="35" fillId="0" borderId="1" xfId="30" applyFont="1" applyBorder="1" applyAlignment="1">
      <alignment horizontal="center"/>
    </xf>
    <xf numFmtId="0" fontId="35" fillId="6" borderId="0" xfId="18" applyFont="1" applyFill="1" applyAlignment="1">
      <alignment vertical="top" wrapText="1"/>
    </xf>
    <xf numFmtId="0" fontId="35" fillId="0" borderId="0" xfId="12" applyFont="1" applyAlignment="1">
      <alignment vertical="top" wrapText="1"/>
    </xf>
    <xf numFmtId="0" fontId="29" fillId="2" borderId="0" xfId="0" applyFont="1" applyFill="1" applyAlignment="1">
      <alignment horizontal="left" vertical="top"/>
    </xf>
    <xf numFmtId="0" fontId="35" fillId="0" borderId="0" xfId="12" applyFont="1" applyAlignment="1">
      <alignment vertical="top"/>
    </xf>
    <xf numFmtId="0" fontId="34" fillId="0" borderId="1" xfId="12" applyFont="1" applyBorder="1" applyAlignment="1">
      <alignment horizontal="center"/>
    </xf>
    <xf numFmtId="0" fontId="34" fillId="7" borderId="0" xfId="33" applyFont="1" applyFill="1" applyAlignment="1">
      <alignment horizontal="left"/>
    </xf>
    <xf numFmtId="0" fontId="38" fillId="0" borderId="0" xfId="43" applyFont="1" applyAlignment="1">
      <alignment horizontal="left" wrapText="1"/>
    </xf>
    <xf numFmtId="171" fontId="38" fillId="0" borderId="0" xfId="45" applyNumberFormat="1" applyFont="1" applyFill="1" applyBorder="1" applyAlignment="1">
      <alignment horizontal="center" vertical="center" wrapText="1"/>
    </xf>
    <xf numFmtId="171" fontId="38" fillId="0" borderId="1" xfId="45" applyNumberFormat="1" applyFont="1" applyFill="1" applyBorder="1" applyAlignment="1">
      <alignment horizontal="center" vertical="center" wrapText="1"/>
    </xf>
    <xf numFmtId="171" fontId="38" fillId="7" borderId="0" xfId="45" applyNumberFormat="1" applyFont="1" applyFill="1" applyBorder="1" applyAlignment="1">
      <alignment horizontal="center" vertical="center" wrapText="1"/>
    </xf>
    <xf numFmtId="171" fontId="38" fillId="7" borderId="1" xfId="45" applyNumberFormat="1" applyFont="1" applyFill="1" applyBorder="1" applyAlignment="1">
      <alignment horizontal="center" vertical="center" wrapText="1"/>
    </xf>
    <xf numFmtId="0" fontId="35" fillId="7" borderId="0" xfId="13" applyFont="1" applyFill="1" applyAlignment="1">
      <alignment horizontal="left" wrapText="1"/>
    </xf>
    <xf numFmtId="0" fontId="39" fillId="0" borderId="0" xfId="43" applyFont="1" applyAlignment="1">
      <alignment horizontal="left" wrapText="1"/>
    </xf>
    <xf numFmtId="0" fontId="18" fillId="7" borderId="0" xfId="33" applyFont="1" applyFill="1" applyAlignment="1">
      <alignment horizontal="left" vertical="top" wrapText="1"/>
    </xf>
    <xf numFmtId="0" fontId="35" fillId="0" borderId="0" xfId="6" applyFont="1" applyAlignment="1">
      <alignment horizontal="left" vertical="center" wrapText="1"/>
    </xf>
    <xf numFmtId="0" fontId="35" fillId="7" borderId="0" xfId="6" applyFont="1" applyFill="1" applyAlignment="1">
      <alignment horizontal="center" wrapText="1"/>
    </xf>
    <xf numFmtId="0" fontId="34" fillId="7" borderId="0" xfId="6" applyFont="1" applyFill="1" applyAlignment="1">
      <alignment horizontal="center" wrapText="1"/>
    </xf>
    <xf numFmtId="0" fontId="41" fillId="2" borderId="0" xfId="5" applyFont="1" applyFill="1" applyBorder="1" applyAlignment="1">
      <alignment horizontal="left" vertical="top" wrapText="1"/>
    </xf>
    <xf numFmtId="0" fontId="34" fillId="7" borderId="0" xfId="5" applyNumberFormat="1" applyFont="1" applyFill="1" applyAlignment="1">
      <alignment horizontal="left"/>
    </xf>
    <xf numFmtId="0" fontId="47" fillId="7" borderId="0" xfId="5" applyFont="1" applyFill="1" applyAlignment="1">
      <alignment horizontal="center" wrapText="1"/>
    </xf>
  </cellXfs>
  <cellStyles count="56">
    <cellStyle name="Comma" xfId="1" builtinId="3"/>
    <cellStyle name="Comma 2" xfId="52"/>
    <cellStyle name="Comma 2 2" xfId="11"/>
    <cellStyle name="Comma 2 3" xfId="34"/>
    <cellStyle name="Comma 21 2" xfId="40"/>
    <cellStyle name="Comma 21 2 2" xfId="28"/>
    <cellStyle name="Comma 21 2 3" xfId="47"/>
    <cellStyle name="Comma 27 2" xfId="38"/>
    <cellStyle name="Comma 27 2 2" xfId="26"/>
    <cellStyle name="Comma 27 2 3" xfId="45"/>
    <cellStyle name="Comma 3" xfId="19"/>
    <cellStyle name="Comma 3 2" xfId="24"/>
    <cellStyle name="Comma 4" xfId="55"/>
    <cellStyle name="Comma 88 2" xfId="16"/>
    <cellStyle name="Comma 88 2 2 2" xfId="21"/>
    <cellStyle name="Currency" xfId="2" builtinId="4"/>
    <cellStyle name="Currency 2" xfId="54"/>
    <cellStyle name="Currency 2 3" xfId="36"/>
    <cellStyle name="Hyperlink" xfId="4" builtinId="8"/>
    <cellStyle name="Hyperlink 2" xfId="42"/>
    <cellStyle name="Normal" xfId="0" builtinId="0"/>
    <cellStyle name="Normal 10 2 2" xfId="12"/>
    <cellStyle name="Normal 2" xfId="5"/>
    <cellStyle name="Normal 2 3" xfId="33"/>
    <cellStyle name="Normal 2 4" xfId="6"/>
    <cellStyle name="Normal 2 7" xfId="49"/>
    <cellStyle name="Normal 28 2" xfId="39"/>
    <cellStyle name="Normal 28 2 2" xfId="27"/>
    <cellStyle name="Normal 28 2 3" xfId="29"/>
    <cellStyle name="Normal 28 2 4" xfId="46"/>
    <cellStyle name="Normal 283" xfId="50"/>
    <cellStyle name="Normal 3" xfId="32"/>
    <cellStyle name="Normal 3 3" xfId="22"/>
    <cellStyle name="Normal 4" xfId="51"/>
    <cellStyle name="Normal 4 2" xfId="13"/>
    <cellStyle name="Normal 48 2" xfId="7"/>
    <cellStyle name="Normal 48 2 2 2" xfId="17"/>
    <cellStyle name="Normal 5" xfId="30"/>
    <cellStyle name="Normal 6" xfId="53"/>
    <cellStyle name="Normal 69 2" xfId="35"/>
    <cellStyle name="Normal 69 2 2" xfId="43"/>
    <cellStyle name="Normal 69 2 2 2" xfId="9"/>
    <cellStyle name="Normal 69 2 2 2 2 2" xfId="18"/>
    <cellStyle name="Normal 69 2 2 2 2 3" xfId="23"/>
    <cellStyle name="Normal 69 3 2" xfId="37"/>
    <cellStyle name="Normal 69 3 2 2" xfId="25"/>
    <cellStyle name="Normal 69 3 2 3" xfId="44"/>
    <cellStyle name="Normal_21 Exh B" xfId="8"/>
    <cellStyle name="Normal_Schedule O Info for Mike" xfId="14"/>
    <cellStyle name="Normal_SP ANCILLARIES_9-10(clean 9-19)(a)" xfId="10"/>
    <cellStyle name="Percent" xfId="3" builtinId="5"/>
    <cellStyle name="Percent 2" xfId="20"/>
    <cellStyle name="Percent 2 2" xfId="15"/>
    <cellStyle name="Percent 2 2 2" xfId="41"/>
    <cellStyle name="Percent 2 3" xfId="48"/>
    <cellStyle name="Percent 4" xfId="3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nmfsibk04\dig$\U%20K\1999\Daisy\Cambridge\models\integrated%20merger%20mode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Users\hendra\Library\Containers\com.apple.mail\Data\Library\Mail%20Downloads\08E0BB6F-8B07-4CFC-82CE-B0AE7DB216E0\Material%20Listing"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ycom.tycoelectronics.com/EXCEL/SLC2000/SLC2OC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XCEL\SLC2000\SLC2OC12.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UNIT4PR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RAS\Team\power\Tenaska\Project%20Mesa\Model\Mesa%20Model%2003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ephir\ORGINT\Countries\Scandinavia%20&amp;%20Finland\molnlycke\Model\Project%20Moon%2027-10-2003%20v5%20-%20retunrs%20breakdown%20in%20dollar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power\lsp_data\Kowallis\My%20Documents\Bids\2000-Sub\00-6-14_CampWmsSub\EST_00-6-1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HS80085\FRATS_GU$\Redbook\Redbook%202002\FixedAssets\Mar%202002-0419.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Library" Target="MSQUERY/XLQUERY.XLA"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r15.deloitteonline.com/suep2/Susan%20Peters/16011510sincePetesdeparture/ACQ397SM.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Contb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er2\Worldox\suep2\Susan%20Peters\16011510sincePetesdeparture\ACQ397SM.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Models%20and%20Spreadsheets\Project%20Evaluation%20Model%20October%202001.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C)%208510B%20Rental%20income%20Combined%20Leadsheet%20-%20LLC"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r15.deloitteonline.com/Docs/Clients/03552-s/wkpaper/0010358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shouswfs1\sys1\Energy%20Port%20Strat%20&amp;%20Mgmt\Asset%20Valuation\Market\Models\DOCUME~1\santamej\LOCALS~1\Temp\RatingAgencyBU12-05%20Cin%20Curve%20Base%20Cas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SDEN0001\Data\Tax\CLIENTS\A-C\BetaWest\2003\DLJ%20Fund%20I%20DGM%202003-final.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20PY%208510A%20%20Rental%20Income%20Combined%20Leadsheet%20-%20FR%20LLC"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borrego\Desktop\02.%20KION\99.%20Research\01.%20Cognis%20Project\01.%20Step%201%20-%20category%20profile\Specification%20rationalisation\Spend%20analysis\Spend%20tree\Spend%20analysis%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ValuationsC\ORLANDOD4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Orlando\ORLANDO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Orlando\Orlando%209-1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llab.amr.kpmg.com/TAS%20-%20Houston%20Valuation/Clients/2007%20Clients/LS%20Power/Analysis/Merchant%20BEV%20Model/LS%20Power%20Plant%20Merchant%20DCF%20w%20Terminal%20Value%20(Platts)%2009.2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r15.deloitteonline.com/clients/C/CSFB/CSFB%20-%202003/Technology/DCM/Federal%20K-1%20Modu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OC"/>
      <sheetName val="Assum"/>
      <sheetName val="sense"/>
      <sheetName val="disp"/>
      <sheetName val="Op-BS"/>
      <sheetName val="IS"/>
      <sheetName val="BSCF"/>
      <sheetName val="Ratios"/>
      <sheetName val="Matrix"/>
      <sheetName val="Contrib"/>
      <sheetName val="proforma"/>
      <sheetName val="AlbanyIS"/>
      <sheetName val="AlbanyBSCF"/>
      <sheetName val="AlbanyRat"/>
      <sheetName val="CambridgeIS"/>
      <sheetName val="CambridgeBSCF"/>
      <sheetName val="CambridgeRat"/>
      <sheetName val="LBO"/>
      <sheetName val="AcqBS"/>
      <sheetName val="integrated merger model"/>
      <sheetName val="Rent Per Lynette"/>
      <sheetName val="PU TB"/>
      <sheetName val="PO inv by state"/>
      <sheetName val="PO ltd TB 03"/>
      <sheetName val="Mult"/>
      <sheetName val="Sheet2"/>
      <sheetName val="WP S1 - Apportionment - Data"/>
      <sheetName val="Index"/>
      <sheetName val="Master Data"/>
      <sheetName val="SALT Summary Template"/>
      <sheetName val="List"/>
      <sheetName val="Sheet1"/>
      <sheetName val="Mánaðaryfirlit"/>
      <sheetName val="1601 Detail information"/>
      <sheetName val="1130 - US"/>
      <sheetName val="Lists"/>
      <sheetName val="Returns"/>
      <sheetName val="Base Model"/>
      <sheetName val="equity"/>
      <sheetName val="PAM1211"/>
      <sheetName val=""/>
      <sheetName val="Entity Maps"/>
      <sheetName val="Recipient and WHA Status Codes"/>
      <sheetName val="Other drop down options"/>
      <sheetName val="Exemption Codes"/>
      <sheetName val="Income Codes"/>
      <sheetName val="Available Mappings"/>
      <sheetName val="Margins"/>
      <sheetName val="Drop-Downs"/>
      <sheetName val="1042-S and 8805 Codes -Hidden"/>
      <sheetName val="Exemption Codes &amp; LOB Codes"/>
      <sheetName val="Capital Detail"/>
      <sheetName val="Master Footnotes "/>
      <sheetName val="Line 16 Scenairos"/>
      <sheetName val="926 Footnote (2)"/>
      <sheetName val="PTP-OZ"/>
      <sheetName val="PTP-Magnetar"/>
      <sheetName val="PTP CHILTON SMALL CAP"/>
      <sheetName val="PFIC (4)"/>
      <sheetName val="MBA Footnote"/>
      <sheetName val="ANNEXURE- A"/>
      <sheetName val="2006-16 FOF"/>
      <sheetName val="2006-16 NOTICE"/>
      <sheetName val="8886"/>
      <sheetName val="Mariner PFIC"/>
      <sheetName val="PFIC (3)"/>
      <sheetName val="PFIC"/>
      <sheetName val="ValueList_Helper"/>
      <sheetName val="Static"/>
      <sheetName val="Lookups"/>
      <sheetName val="Annual Assumptions"/>
      <sheetName val="INSTRUCTIONS"/>
      <sheetName val="Dates"/>
      <sheetName val="Product Sort"/>
      <sheetName val="--LEAD - Acctng Sort--"/>
      <sheetName val="PAM0611"/>
      <sheetName val="Dividend"/>
      <sheetName val="Aug"/>
      <sheetName val="B - Tax Basis"/>
      <sheetName val="C1"/>
      <sheetName val="199A"/>
      <sheetName val="AGM"/>
      <sheetName val="Drop Downs"/>
      <sheetName val="DT-Mappings"/>
      <sheetName val="Cash"/>
      <sheetName val="3800-003"/>
      <sheetName val="One day, Seven day, and Seven C"/>
      <sheetName val="U.S ILD"/>
      <sheetName val="ELECTRIC"/>
      <sheetName val="STEAM"/>
      <sheetName val="WATER"/>
      <sheetName val="E"/>
    </sheetNames>
    <sheetDataSet>
      <sheetData sheetId="0"/>
      <sheetData sheetId="1"/>
      <sheetData sheetId="2">
        <row r="13">
          <cell r="E13">
            <v>240.5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Listin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LookUp"/>
      <sheetName val="Assump"/>
      <sheetName val="Input"/>
      <sheetName val="Lookups"/>
      <sheetName val="Cash Flow Progress"/>
      <sheetName val="Cover Page"/>
      <sheetName val="Lists"/>
      <sheetName val="Reference"/>
      <sheetName val="(H) Bonus Fed v State"/>
      <sheetName val="Sheet1"/>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Bonds 10-10"/>
      <sheetName val="Total Cash Flows"/>
      <sheetName val="Purchase Price Calc (step up)"/>
      <sheetName val="Sheet1"/>
      <sheetName val="Assumed Dividends"/>
      <sheetName val="Operators"/>
      <sheetName val="Bal Sht Data"/>
      <sheetName val="Debt &amp; CF Summaries"/>
      <sheetName val="Offtaker Revenue Summaries"/>
      <sheetName val="EP Assets Consol_wo MCV"/>
      <sheetName val="ACE"/>
      <sheetName val="Mt. Poso"/>
      <sheetName val="Front Range"/>
      <sheetName val="NCA #1"/>
      <sheetName val="Juniper Conslidated"/>
      <sheetName val="Badger Creek"/>
      <sheetName val="Bear Mountain"/>
      <sheetName val="Chalk Cliff"/>
      <sheetName val="Corona"/>
      <sheetName val="Crockett"/>
      <sheetName val="Double &quot;C&quot;"/>
      <sheetName val="High Sierra"/>
      <sheetName val="Kern Front"/>
      <sheetName val="Live Oak"/>
      <sheetName val="McKittrick"/>
      <sheetName val="Cambria"/>
      <sheetName val="Colver"/>
      <sheetName val="Gilberton"/>
      <sheetName val="Panther Creek"/>
      <sheetName val="Dartmouth"/>
      <sheetName val="MASSPOWER"/>
      <sheetName val="Prime"/>
      <sheetName val="Mid-Georgia"/>
      <sheetName val="Mulberry"/>
      <sheetName val="Orange"/>
      <sheetName val="Orlando"/>
      <sheetName val="Vandolah"/>
      <sheetName val="EP Assets Consol"/>
      <sheetName val="MCV"/>
      <sheetName val="Transaction &amp; Debt Schedule"/>
      <sheetName val="Scenario Manager"/>
      <sheetName val="PX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Project Mesa</v>
          </cell>
        </row>
        <row r="5">
          <cell r="O5">
            <v>37866.888959027776</v>
          </cell>
        </row>
        <row r="6">
          <cell r="O6">
            <v>37866.888959027776</v>
          </cell>
        </row>
        <row r="7">
          <cell r="B7" t="str">
            <v>Offtaker Revenue Summary (1)</v>
          </cell>
        </row>
        <row r="9">
          <cell r="B9" t="str">
            <v>Offtaker</v>
          </cell>
          <cell r="E9" t="str">
            <v>Rating</v>
          </cell>
          <cell r="G9" t="str">
            <v>Revenues to EP</v>
          </cell>
          <cell r="I9" t="str">
            <v>% of Total</v>
          </cell>
          <cell r="K9" t="str">
            <v>Credit Rating Distribution of Total El Paso Revenues(1)</v>
          </cell>
          <cell r="S9" t="str">
            <v>Revenue Ratings Distribution</v>
          </cell>
          <cell r="V9" t="str">
            <v>Value</v>
          </cell>
        </row>
        <row r="10">
          <cell r="B10" t="str">
            <v>Pacific Gas and Electric</v>
          </cell>
          <cell r="E10" t="str">
            <v>D/Caa2</v>
          </cell>
          <cell r="G10">
            <v>935.43190722139013</v>
          </cell>
          <cell r="I10">
            <v>0.10962171230348543</v>
          </cell>
          <cell r="S10" t="str">
            <v>&gt;=A3</v>
          </cell>
          <cell r="T10">
            <v>5727.7583080780432</v>
          </cell>
        </row>
        <row r="11">
          <cell r="B11" t="str">
            <v>Southern California Edison</v>
          </cell>
          <cell r="E11" t="str">
            <v>B+/Ba3</v>
          </cell>
          <cell r="G11">
            <v>405.44451357938851</v>
          </cell>
          <cell r="I11">
            <v>4.7513369470844148E-2</v>
          </cell>
          <cell r="S11" t="str">
            <v>Baa3-Baa1</v>
          </cell>
          <cell r="T11">
            <v>240.59332982890896</v>
          </cell>
        </row>
        <row r="12">
          <cell r="B12" t="str">
            <v>Colorado Springs Utilities</v>
          </cell>
          <cell r="E12" t="str">
            <v>NR/Aa2(2)</v>
          </cell>
          <cell r="G12">
            <v>642.22760814715855</v>
          </cell>
          <cell r="I12">
            <v>7.5261587241326811E-2</v>
          </cell>
          <cell r="S12" t="str">
            <v>Ba3 - Ba1</v>
          </cell>
          <cell r="T12">
            <v>405.44451357938851</v>
          </cell>
        </row>
        <row r="13">
          <cell r="B13" t="str">
            <v>Public Service of Colorado</v>
          </cell>
          <cell r="E13" t="str">
            <v>BBB-/Baa2</v>
          </cell>
          <cell r="G13">
            <v>65.974654860682463</v>
          </cell>
          <cell r="I13">
            <v>7.7314602790727882E-3</v>
          </cell>
          <cell r="S13" t="str">
            <v>B3 - B1</v>
          </cell>
          <cell r="T13">
            <v>1064.3105265360057</v>
          </cell>
        </row>
        <row r="14">
          <cell r="B14" t="str">
            <v>Nevada Power</v>
          </cell>
          <cell r="E14" t="str">
            <v>B-/B1</v>
          </cell>
          <cell r="G14">
            <v>678.65664707644521</v>
          </cell>
          <cell r="I14">
            <v>7.9530645837864095E-2</v>
          </cell>
          <cell r="S14" t="str">
            <v>&lt;B1</v>
          </cell>
          <cell r="T14">
            <v>1095.1654955746724</v>
          </cell>
        </row>
        <row r="15">
          <cell r="B15" t="str">
            <v>Pennsylvania Electric Company</v>
          </cell>
          <cell r="E15" t="str">
            <v>BBB/A2</v>
          </cell>
          <cell r="G15">
            <v>634.50394730896119</v>
          </cell>
          <cell r="I15">
            <v>7.4356464249692333E-2</v>
          </cell>
          <cell r="T15">
            <v>8533.272173597019</v>
          </cell>
        </row>
        <row r="16">
          <cell r="B16" t="str">
            <v>Pennsylvania Power and Light</v>
          </cell>
          <cell r="E16" t="str">
            <v>A-/Baa2(3)</v>
          </cell>
          <cell r="G16">
            <v>21.590107064191528</v>
          </cell>
          <cell r="I16">
            <v>2.5301088052709655E-3</v>
          </cell>
        </row>
        <row r="17">
          <cell r="B17" t="str">
            <v>Metropolitan Edison</v>
          </cell>
          <cell r="E17" t="str">
            <v>BBB/A3(3)</v>
          </cell>
          <cell r="G17">
            <v>372.98125455161386</v>
          </cell>
          <cell r="I17">
            <v>4.3709054037402342E-2</v>
          </cell>
        </row>
        <row r="18">
          <cell r="B18" t="str">
            <v>Commonwealth Electric</v>
          </cell>
          <cell r="E18" t="str">
            <v>A/A2(4)</v>
          </cell>
          <cell r="G18">
            <v>825.45588465060894</v>
          </cell>
          <cell r="I18">
            <v>9.6733804788820613E-2</v>
          </cell>
        </row>
        <row r="19">
          <cell r="B19" t="str">
            <v>Boston Edison (44% of Cap)</v>
          </cell>
          <cell r="E19" t="str">
            <v>A/A1</v>
          </cell>
          <cell r="G19">
            <v>384.23630099774505</v>
          </cell>
          <cell r="I19">
            <v>4.5028014246002709E-2</v>
          </cell>
        </row>
        <row r="20">
          <cell r="B20" t="str">
            <v>MMWEC</v>
          </cell>
          <cell r="E20" t="str">
            <v>BBB+/Baa2</v>
          </cell>
          <cell r="G20">
            <v>70.704689405189455</v>
          </cell>
          <cell r="I20">
            <v>8.2857651750471942E-3</v>
          </cell>
        </row>
        <row r="21">
          <cell r="B21" t="str">
            <v>JCP&amp;L</v>
          </cell>
          <cell r="E21" t="str">
            <v>BBB+/A3</v>
          </cell>
          <cell r="G21">
            <v>82.181660732800879</v>
          </cell>
          <cell r="I21">
            <v>9.6307323920923234E-3</v>
          </cell>
        </row>
        <row r="22">
          <cell r="B22" t="str">
            <v>Marcal Paper</v>
          </cell>
          <cell r="E22" t="str">
            <v>NA</v>
          </cell>
          <cell r="G22">
            <v>61.794419714999997</v>
          </cell>
          <cell r="I22">
            <v>7.2415854619285952E-3</v>
          </cell>
        </row>
        <row r="23">
          <cell r="B23" t="str">
            <v>Georgia Power</v>
          </cell>
          <cell r="E23" t="str">
            <v>A/A2</v>
          </cell>
          <cell r="G23">
            <v>944.46097786247572</v>
          </cell>
          <cell r="I23">
            <v>0.11067981410281894</v>
          </cell>
        </row>
        <row r="24">
          <cell r="B24" t="str">
            <v>Florida Power</v>
          </cell>
          <cell r="E24" t="str">
            <v>BBB+/A2</v>
          </cell>
          <cell r="G24">
            <v>1841.7106738266789</v>
          </cell>
          <cell r="I24">
            <v>0.21582701645508923</v>
          </cell>
        </row>
        <row r="25">
          <cell r="B25" t="str">
            <v>Tampa Electric</v>
          </cell>
          <cell r="E25" t="str">
            <v>BBB-/Baa1</v>
          </cell>
          <cell r="G25">
            <v>82.323878498845531</v>
          </cell>
          <cell r="I25">
            <v>9.6473986560004048E-3</v>
          </cell>
        </row>
        <row r="26">
          <cell r="B26" t="str">
            <v>Reedy Creek</v>
          </cell>
          <cell r="E26" t="str">
            <v>NA</v>
          </cell>
          <cell r="G26">
            <v>97.939168638282297</v>
          </cell>
          <cell r="I26">
            <v>1.1477328584610015E-2</v>
          </cell>
        </row>
        <row r="27">
          <cell r="B27" t="str">
            <v>Reliant Energy Services</v>
          </cell>
          <cell r="E27" t="str">
            <v>B/B2(5)</v>
          </cell>
          <cell r="G27">
            <v>385.65387945956041</v>
          </cell>
          <cell r="I27">
            <v>4.5194137912631029E-2</v>
          </cell>
        </row>
        <row r="28">
          <cell r="G28">
            <v>8533.272173597019</v>
          </cell>
          <cell r="I28">
            <v>0.99999999999999989</v>
          </cell>
        </row>
        <row r="29">
          <cell r="B29" t="str">
            <v xml:space="preserve">1.  Includes energy and capacity revenues only. </v>
          </cell>
        </row>
        <row r="30">
          <cell r="B30" t="str">
            <v>2.  Municipal credit ratings.</v>
          </cell>
        </row>
        <row r="31">
          <cell r="B31" t="str">
            <v>3.  Long Term Issuer credit ratings.</v>
          </cell>
          <cell r="G31"/>
        </row>
        <row r="32">
          <cell r="B32" t="str">
            <v>4.  Moody's rating represents HoldCo credit rating.</v>
          </cell>
        </row>
        <row r="33">
          <cell r="B33" t="str">
            <v>5.  Ratings shown for Reliant Resources, Inc.</v>
          </cell>
        </row>
        <row r="34">
          <cell r="F34" t="str">
            <v>check</v>
          </cell>
          <cell r="G34">
            <v>0</v>
          </cell>
        </row>
        <row r="38">
          <cell r="I38" t="str">
            <v>Net</v>
          </cell>
          <cell r="J38" t="str">
            <v>Contract Revenues - Gross</v>
          </cell>
        </row>
        <row r="39">
          <cell r="D39" t="str">
            <v>MW</v>
          </cell>
          <cell r="E39" t="str">
            <v>EP Ownership %</v>
          </cell>
          <cell r="F39" t="str">
            <v>Offtakers</v>
          </cell>
          <cell r="G39" t="str">
            <v>Rating</v>
          </cell>
          <cell r="H39" t="str">
            <v>Expire Date</v>
          </cell>
          <cell r="I39" t="str">
            <v>EP's Share</v>
          </cell>
          <cell r="J39" t="str">
            <v>Total</v>
          </cell>
          <cell r="K39">
            <v>2003</v>
          </cell>
          <cell r="L39">
            <v>2004</v>
          </cell>
          <cell r="M39">
            <v>2005</v>
          </cell>
          <cell r="N39">
            <v>2006</v>
          </cell>
          <cell r="O39">
            <v>2007</v>
          </cell>
          <cell r="P39">
            <v>2008</v>
          </cell>
          <cell r="Q39">
            <v>2009</v>
          </cell>
          <cell r="R39">
            <v>2010</v>
          </cell>
          <cell r="S39">
            <v>2011</v>
          </cell>
          <cell r="T39">
            <v>2012</v>
          </cell>
          <cell r="U39">
            <v>2013</v>
          </cell>
          <cell r="V39">
            <v>2014</v>
          </cell>
          <cell r="W39">
            <v>2015</v>
          </cell>
          <cell r="X39">
            <v>2016</v>
          </cell>
          <cell r="Y39">
            <v>2017</v>
          </cell>
          <cell r="Z39">
            <v>2018</v>
          </cell>
          <cell r="AA39">
            <v>2019</v>
          </cell>
          <cell r="AB39">
            <v>2020</v>
          </cell>
          <cell r="AC39">
            <v>2021</v>
          </cell>
          <cell r="AD39">
            <v>2022</v>
          </cell>
          <cell r="AE39">
            <v>2023</v>
          </cell>
          <cell r="AF39">
            <v>2024</v>
          </cell>
          <cell r="AG39">
            <v>2025</v>
          </cell>
          <cell r="AH39">
            <v>2026</v>
          </cell>
          <cell r="AI39">
            <v>2027</v>
          </cell>
          <cell r="AJ39">
            <v>2028</v>
          </cell>
        </row>
        <row r="40">
          <cell r="B40" t="str">
            <v>EP Share</v>
          </cell>
          <cell r="K40">
            <v>28.077004835519997</v>
          </cell>
          <cell r="L40">
            <v>28.680126582047997</v>
          </cell>
          <cell r="M40">
            <v>28.62790432872</v>
          </cell>
          <cell r="N40">
            <v>28.92735939492</v>
          </cell>
          <cell r="O40">
            <v>24.826417915780109</v>
          </cell>
          <cell r="P40">
            <v>24.091867237598471</v>
          </cell>
          <cell r="Q40">
            <v>24.146635660501598</v>
          </cell>
          <cell r="R40">
            <v>24.252675384678593</v>
          </cell>
          <cell r="S40">
            <v>24.351565118304947</v>
          </cell>
          <cell r="T40">
            <v>24.554220001104468</v>
          </cell>
          <cell r="U40">
            <v>24.667289820756594</v>
          </cell>
          <cell r="V40">
            <v>24.881738199913453</v>
          </cell>
          <cell r="W40">
            <v>23.004833505402157</v>
          </cell>
          <cell r="X40">
            <v>0</v>
          </cell>
          <cell r="Y40">
            <v>0</v>
          </cell>
          <cell r="Z40">
            <v>0</v>
          </cell>
          <cell r="AA40">
            <v>0</v>
          </cell>
          <cell r="AB40">
            <v>0</v>
          </cell>
          <cell r="AC40">
            <v>0</v>
          </cell>
          <cell r="AD40">
            <v>0</v>
          </cell>
          <cell r="AE40">
            <v>0</v>
          </cell>
          <cell r="AF40">
            <v>0</v>
          </cell>
          <cell r="AG40">
            <v>0</v>
          </cell>
          <cell r="AH40">
            <v>0</v>
          </cell>
          <cell r="AI40">
            <v>0</v>
          </cell>
          <cell r="AJ40">
            <v>0</v>
          </cell>
        </row>
        <row r="41">
          <cell r="B41" t="str">
            <v>Dist %</v>
          </cell>
          <cell r="K41">
            <v>0.47799999999999998</v>
          </cell>
          <cell r="L41">
            <v>0.47799999999999998</v>
          </cell>
          <cell r="M41">
            <v>0.47799999999999998</v>
          </cell>
          <cell r="N41">
            <v>0.48299999999999998</v>
          </cell>
          <cell r="O41">
            <v>0.48399999999999999</v>
          </cell>
          <cell r="P41">
            <v>0.48399999999999999</v>
          </cell>
          <cell r="Q41">
            <v>0.48399999999999999</v>
          </cell>
          <cell r="R41">
            <v>0.48399999999999999</v>
          </cell>
          <cell r="S41">
            <v>0.48399999999999999</v>
          </cell>
          <cell r="T41">
            <v>0.48399999999999999</v>
          </cell>
          <cell r="U41">
            <v>0.48399999999999999</v>
          </cell>
          <cell r="V41">
            <v>0.48399999999999999</v>
          </cell>
          <cell r="W41">
            <v>0.48399999999999999</v>
          </cell>
          <cell r="X41">
            <v>0.48399999999999999</v>
          </cell>
          <cell r="Y41">
            <v>0.48399999999999999</v>
          </cell>
          <cell r="Z41">
            <v>0.48399999999999999</v>
          </cell>
          <cell r="AA41">
            <v>0.48399999999999999</v>
          </cell>
          <cell r="AB41">
            <v>0.48399999999999999</v>
          </cell>
          <cell r="AC41">
            <v>0.48399999999999999</v>
          </cell>
          <cell r="AD41">
            <v>0.48399999999999999</v>
          </cell>
          <cell r="AE41">
            <v>0.48399999999999999</v>
          </cell>
          <cell r="AF41">
            <v>0.48399999999999999</v>
          </cell>
          <cell r="AG41">
            <v>0.48399999999999999</v>
          </cell>
          <cell r="AH41">
            <v>0.48399999999999999</v>
          </cell>
          <cell r="AI41">
            <v>0.48399999999999999</v>
          </cell>
          <cell r="AJ41">
            <v>0.48399999999999999</v>
          </cell>
        </row>
        <row r="42">
          <cell r="B42" t="str">
            <v>ACE</v>
          </cell>
          <cell r="C42" t="str">
            <v>Coal</v>
          </cell>
          <cell r="D42">
            <v>102</v>
          </cell>
          <cell r="E42">
            <v>0.47767967714999993</v>
          </cell>
          <cell r="F42" t="str">
            <v>Southern California Edison</v>
          </cell>
          <cell r="G42" t="str">
            <v>B+/Ba3</v>
          </cell>
          <cell r="H42">
            <v>42309</v>
          </cell>
          <cell r="I42">
            <v>333.08963798524837</v>
          </cell>
          <cell r="J42">
            <v>690.53989192120741</v>
          </cell>
          <cell r="K42">
            <v>58.738503839999993</v>
          </cell>
          <cell r="L42">
            <v>60.000264815999998</v>
          </cell>
          <cell r="M42">
            <v>59.891013239999999</v>
          </cell>
          <cell r="N42">
            <v>59.891013239999999</v>
          </cell>
          <cell r="O42">
            <v>51.294251892107667</v>
          </cell>
          <cell r="P42">
            <v>49.776585201649738</v>
          </cell>
          <cell r="Q42">
            <v>49.889743100209913</v>
          </cell>
          <cell r="R42">
            <v>50.108833439418582</v>
          </cell>
          <cell r="S42">
            <v>50.313151070877993</v>
          </cell>
          <cell r="T42">
            <v>50.731859506414196</v>
          </cell>
          <cell r="U42">
            <v>50.965474836273955</v>
          </cell>
          <cell r="V42">
            <v>51.408549999821183</v>
          </cell>
          <cell r="W42">
            <v>47.530647738434212</v>
          </cell>
          <cell r="X42">
            <v>0</v>
          </cell>
          <cell r="Y42">
            <v>0</v>
          </cell>
          <cell r="Z42">
            <v>0</v>
          </cell>
          <cell r="AA42">
            <v>0</v>
          </cell>
          <cell r="AB42">
            <v>0</v>
          </cell>
          <cell r="AC42">
            <v>0</v>
          </cell>
          <cell r="AD42">
            <v>0</v>
          </cell>
          <cell r="AE42">
            <v>0</v>
          </cell>
          <cell r="AF42">
            <v>0</v>
          </cell>
          <cell r="AG42">
            <v>0</v>
          </cell>
          <cell r="AH42">
            <v>0</v>
          </cell>
          <cell r="AI42">
            <v>0</v>
          </cell>
          <cell r="AJ42">
            <v>0</v>
          </cell>
        </row>
        <row r="43">
          <cell r="B43" t="str">
            <v>Mt. Poso</v>
          </cell>
          <cell r="C43" t="str">
            <v>Coal</v>
          </cell>
          <cell r="D43">
            <v>52</v>
          </cell>
          <cell r="E43">
            <v>0.16039999999999999</v>
          </cell>
          <cell r="F43" t="str">
            <v>Pacific Gas and Electric</v>
          </cell>
          <cell r="G43" t="str">
            <v>D/Caa2</v>
          </cell>
          <cell r="H43">
            <v>39904</v>
          </cell>
          <cell r="I43">
            <v>30.720671616764509</v>
          </cell>
          <cell r="J43">
            <v>191.52538414441716</v>
          </cell>
          <cell r="K43">
            <v>31.427352539303364</v>
          </cell>
          <cell r="L43">
            <v>31.492566515803365</v>
          </cell>
          <cell r="M43">
            <v>31.438628372115865</v>
          </cell>
          <cell r="N43">
            <v>30.608275076669749</v>
          </cell>
          <cell r="O43">
            <v>29.506123951559623</v>
          </cell>
          <cell r="P43">
            <v>29.625199668319667</v>
          </cell>
          <cell r="Q43">
            <v>7.4272380206455155</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row>
        <row r="44">
          <cell r="B44" t="str">
            <v>Front Range</v>
          </cell>
          <cell r="C44" t="str">
            <v>Gas</v>
          </cell>
          <cell r="D44">
            <v>480</v>
          </cell>
          <cell r="E44">
            <v>0.5</v>
          </cell>
          <cell r="F44" t="str">
            <v>Colorado Springs Utilities</v>
          </cell>
          <cell r="G44" t="str">
            <v>NR/Aa2(2)</v>
          </cell>
          <cell r="H44">
            <v>44986</v>
          </cell>
          <cell r="I44">
            <v>642.22760814715855</v>
          </cell>
          <cell r="J44">
            <v>1284.4552162943171</v>
          </cell>
          <cell r="K44">
            <v>17.771037691654733</v>
          </cell>
          <cell r="L44">
            <v>30.809863449836083</v>
          </cell>
          <cell r="M44">
            <v>35.927292426766783</v>
          </cell>
          <cell r="N44">
            <v>41.372451106599961</v>
          </cell>
          <cell r="O44">
            <v>45.192023426732511</v>
          </cell>
          <cell r="P44">
            <v>49.704136459514764</v>
          </cell>
          <cell r="Q44">
            <v>58.382930243751325</v>
          </cell>
          <cell r="R44">
            <v>60.69302008402186</v>
          </cell>
          <cell r="S44">
            <v>64.559678120525646</v>
          </cell>
          <cell r="T44">
            <v>70.802396324292019</v>
          </cell>
          <cell r="U44">
            <v>70.583046418359416</v>
          </cell>
          <cell r="V44">
            <v>79.577063872733476</v>
          </cell>
          <cell r="W44">
            <v>80.841144547310037</v>
          </cell>
          <cell r="X44">
            <v>75.825693099558592</v>
          </cell>
          <cell r="Y44">
            <v>75.944306492833604</v>
          </cell>
          <cell r="Z44">
            <v>81.173701597724545</v>
          </cell>
          <cell r="AA44">
            <v>78.975552552793488</v>
          </cell>
          <cell r="AB44">
            <v>80.47489458509007</v>
          </cell>
          <cell r="AC44">
            <v>74.37790717424285</v>
          </cell>
          <cell r="AD44">
            <v>85.49287805289039</v>
          </cell>
          <cell r="AE44">
            <v>25.974198567084969</v>
          </cell>
          <cell r="AF44" t="str">
            <v>NA</v>
          </cell>
          <cell r="AG44" t="str">
            <v>NA</v>
          </cell>
          <cell r="AH44" t="str">
            <v>NA</v>
          </cell>
          <cell r="AI44" t="str">
            <v>NA</v>
          </cell>
          <cell r="AJ44" t="str">
            <v>NA</v>
          </cell>
        </row>
        <row r="45">
          <cell r="B45" t="str">
            <v>Front Range</v>
          </cell>
          <cell r="C45" t="str">
            <v>Gas</v>
          </cell>
          <cell r="D45">
            <v>480</v>
          </cell>
          <cell r="E45">
            <v>0.5</v>
          </cell>
          <cell r="F45" t="str">
            <v>Public Service of Colorado</v>
          </cell>
          <cell r="G45" t="str">
            <v>BBB-/Baa2</v>
          </cell>
          <cell r="H45">
            <v>40238</v>
          </cell>
          <cell r="I45">
            <v>65.974654860682463</v>
          </cell>
          <cell r="J45">
            <v>131.94930972136493</v>
          </cell>
          <cell r="K45">
            <v>20.880460984257795</v>
          </cell>
          <cell r="L45">
            <v>25.156315860258097</v>
          </cell>
          <cell r="M45">
            <v>22.441055039153699</v>
          </cell>
          <cell r="N45">
            <v>19.991553101854052</v>
          </cell>
          <cell r="O45">
            <v>16.910746487981321</v>
          </cell>
          <cell r="P45">
            <v>13.748880865006123</v>
          </cell>
          <cell r="Q45">
            <v>11.294562732130681</v>
          </cell>
          <cell r="R45">
            <v>1.5257346507231269</v>
          </cell>
          <cell r="S45">
            <v>0</v>
          </cell>
          <cell r="T45">
            <v>0</v>
          </cell>
          <cell r="U45">
            <v>0</v>
          </cell>
          <cell r="V45">
            <v>0</v>
          </cell>
          <cell r="W45">
            <v>0</v>
          </cell>
          <cell r="X45">
            <v>0</v>
          </cell>
          <cell r="Y45">
            <v>0</v>
          </cell>
          <cell r="Z45">
            <v>0</v>
          </cell>
          <cell r="AA45">
            <v>0</v>
          </cell>
          <cell r="AB45">
            <v>0</v>
          </cell>
          <cell r="AC45">
            <v>0</v>
          </cell>
          <cell r="AD45">
            <v>0</v>
          </cell>
          <cell r="AE45">
            <v>0</v>
          </cell>
          <cell r="AF45" t="str">
            <v>NA</v>
          </cell>
          <cell r="AG45" t="str">
            <v>NA</v>
          </cell>
          <cell r="AH45" t="str">
            <v>NA</v>
          </cell>
          <cell r="AI45" t="str">
            <v>NA</v>
          </cell>
          <cell r="AJ45" t="str">
            <v>NA</v>
          </cell>
        </row>
        <row r="46">
          <cell r="B46" t="str">
            <v>NCA #1</v>
          </cell>
          <cell r="C46" t="str">
            <v>Gas</v>
          </cell>
          <cell r="D46">
            <v>85</v>
          </cell>
          <cell r="E46">
            <v>0.5</v>
          </cell>
          <cell r="F46" t="str">
            <v>Nevada Power</v>
          </cell>
          <cell r="G46" t="str">
            <v>B-/B1</v>
          </cell>
          <cell r="H46">
            <v>45017</v>
          </cell>
          <cell r="I46">
            <v>678.65664707644521</v>
          </cell>
          <cell r="J46">
            <v>1357.3132941528904</v>
          </cell>
          <cell r="K46">
            <v>52.277648006416619</v>
          </cell>
          <cell r="L46">
            <v>53.56074199931939</v>
          </cell>
          <cell r="M46">
            <v>54.861355104409924</v>
          </cell>
          <cell r="N46">
            <v>56.179628622116503</v>
          </cell>
          <cell r="O46">
            <v>57.563088893728072</v>
          </cell>
          <cell r="P46">
            <v>58.981785380372081</v>
          </cell>
          <cell r="Q46">
            <v>60.436649085605772</v>
          </cell>
          <cell r="R46">
            <v>61.91069637815945</v>
          </cell>
          <cell r="S46">
            <v>63.405627353386087</v>
          </cell>
          <cell r="T46">
            <v>64.974836209987927</v>
          </cell>
          <cell r="U46">
            <v>66.584197407607306</v>
          </cell>
          <cell r="V46">
            <v>68.234776210886167</v>
          </cell>
          <cell r="W46">
            <v>69.907574207616648</v>
          </cell>
          <cell r="X46">
            <v>71.602998181622681</v>
          </cell>
          <cell r="Y46">
            <v>73.383917014032448</v>
          </cell>
          <cell r="Z46">
            <v>75.210614318619491</v>
          </cell>
          <cell r="AA46">
            <v>77.084309531911174</v>
          </cell>
          <cell r="AB46">
            <v>78.982574738783441</v>
          </cell>
          <cell r="AC46">
            <v>80.906697280281364</v>
          </cell>
          <cell r="AD46">
            <v>82.929042388427419</v>
          </cell>
          <cell r="AE46">
            <v>28.334535839600424</v>
          </cell>
          <cell r="AF46">
            <v>0</v>
          </cell>
          <cell r="AG46">
            <v>0</v>
          </cell>
          <cell r="AH46">
            <v>0</v>
          </cell>
          <cell r="AI46">
            <v>0</v>
          </cell>
          <cell r="AJ46">
            <v>0</v>
          </cell>
        </row>
        <row r="47">
          <cell r="B47" t="str">
            <v>Juniper</v>
          </cell>
          <cell r="E47">
            <v>0.51</v>
          </cell>
          <cell r="F47" t="str">
            <v>Owned by EP</v>
          </cell>
          <cell r="G47" t="str">
            <v>Cash distributions to Juniper increases as Hancock's IRR increases</v>
          </cell>
          <cell r="K47">
            <v>0.51</v>
          </cell>
          <cell r="L47">
            <v>0.51</v>
          </cell>
          <cell r="M47">
            <v>0.51</v>
          </cell>
          <cell r="N47">
            <v>0.51</v>
          </cell>
          <cell r="O47">
            <v>0.51</v>
          </cell>
          <cell r="P47">
            <v>0.51</v>
          </cell>
          <cell r="Q47">
            <v>0.51</v>
          </cell>
          <cell r="R47">
            <v>0.51</v>
          </cell>
          <cell r="S47">
            <v>0.51</v>
          </cell>
          <cell r="T47">
            <v>0.51</v>
          </cell>
          <cell r="U47">
            <v>0.51</v>
          </cell>
          <cell r="V47">
            <v>0.51</v>
          </cell>
          <cell r="W47">
            <v>0.51</v>
          </cell>
          <cell r="X47">
            <v>0.51</v>
          </cell>
          <cell r="Y47">
            <v>0.51</v>
          </cell>
          <cell r="Z47">
            <v>0.51</v>
          </cell>
          <cell r="AA47">
            <v>0.51</v>
          </cell>
          <cell r="AB47">
            <v>0.51</v>
          </cell>
          <cell r="AC47">
            <v>0.51</v>
          </cell>
          <cell r="AD47">
            <v>0.51</v>
          </cell>
          <cell r="AE47">
            <v>0.51</v>
          </cell>
          <cell r="AF47">
            <v>0.51</v>
          </cell>
          <cell r="AG47">
            <v>0.51</v>
          </cell>
          <cell r="AH47">
            <v>0.51</v>
          </cell>
          <cell r="AI47">
            <v>0.51</v>
          </cell>
          <cell r="AJ47">
            <v>0.51</v>
          </cell>
        </row>
        <row r="48">
          <cell r="B48" t="str">
            <v>EP Share</v>
          </cell>
          <cell r="K48">
            <v>7.1817218467762087</v>
          </cell>
          <cell r="L48">
            <v>7.1817218467762087</v>
          </cell>
          <cell r="M48">
            <v>7.1817218467762087</v>
          </cell>
          <cell r="N48">
            <v>7.1817218467762087</v>
          </cell>
          <cell r="O48">
            <v>6.57422689636598</v>
          </cell>
          <cell r="P48">
            <v>6.6079593210533192</v>
          </cell>
          <cell r="Q48">
            <v>6.6597716133549136</v>
          </cell>
          <cell r="R48">
            <v>6.7028553855183333</v>
          </cell>
          <cell r="S48">
            <v>1.9952887335240523</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row>
        <row r="49">
          <cell r="B49" t="str">
            <v>Dist %</v>
          </cell>
          <cell r="K49">
            <v>0.255</v>
          </cell>
          <cell r="L49">
            <v>0.255</v>
          </cell>
          <cell r="M49">
            <v>0.255</v>
          </cell>
          <cell r="N49">
            <v>0.255</v>
          </cell>
          <cell r="O49">
            <v>0.255</v>
          </cell>
          <cell r="P49">
            <v>0.255</v>
          </cell>
          <cell r="Q49">
            <v>0.255</v>
          </cell>
          <cell r="R49">
            <v>0.255</v>
          </cell>
          <cell r="S49">
            <v>0.255</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row>
        <row r="50">
          <cell r="B50" t="str">
            <v>Badger</v>
          </cell>
          <cell r="C50" t="str">
            <v>Gas</v>
          </cell>
          <cell r="D50">
            <v>46</v>
          </cell>
          <cell r="E50" t="str">
            <v>var</v>
          </cell>
          <cell r="F50" t="str">
            <v>Pacific Gas and Electric</v>
          </cell>
          <cell r="G50" t="str">
            <v>D/Caa2</v>
          </cell>
          <cell r="H50">
            <v>40634</v>
          </cell>
          <cell r="I50">
            <v>57.266989336921434</v>
          </cell>
          <cell r="J50">
            <v>224.57642877224086</v>
          </cell>
          <cell r="K50">
            <v>28.163615085396895</v>
          </cell>
          <cell r="L50">
            <v>28.163615085396895</v>
          </cell>
          <cell r="M50">
            <v>28.163615085396895</v>
          </cell>
          <cell r="N50">
            <v>28.163615085396895</v>
          </cell>
          <cell r="O50">
            <v>25.781281946533255</v>
          </cell>
          <cell r="P50">
            <v>25.913565964914977</v>
          </cell>
          <cell r="Q50">
            <v>26.11675142492123</v>
          </cell>
          <cell r="R50">
            <v>26.28570739418954</v>
          </cell>
          <cell r="S50">
            <v>7.8246617000943228</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row>
        <row r="51">
          <cell r="B51" t="str">
            <v>EP Share</v>
          </cell>
          <cell r="F51" t="str">
            <v>Pacific Gas and Electric</v>
          </cell>
          <cell r="K51">
            <v>14.849700738314104</v>
          </cell>
          <cell r="L51">
            <v>14.849700738314104</v>
          </cell>
          <cell r="M51">
            <v>14.849700738314104</v>
          </cell>
          <cell r="N51">
            <v>14.797717495155721</v>
          </cell>
          <cell r="O51">
            <v>13.548202249231824</v>
          </cell>
          <cell r="P51">
            <v>13.619634748093382</v>
          </cell>
          <cell r="Q51">
            <v>13.728955103777157</v>
          </cell>
          <cell r="R51">
            <v>13.819490930330948</v>
          </cell>
          <cell r="S51">
            <v>13.904568304568</v>
          </cell>
          <cell r="T51">
            <v>14.051220128629462</v>
          </cell>
          <cell r="U51">
            <v>14.150206654152131</v>
          </cell>
          <cell r="V51">
            <v>14.293920589842633</v>
          </cell>
          <cell r="W51">
            <v>4.4797736218150455</v>
          </cell>
          <cell r="X51">
            <v>0</v>
          </cell>
          <cell r="Y51">
            <v>0</v>
          </cell>
          <cell r="Z51">
            <v>0</v>
          </cell>
          <cell r="AA51">
            <v>0</v>
          </cell>
          <cell r="AB51">
            <v>0</v>
          </cell>
          <cell r="AC51">
            <v>0</v>
          </cell>
          <cell r="AD51">
            <v>0</v>
          </cell>
          <cell r="AE51">
            <v>0</v>
          </cell>
          <cell r="AF51">
            <v>0</v>
          </cell>
          <cell r="AG51">
            <v>0</v>
          </cell>
          <cell r="AH51">
            <v>0</v>
          </cell>
          <cell r="AI51">
            <v>0</v>
          </cell>
          <cell r="AJ51">
            <v>0</v>
          </cell>
        </row>
        <row r="52">
          <cell r="B52" t="str">
            <v>Dist %</v>
          </cell>
          <cell r="F52" t="str">
            <v>Pacific Gas and Electric</v>
          </cell>
          <cell r="K52">
            <v>0.51</v>
          </cell>
          <cell r="L52">
            <v>0.51</v>
          </cell>
          <cell r="M52">
            <v>0.51</v>
          </cell>
          <cell r="N52">
            <v>0.51</v>
          </cell>
          <cell r="O52">
            <v>0.51</v>
          </cell>
          <cell r="P52">
            <v>0.51</v>
          </cell>
          <cell r="Q52">
            <v>0.51</v>
          </cell>
          <cell r="R52">
            <v>0.51</v>
          </cell>
          <cell r="S52">
            <v>0.51</v>
          </cell>
          <cell r="T52">
            <v>0.51</v>
          </cell>
          <cell r="U52">
            <v>0.51</v>
          </cell>
          <cell r="V52">
            <v>0.51</v>
          </cell>
          <cell r="W52">
            <v>0.51</v>
          </cell>
          <cell r="X52">
            <v>0</v>
          </cell>
          <cell r="Y52">
            <v>0</v>
          </cell>
          <cell r="Z52">
            <v>0</v>
          </cell>
          <cell r="AA52">
            <v>0</v>
          </cell>
          <cell r="AB52">
            <v>0</v>
          </cell>
          <cell r="AC52">
            <v>0</v>
          </cell>
          <cell r="AD52">
            <v>0</v>
          </cell>
          <cell r="AE52">
            <v>0</v>
          </cell>
          <cell r="AF52">
            <v>0</v>
          </cell>
          <cell r="AG52">
            <v>0</v>
          </cell>
          <cell r="AH52">
            <v>0</v>
          </cell>
          <cell r="AI52">
            <v>0</v>
          </cell>
          <cell r="AJ52">
            <v>0</v>
          </cell>
        </row>
        <row r="53">
          <cell r="B53" t="str">
            <v>Bear Mountain</v>
          </cell>
          <cell r="C53" t="str">
            <v>Gas</v>
          </cell>
          <cell r="D53">
            <v>46</v>
          </cell>
          <cell r="E53" t="str">
            <v>var</v>
          </cell>
          <cell r="F53" t="str">
            <v>Pacific Gas and Electric</v>
          </cell>
          <cell r="G53" t="str">
            <v>D/Caa2</v>
          </cell>
          <cell r="H53">
            <v>42095</v>
          </cell>
          <cell r="I53">
            <v>174.94279204053859</v>
          </cell>
          <cell r="J53">
            <v>343.02508243242863</v>
          </cell>
          <cell r="K53">
            <v>29.117060271204124</v>
          </cell>
          <cell r="L53">
            <v>29.117060271204124</v>
          </cell>
          <cell r="M53">
            <v>29.117060271204124</v>
          </cell>
          <cell r="N53">
            <v>29.015132343442591</v>
          </cell>
          <cell r="O53">
            <v>26.565102449474164</v>
          </cell>
          <cell r="P53">
            <v>26.70516617273212</v>
          </cell>
          <cell r="Q53">
            <v>26.919519811327756</v>
          </cell>
          <cell r="R53">
            <v>27.097041039864603</v>
          </cell>
          <cell r="S53">
            <v>27.26385942072157</v>
          </cell>
          <cell r="T53">
            <v>27.551412016920512</v>
          </cell>
          <cell r="U53">
            <v>27.74550324343555</v>
          </cell>
          <cell r="V53">
            <v>28.02729527420124</v>
          </cell>
          <cell r="W53">
            <v>8.7838698466961667</v>
          </cell>
          <cell r="X53">
            <v>0</v>
          </cell>
          <cell r="Y53">
            <v>0</v>
          </cell>
          <cell r="Z53">
            <v>0</v>
          </cell>
          <cell r="AA53">
            <v>0</v>
          </cell>
          <cell r="AB53">
            <v>0</v>
          </cell>
          <cell r="AC53">
            <v>0</v>
          </cell>
          <cell r="AD53">
            <v>0</v>
          </cell>
          <cell r="AE53">
            <v>0</v>
          </cell>
          <cell r="AF53">
            <v>0</v>
          </cell>
          <cell r="AG53">
            <v>0</v>
          </cell>
          <cell r="AH53">
            <v>0</v>
          </cell>
          <cell r="AI53">
            <v>0</v>
          </cell>
          <cell r="AJ53">
            <v>0</v>
          </cell>
        </row>
        <row r="54">
          <cell r="B54" t="str">
            <v>EP Share</v>
          </cell>
          <cell r="F54" t="str">
            <v>Pacific Gas and Electric</v>
          </cell>
          <cell r="K54">
            <v>13.40518082502606</v>
          </cell>
          <cell r="L54">
            <v>13.40518082502606</v>
          </cell>
          <cell r="M54">
            <v>13.40518082502606</v>
          </cell>
          <cell r="N54">
            <v>13.40518082502606</v>
          </cell>
          <cell r="O54">
            <v>12.174013165109429</v>
          </cell>
          <cell r="P54">
            <v>12.704681090214793</v>
          </cell>
          <cell r="Q54">
            <v>12.808207301009462</v>
          </cell>
          <cell r="R54">
            <v>3.4620310715359492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row>
        <row r="55">
          <cell r="B55" t="str">
            <v>Dist %</v>
          </cell>
          <cell r="F55" t="str">
            <v>Pacific Gas and Electric</v>
          </cell>
          <cell r="K55">
            <v>0.51</v>
          </cell>
          <cell r="L55">
            <v>0.51</v>
          </cell>
          <cell r="M55">
            <v>0.51</v>
          </cell>
          <cell r="N55">
            <v>0.51</v>
          </cell>
          <cell r="O55">
            <v>0.51</v>
          </cell>
          <cell r="P55">
            <v>0.51</v>
          </cell>
          <cell r="Q55">
            <v>0.51</v>
          </cell>
          <cell r="R55">
            <v>0.51</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row>
        <row r="56">
          <cell r="B56" t="str">
            <v>Chalk Cliff</v>
          </cell>
          <cell r="C56" t="str">
            <v>Gas</v>
          </cell>
          <cell r="D56">
            <v>46</v>
          </cell>
          <cell r="E56" t="str">
            <v>var</v>
          </cell>
          <cell r="F56" t="str">
            <v>Pacific Gas and Electric</v>
          </cell>
          <cell r="G56" t="str">
            <v>D/Caa2</v>
          </cell>
          <cell r="H56">
            <v>40269</v>
          </cell>
          <cell r="I56">
            <v>94.769655927973872</v>
          </cell>
          <cell r="J56">
            <v>185.82285476073309</v>
          </cell>
          <cell r="K56">
            <v>26.284668284364823</v>
          </cell>
          <cell r="L56">
            <v>26.284668284364823</v>
          </cell>
          <cell r="M56">
            <v>26.284668284364823</v>
          </cell>
          <cell r="N56">
            <v>26.284668284364823</v>
          </cell>
          <cell r="O56">
            <v>23.870614049234174</v>
          </cell>
          <cell r="P56">
            <v>24.911139392578026</v>
          </cell>
          <cell r="Q56">
            <v>25.114131962763651</v>
          </cell>
          <cell r="R56">
            <v>6.7882962186979396</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row>
        <row r="57">
          <cell r="B57" t="str">
            <v>EP Share</v>
          </cell>
          <cell r="K57">
            <v>4.5819222798854096</v>
          </cell>
          <cell r="L57">
            <v>4.5769209277608844</v>
          </cell>
          <cell r="M57">
            <v>4.5747806458565821</v>
          </cell>
          <cell r="N57">
            <v>4.5784413774040305</v>
          </cell>
          <cell r="O57">
            <v>4.5821936272401649</v>
          </cell>
          <cell r="P57">
            <v>4.5005185854344463</v>
          </cell>
          <cell r="Q57">
            <v>4.557659637143658</v>
          </cell>
          <cell r="R57">
            <v>4.6007356467437361</v>
          </cell>
          <cell r="S57">
            <v>4.64248766504139</v>
          </cell>
          <cell r="T57">
            <v>4.7114517040963264</v>
          </cell>
          <cell r="U57">
            <v>4.7515651459204458</v>
          </cell>
          <cell r="V57">
            <v>4.8083255795400328</v>
          </cell>
          <cell r="W57">
            <v>4.8856793713453452</v>
          </cell>
          <cell r="X57">
            <v>4.9276405037850433</v>
          </cell>
          <cell r="Y57">
            <v>4.9802882568626723</v>
          </cell>
          <cell r="Z57">
            <v>2.0942646400799663</v>
          </cell>
          <cell r="AA57">
            <v>0</v>
          </cell>
          <cell r="AB57">
            <v>0</v>
          </cell>
          <cell r="AC57">
            <v>0</v>
          </cell>
          <cell r="AD57">
            <v>0</v>
          </cell>
          <cell r="AE57">
            <v>0</v>
          </cell>
          <cell r="AF57">
            <v>0</v>
          </cell>
          <cell r="AG57">
            <v>0</v>
          </cell>
          <cell r="AH57">
            <v>0</v>
          </cell>
          <cell r="AI57">
            <v>0</v>
          </cell>
          <cell r="AJ57">
            <v>0</v>
          </cell>
        </row>
        <row r="58">
          <cell r="B58" t="str">
            <v>Dist %</v>
          </cell>
          <cell r="K58">
            <v>0.20400000000000001</v>
          </cell>
          <cell r="L58">
            <v>0.20400000000000001</v>
          </cell>
          <cell r="M58">
            <v>0.20400000000000001</v>
          </cell>
          <cell r="N58">
            <v>0.20400000000000001</v>
          </cell>
          <cell r="O58">
            <v>0.20400000000000001</v>
          </cell>
          <cell r="P58">
            <v>0.20400000000000001</v>
          </cell>
          <cell r="Q58">
            <v>0.20400000000000001</v>
          </cell>
          <cell r="R58">
            <v>0.20400000000000001</v>
          </cell>
          <cell r="S58">
            <v>0.20400000000000001</v>
          </cell>
          <cell r="T58">
            <v>0.20400000000000001</v>
          </cell>
          <cell r="U58">
            <v>0.20400000000000001</v>
          </cell>
          <cell r="V58">
            <v>0.20400000000000001</v>
          </cell>
          <cell r="W58">
            <v>0.20400000000000001</v>
          </cell>
          <cell r="X58">
            <v>0.20400000000000001</v>
          </cell>
          <cell r="Y58">
            <v>0.20400000000000001</v>
          </cell>
          <cell r="Z58">
            <v>0.20400000000000001</v>
          </cell>
          <cell r="AA58">
            <v>0</v>
          </cell>
          <cell r="AB58">
            <v>0</v>
          </cell>
          <cell r="AC58">
            <v>0</v>
          </cell>
          <cell r="AD58">
            <v>0</v>
          </cell>
          <cell r="AE58">
            <v>0</v>
          </cell>
          <cell r="AF58">
            <v>0</v>
          </cell>
          <cell r="AG58">
            <v>0</v>
          </cell>
          <cell r="AH58">
            <v>0</v>
          </cell>
          <cell r="AI58">
            <v>0</v>
          </cell>
          <cell r="AJ58">
            <v>0</v>
          </cell>
        </row>
        <row r="59">
          <cell r="B59" t="str">
            <v>Corona</v>
          </cell>
          <cell r="C59" t="str">
            <v>Gas</v>
          </cell>
          <cell r="D59">
            <v>46</v>
          </cell>
          <cell r="E59" t="str">
            <v>var</v>
          </cell>
          <cell r="F59" t="str">
            <v>Southern California Edison</v>
          </cell>
          <cell r="G59" t="str">
            <v>B+/Ba3</v>
          </cell>
          <cell r="H59">
            <v>43252</v>
          </cell>
          <cell r="I59">
            <v>72.354875594140154</v>
          </cell>
          <cell r="J59">
            <v>354.68076271637318</v>
          </cell>
          <cell r="K59">
            <v>22.460403332771612</v>
          </cell>
          <cell r="L59">
            <v>22.435886900788645</v>
          </cell>
          <cell r="M59">
            <v>22.425395322826382</v>
          </cell>
          <cell r="N59">
            <v>22.443340085313874</v>
          </cell>
          <cell r="O59">
            <v>22.461733466863553</v>
          </cell>
          <cell r="P59">
            <v>22.061365614874735</v>
          </cell>
          <cell r="Q59">
            <v>22.341468809527733</v>
          </cell>
          <cell r="R59">
            <v>22.552625719332038</v>
          </cell>
          <cell r="S59">
            <v>22.757292475693088</v>
          </cell>
          <cell r="T59">
            <v>23.095351490668264</v>
          </cell>
          <cell r="U59">
            <v>23.291986009413947</v>
          </cell>
          <cell r="V59">
            <v>23.570223429117807</v>
          </cell>
          <cell r="W59">
            <v>23.949408683065418</v>
          </cell>
          <cell r="X59">
            <v>24.155100508750209</v>
          </cell>
          <cell r="Y59">
            <v>24.413177729718981</v>
          </cell>
          <cell r="Z59">
            <v>10.266003137646893</v>
          </cell>
          <cell r="AA59">
            <v>0</v>
          </cell>
          <cell r="AB59">
            <v>0</v>
          </cell>
          <cell r="AC59">
            <v>0</v>
          </cell>
          <cell r="AD59">
            <v>0</v>
          </cell>
          <cell r="AE59">
            <v>0</v>
          </cell>
          <cell r="AF59">
            <v>0</v>
          </cell>
          <cell r="AG59">
            <v>0</v>
          </cell>
          <cell r="AH59">
            <v>0</v>
          </cell>
          <cell r="AI59">
            <v>0</v>
          </cell>
          <cell r="AJ59">
            <v>0</v>
          </cell>
        </row>
        <row r="60">
          <cell r="B60" t="str">
            <v>EP Share</v>
          </cell>
          <cell r="K60">
            <v>7.3694851246711623</v>
          </cell>
          <cell r="L60">
            <v>7.0597387702880132</v>
          </cell>
          <cell r="M60">
            <v>6.7744887598286407</v>
          </cell>
          <cell r="N60">
            <v>6.6085402030632663</v>
          </cell>
          <cell r="O60">
            <v>6.6499529217756894</v>
          </cell>
          <cell r="P60">
            <v>6.7433311433617762</v>
          </cell>
          <cell r="Q60">
            <v>6.822435462428766</v>
          </cell>
          <cell r="R60">
            <v>7.3133560787253939</v>
          </cell>
          <cell r="S60">
            <v>7.375172787458947</v>
          </cell>
          <cell r="T60">
            <v>7.4811566569872081</v>
          </cell>
          <cell r="U60">
            <v>7.5399912864702499</v>
          </cell>
          <cell r="V60">
            <v>7.6257773523740973</v>
          </cell>
          <cell r="W60">
            <v>7.744938474471267</v>
          </cell>
          <cell r="X60">
            <v>7.8062827182867949</v>
          </cell>
          <cell r="Y60">
            <v>7.884857890343695</v>
          </cell>
          <cell r="Z60">
            <v>7.9824337830892516</v>
          </cell>
          <cell r="AA60">
            <v>8.0813911297470309</v>
          </cell>
          <cell r="AB60">
            <v>8.164519871495056</v>
          </cell>
          <cell r="AC60">
            <v>8.2478228017457464</v>
          </cell>
          <cell r="AD60">
            <v>8.3313037871848543</v>
          </cell>
          <cell r="AE60">
            <v>8.4149668225429046</v>
          </cell>
          <cell r="AF60">
            <v>8.4988159555614207</v>
          </cell>
          <cell r="AG60">
            <v>8.5828553458438606</v>
          </cell>
          <cell r="AH60">
            <v>3.8786644367154466</v>
          </cell>
          <cell r="AI60">
            <v>0</v>
          </cell>
          <cell r="AJ60">
            <v>0</v>
          </cell>
        </row>
        <row r="61">
          <cell r="B61" t="str">
            <v>Dist %</v>
          </cell>
          <cell r="K61">
            <v>4.9877999999999999E-2</v>
          </cell>
          <cell r="L61">
            <v>4.9877999999999999E-2</v>
          </cell>
          <cell r="M61">
            <v>4.9877999999999999E-2</v>
          </cell>
          <cell r="N61">
            <v>4.9877999999999999E-2</v>
          </cell>
          <cell r="O61">
            <v>4.9877999999999999E-2</v>
          </cell>
          <cell r="P61">
            <v>4.9877999999999999E-2</v>
          </cell>
          <cell r="Q61">
            <v>4.9877999999999999E-2</v>
          </cell>
          <cell r="R61">
            <v>4.9877999999999999E-2</v>
          </cell>
          <cell r="S61">
            <v>4.9877999999999999E-2</v>
          </cell>
          <cell r="T61">
            <v>4.9877999999999999E-2</v>
          </cell>
          <cell r="U61">
            <v>4.9877999999999999E-2</v>
          </cell>
          <cell r="V61">
            <v>4.9877999999999999E-2</v>
          </cell>
          <cell r="W61">
            <v>4.9877999999999999E-2</v>
          </cell>
          <cell r="X61">
            <v>4.9877999999999999E-2</v>
          </cell>
          <cell r="Y61">
            <v>4.9877999999999999E-2</v>
          </cell>
          <cell r="Z61">
            <v>4.9877999999999999E-2</v>
          </cell>
          <cell r="AA61">
            <v>4.9877999999999999E-2</v>
          </cell>
          <cell r="AB61">
            <v>4.9877999999999999E-2</v>
          </cell>
          <cell r="AC61">
            <v>4.9877999999999999E-2</v>
          </cell>
          <cell r="AD61">
            <v>4.9877999999999999E-2</v>
          </cell>
          <cell r="AE61">
            <v>4.9877999999999999E-2</v>
          </cell>
          <cell r="AF61">
            <v>4.9877999999999999E-2</v>
          </cell>
          <cell r="AG61">
            <v>4.9877999999999999E-2</v>
          </cell>
          <cell r="AH61">
            <v>4.9877999999999999E-2</v>
          </cell>
          <cell r="AI61">
            <v>0</v>
          </cell>
          <cell r="AJ61">
            <v>0</v>
          </cell>
        </row>
        <row r="62">
          <cell r="B62" t="str">
            <v>Crockett</v>
          </cell>
          <cell r="C62" t="str">
            <v>Gas</v>
          </cell>
          <cell r="D62">
            <v>240</v>
          </cell>
          <cell r="E62" t="str">
            <v>var</v>
          </cell>
          <cell r="F62" t="str">
            <v>Pacific Gas and Electric</v>
          </cell>
          <cell r="G62" t="str">
            <v>D/Caa2</v>
          </cell>
          <cell r="H62">
            <v>46143</v>
          </cell>
          <cell r="I62">
            <v>178.98227956446053</v>
          </cell>
          <cell r="J62">
            <v>3588.4012904378792</v>
          </cell>
          <cell r="K62">
            <v>147.7502130131754</v>
          </cell>
          <cell r="L62">
            <v>141.54013333108813</v>
          </cell>
          <cell r="M62">
            <v>135.821178873023</v>
          </cell>
          <cell r="N62">
            <v>132.4940896399869</v>
          </cell>
          <cell r="O62">
            <v>133.32436989806507</v>
          </cell>
          <cell r="P62">
            <v>135.19650233292788</v>
          </cell>
          <cell r="Q62">
            <v>136.78245844718646</v>
          </cell>
          <cell r="R62">
            <v>146.62488629707275</v>
          </cell>
          <cell r="S62">
            <v>147.86424450577303</v>
          </cell>
          <cell r="T62">
            <v>149.98910655974996</v>
          </cell>
          <cell r="U62">
            <v>151.16867730202193</v>
          </cell>
          <cell r="V62">
            <v>152.88859521981831</v>
          </cell>
          <cell r="W62">
            <v>155.27764694797841</v>
          </cell>
          <cell r="X62">
            <v>156.50753274563525</v>
          </cell>
          <cell r="Y62">
            <v>158.08288003415726</v>
          </cell>
          <cell r="Z62">
            <v>160.03917123960969</v>
          </cell>
          <cell r="AA62">
            <v>162.02315910315232</v>
          </cell>
          <cell r="AB62">
            <v>163.6898005432266</v>
          </cell>
          <cell r="AC62">
            <v>165.35993427454483</v>
          </cell>
          <cell r="AD62">
            <v>167.03363781997783</v>
          </cell>
          <cell r="AE62">
            <v>168.71099126955582</v>
          </cell>
          <cell r="AF62">
            <v>170.39207577612214</v>
          </cell>
          <cell r="AG62">
            <v>172.07697473523118</v>
          </cell>
          <cell r="AH62">
            <v>77.763030528799206</v>
          </cell>
          <cell r="AI62">
            <v>0</v>
          </cell>
          <cell r="AJ62">
            <v>0</v>
          </cell>
        </row>
        <row r="63">
          <cell r="B63" t="str">
            <v>EP Share</v>
          </cell>
          <cell r="F63" t="str">
            <v>Pacific Gas and Electric</v>
          </cell>
          <cell r="K63">
            <v>7.7572229237489241</v>
          </cell>
          <cell r="L63">
            <v>7.7572229237489241</v>
          </cell>
          <cell r="M63">
            <v>7.7572229237489241</v>
          </cell>
          <cell r="N63">
            <v>7.7572229237489241</v>
          </cell>
          <cell r="O63">
            <v>7.0681623843523225</v>
          </cell>
          <cell r="P63">
            <v>7.1777392375009601</v>
          </cell>
          <cell r="Q63">
            <v>1.3512486778590591</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row>
        <row r="64">
          <cell r="B64" t="str">
            <v>Dist %</v>
          </cell>
          <cell r="F64" t="str">
            <v>Pacific Gas and Electric</v>
          </cell>
          <cell r="K64">
            <v>0.255</v>
          </cell>
          <cell r="L64">
            <v>0.255</v>
          </cell>
          <cell r="M64">
            <v>0.255</v>
          </cell>
          <cell r="N64">
            <v>0.255</v>
          </cell>
          <cell r="O64">
            <v>0.255</v>
          </cell>
          <cell r="P64">
            <v>0.255</v>
          </cell>
          <cell r="Q64">
            <v>0.255</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row>
        <row r="65">
          <cell r="B65" t="str">
            <v>Double "C"</v>
          </cell>
          <cell r="C65" t="str">
            <v>Gas</v>
          </cell>
          <cell r="D65">
            <v>48</v>
          </cell>
          <cell r="E65" t="str">
            <v>var</v>
          </cell>
          <cell r="F65" t="str">
            <v>Pacific Gas and Electric</v>
          </cell>
          <cell r="G65" t="str">
            <v>D/Caa2</v>
          </cell>
          <cell r="H65">
            <v>39934</v>
          </cell>
          <cell r="I65">
            <v>46.626041994708039</v>
          </cell>
          <cell r="J65">
            <v>182.84722350865897</v>
          </cell>
          <cell r="K65">
            <v>30.42048205391735</v>
          </cell>
          <cell r="L65">
            <v>30.42048205391735</v>
          </cell>
          <cell r="M65">
            <v>30.42048205391735</v>
          </cell>
          <cell r="N65">
            <v>30.42048205391735</v>
          </cell>
          <cell r="O65">
            <v>27.718283860205187</v>
          </cell>
          <cell r="P65">
            <v>28.147997009807685</v>
          </cell>
          <cell r="Q65">
            <v>5.2990144229767022</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row>
        <row r="66">
          <cell r="B66" t="str">
            <v>EP Share</v>
          </cell>
          <cell r="F66" t="str">
            <v>Pacific Gas and Electric</v>
          </cell>
          <cell r="K66">
            <v>7.8172553233249342</v>
          </cell>
          <cell r="L66">
            <v>7.8172553233249342</v>
          </cell>
          <cell r="M66">
            <v>7.8172553233249342</v>
          </cell>
          <cell r="N66">
            <v>7.8172553233249342</v>
          </cell>
          <cell r="O66">
            <v>7.1254109908632692</v>
          </cell>
          <cell r="P66">
            <v>7.217741966641551</v>
          </cell>
          <cell r="Q66">
            <v>1.6757600094872662</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row>
        <row r="67">
          <cell r="B67" t="str">
            <v>Dist %</v>
          </cell>
          <cell r="F67" t="str">
            <v>Pacific Gas and Electric</v>
          </cell>
          <cell r="K67">
            <v>0.255</v>
          </cell>
          <cell r="L67">
            <v>0.255</v>
          </cell>
          <cell r="M67">
            <v>0.255</v>
          </cell>
          <cell r="N67">
            <v>0.255</v>
          </cell>
          <cell r="O67">
            <v>0.255</v>
          </cell>
          <cell r="P67">
            <v>0.255</v>
          </cell>
          <cell r="Q67">
            <v>0.255</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row>
        <row r="68">
          <cell r="A68" t="str">
            <v xml:space="preserve">    </v>
          </cell>
          <cell r="B68" t="str">
            <v>High Sierra</v>
          </cell>
          <cell r="C68" t="str">
            <v>Gas</v>
          </cell>
          <cell r="D68">
            <v>48</v>
          </cell>
          <cell r="E68" t="str">
            <v>var</v>
          </cell>
          <cell r="F68" t="str">
            <v>Pacific Gas and Electric</v>
          </cell>
          <cell r="G68" t="str">
            <v>D/Caa2</v>
          </cell>
          <cell r="H68">
            <v>39934</v>
          </cell>
          <cell r="I68">
            <v>47.28793426029182</v>
          </cell>
          <cell r="J68">
            <v>185.4428794521248</v>
          </cell>
          <cell r="K68">
            <v>30.655903228725233</v>
          </cell>
          <cell r="L68">
            <v>30.655903228725233</v>
          </cell>
          <cell r="M68">
            <v>30.655903228725233</v>
          </cell>
          <cell r="N68">
            <v>30.655903228725233</v>
          </cell>
          <cell r="O68">
            <v>27.942788199463802</v>
          </cell>
          <cell r="P68">
            <v>28.304870457417845</v>
          </cell>
          <cell r="Q68">
            <v>6.5716078803422207</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row>
        <row r="69">
          <cell r="B69" t="str">
            <v>EP Share</v>
          </cell>
          <cell r="F69" t="str">
            <v>Pacific Gas and Electric</v>
          </cell>
          <cell r="K69">
            <v>7.8585167008386616</v>
          </cell>
          <cell r="L69">
            <v>7.8585167008386616</v>
          </cell>
          <cell r="M69">
            <v>7.8585167008386616</v>
          </cell>
          <cell r="N69">
            <v>7.8584208612113109</v>
          </cell>
          <cell r="O69">
            <v>7.1645090386826</v>
          </cell>
          <cell r="P69">
            <v>7.2521965739887726</v>
          </cell>
          <cell r="Q69">
            <v>2.9263673143700255</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row>
        <row r="70">
          <cell r="B70" t="str">
            <v>Dist %</v>
          </cell>
          <cell r="F70" t="str">
            <v>Pacific Gas and Electric</v>
          </cell>
          <cell r="K70">
            <v>0.255</v>
          </cell>
          <cell r="L70">
            <v>0.255</v>
          </cell>
          <cell r="M70">
            <v>0.255</v>
          </cell>
          <cell r="N70">
            <v>0.255</v>
          </cell>
          <cell r="O70">
            <v>0.255</v>
          </cell>
          <cell r="P70">
            <v>0.255</v>
          </cell>
          <cell r="Q70">
            <v>0.255</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row>
        <row r="71">
          <cell r="B71" t="str">
            <v>Kern Front</v>
          </cell>
          <cell r="C71" t="str">
            <v>Gas</v>
          </cell>
          <cell r="D71">
            <v>48</v>
          </cell>
          <cell r="E71" t="str">
            <v>var</v>
          </cell>
          <cell r="F71" t="str">
            <v>Pacific Gas and Electric</v>
          </cell>
          <cell r="G71" t="str">
            <v>D/Caa2</v>
          </cell>
          <cell r="H71">
            <v>39934</v>
          </cell>
          <cell r="I71">
            <v>48.777043890768695</v>
          </cell>
          <cell r="J71">
            <v>191.28252506183799</v>
          </cell>
          <cell r="K71">
            <v>30.817712552308475</v>
          </cell>
          <cell r="L71">
            <v>30.817712552308475</v>
          </cell>
          <cell r="M71">
            <v>30.817712552308475</v>
          </cell>
          <cell r="N71">
            <v>30.817336710632592</v>
          </cell>
          <cell r="O71">
            <v>28.096113877186667</v>
          </cell>
          <cell r="P71">
            <v>28.439986564661854</v>
          </cell>
          <cell r="Q71">
            <v>11.475950252431472</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row>
        <row r="72">
          <cell r="B72" t="str">
            <v>EP Share</v>
          </cell>
          <cell r="F72" t="str">
            <v>Pacific Gas and Electric</v>
          </cell>
          <cell r="K72">
            <v>14.754283594588717</v>
          </cell>
          <cell r="L72">
            <v>14.754283594588717</v>
          </cell>
          <cell r="M72">
            <v>14.754283594588717</v>
          </cell>
          <cell r="N72">
            <v>14.754283594588717</v>
          </cell>
          <cell r="O72">
            <v>13.500257452777582</v>
          </cell>
          <cell r="P72">
            <v>13.563128138295028</v>
          </cell>
          <cell r="Q72">
            <v>13.67344304026858</v>
          </cell>
          <cell r="R72">
            <v>13.764741618488483</v>
          </cell>
          <cell r="S72">
            <v>13.850537395915719</v>
          </cell>
          <cell r="T72">
            <v>3.4905915754562473</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row>
        <row r="73">
          <cell r="B73" t="str">
            <v>Dist %</v>
          </cell>
          <cell r="F73" t="str">
            <v>Pacific Gas and Electric</v>
          </cell>
          <cell r="K73">
            <v>0.51</v>
          </cell>
          <cell r="L73">
            <v>0.51</v>
          </cell>
          <cell r="M73">
            <v>0.51</v>
          </cell>
          <cell r="N73">
            <v>0.51</v>
          </cell>
          <cell r="O73">
            <v>0.51</v>
          </cell>
          <cell r="P73">
            <v>0.51</v>
          </cell>
          <cell r="Q73">
            <v>0.51</v>
          </cell>
          <cell r="R73">
            <v>0.51</v>
          </cell>
          <cell r="S73">
            <v>0.51</v>
          </cell>
          <cell r="T73">
            <v>0.51</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row>
        <row r="74">
          <cell r="B74" t="str">
            <v>Live Oak</v>
          </cell>
          <cell r="C74" t="str">
            <v>Gas</v>
          </cell>
          <cell r="D74">
            <v>46</v>
          </cell>
          <cell r="E74" t="str">
            <v>var</v>
          </cell>
          <cell r="F74" t="str">
            <v>Pacific Gas and Electric</v>
          </cell>
          <cell r="G74" t="str">
            <v>D/Caa2</v>
          </cell>
          <cell r="H74">
            <v>40969</v>
          </cell>
          <cell r="I74">
            <v>130.85983359955651</v>
          </cell>
          <cell r="J74">
            <v>256.58790901873823</v>
          </cell>
          <cell r="K74">
            <v>28.929967832526895</v>
          </cell>
          <cell r="L74">
            <v>28.929967832526895</v>
          </cell>
          <cell r="M74">
            <v>28.929967832526895</v>
          </cell>
          <cell r="N74">
            <v>28.929967832526895</v>
          </cell>
          <cell r="O74">
            <v>26.471093044661924</v>
          </cell>
          <cell r="P74">
            <v>26.594368898617702</v>
          </cell>
          <cell r="Q74">
            <v>26.810672627977606</v>
          </cell>
          <cell r="R74">
            <v>26.98968944801663</v>
          </cell>
          <cell r="S74">
            <v>27.157916462579841</v>
          </cell>
          <cell r="T74">
            <v>6.8442972067769556</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row>
        <row r="75">
          <cell r="B75" t="str">
            <v>EP Share</v>
          </cell>
          <cell r="F75" t="str">
            <v>Pacific Gas and Electric</v>
          </cell>
          <cell r="K75">
            <v>14.771803524295253</v>
          </cell>
          <cell r="L75">
            <v>14.771803524295253</v>
          </cell>
          <cell r="M75">
            <v>14.771803524295253</v>
          </cell>
          <cell r="N75">
            <v>14.771803524295253</v>
          </cell>
          <cell r="O75">
            <v>13.519512065794865</v>
          </cell>
          <cell r="P75">
            <v>13.578241149823649</v>
          </cell>
          <cell r="Q75">
            <v>13.687837339040884</v>
          </cell>
          <cell r="R75">
            <v>13.778584711793556</v>
          </cell>
          <cell r="S75">
            <v>11.547275625772146</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row>
        <row r="76">
          <cell r="B76" t="str">
            <v>Dist %</v>
          </cell>
          <cell r="F76" t="str">
            <v>Pacific Gas and Electric</v>
          </cell>
          <cell r="K76">
            <v>0.51</v>
          </cell>
          <cell r="L76">
            <v>0.51</v>
          </cell>
          <cell r="M76">
            <v>0.51</v>
          </cell>
          <cell r="N76">
            <v>0.51</v>
          </cell>
          <cell r="O76">
            <v>0.51</v>
          </cell>
          <cell r="P76">
            <v>0.51</v>
          </cell>
          <cell r="Q76">
            <v>0.51</v>
          </cell>
          <cell r="R76">
            <v>0.51</v>
          </cell>
          <cell r="S76">
            <v>0.51</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row>
        <row r="77">
          <cell r="B77" t="str">
            <v>McKittrick</v>
          </cell>
          <cell r="C77" t="str">
            <v>Gas</v>
          </cell>
          <cell r="D77">
            <v>46</v>
          </cell>
          <cell r="E77" t="str">
            <v>var</v>
          </cell>
          <cell r="F77" t="str">
            <v>Pacific Gas and Electric</v>
          </cell>
          <cell r="G77" t="str">
            <v>D/Caa2</v>
          </cell>
          <cell r="H77">
            <v>40817</v>
          </cell>
          <cell r="I77">
            <v>125.19866498940611</v>
          </cell>
          <cell r="J77">
            <v>245.48757841060021</v>
          </cell>
          <cell r="K77">
            <v>28.964320635873044</v>
          </cell>
          <cell r="L77">
            <v>28.964320635873044</v>
          </cell>
          <cell r="M77">
            <v>28.964320635873044</v>
          </cell>
          <cell r="N77">
            <v>28.964320635873044</v>
          </cell>
          <cell r="O77">
            <v>26.508847187833069</v>
          </cell>
          <cell r="P77">
            <v>26.624002254556174</v>
          </cell>
          <cell r="Q77">
            <v>26.838896743217418</v>
          </cell>
          <cell r="R77">
            <v>27.01683276822266</v>
          </cell>
          <cell r="S77">
            <v>22.641716913278717</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row>
        <row r="78">
          <cell r="B78" t="str">
            <v>EP Share</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row>
        <row r="79">
          <cell r="B79" t="str">
            <v>Juniper Support</v>
          </cell>
          <cell r="I79">
            <v>0</v>
          </cell>
          <cell r="J79">
            <v>0</v>
          </cell>
        </row>
        <row r="81">
          <cell r="B81" t="str">
            <v>Cambria</v>
          </cell>
          <cell r="C81" t="str">
            <v>Coal</v>
          </cell>
          <cell r="D81">
            <v>85</v>
          </cell>
          <cell r="E81">
            <v>1</v>
          </cell>
          <cell r="F81" t="str">
            <v>Pennsylvania Electric Company</v>
          </cell>
          <cell r="G81" t="str">
            <v>BBB/A2</v>
          </cell>
          <cell r="H81">
            <v>40603</v>
          </cell>
          <cell r="I81">
            <v>343.62285796888199</v>
          </cell>
          <cell r="J81">
            <v>343.62285796888199</v>
          </cell>
          <cell r="K81">
            <v>40.749097636328344</v>
          </cell>
          <cell r="L81">
            <v>41.543312046210879</v>
          </cell>
          <cell r="M81">
            <v>40.721494987867295</v>
          </cell>
          <cell r="N81">
            <v>41.861301479829656</v>
          </cell>
          <cell r="O81">
            <v>41.878031569744884</v>
          </cell>
          <cell r="P81">
            <v>42.649151270770844</v>
          </cell>
          <cell r="Q81">
            <v>42.836017891328211</v>
          </cell>
          <cell r="R81">
            <v>42.981810919486549</v>
          </cell>
          <cell r="S81">
            <v>8.4026401673154005</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row>
        <row r="82">
          <cell r="B82" t="str">
            <v>Colver</v>
          </cell>
          <cell r="C82" t="str">
            <v>Coal</v>
          </cell>
          <cell r="D82">
            <v>102</v>
          </cell>
          <cell r="E82">
            <v>0.27500000000000002</v>
          </cell>
          <cell r="F82" t="str">
            <v>Pennsylvania Electric Company</v>
          </cell>
          <cell r="G82" t="str">
            <v>BBB/A2</v>
          </cell>
          <cell r="H82">
            <v>43952</v>
          </cell>
          <cell r="I82">
            <v>290.88108934007926</v>
          </cell>
          <cell r="J82">
            <v>1057.7494157821063</v>
          </cell>
          <cell r="K82">
            <v>53.908755958828124</v>
          </cell>
          <cell r="L82">
            <v>55.256104857798825</v>
          </cell>
          <cell r="M82">
            <v>56.172730253502749</v>
          </cell>
          <cell r="N82">
            <v>56.874262580907001</v>
          </cell>
          <cell r="O82">
            <v>57.584553017384692</v>
          </cell>
          <cell r="P82">
            <v>58.303710763173768</v>
          </cell>
          <cell r="Q82">
            <v>59.031846376611995</v>
          </cell>
          <cell r="R82">
            <v>59.769071790940664</v>
          </cell>
          <cell r="S82">
            <v>60.515500331313959</v>
          </cell>
          <cell r="T82">
            <v>61.2712467320166</v>
          </cell>
          <cell r="U82">
            <v>62.036427153892049</v>
          </cell>
          <cell r="V82">
            <v>62.811159201984061</v>
          </cell>
          <cell r="W82">
            <v>63.595561943393946</v>
          </cell>
          <cell r="X82">
            <v>64.389755925356084</v>
          </cell>
          <cell r="Y82">
            <v>65.193863193534469</v>
          </cell>
          <cell r="Z82">
            <v>66.008007310542894</v>
          </cell>
          <cell r="AA82">
            <v>66.832313374691154</v>
          </cell>
          <cell r="AB82">
            <v>28.194545016233509</v>
          </cell>
          <cell r="AC82">
            <v>0</v>
          </cell>
          <cell r="AD82">
            <v>0</v>
          </cell>
          <cell r="AE82">
            <v>0</v>
          </cell>
          <cell r="AF82">
            <v>0</v>
          </cell>
          <cell r="AG82">
            <v>0</v>
          </cell>
          <cell r="AH82">
            <v>0</v>
          </cell>
          <cell r="AI82">
            <v>0</v>
          </cell>
          <cell r="AJ82">
            <v>0</v>
          </cell>
        </row>
        <row r="83">
          <cell r="B83" t="str">
            <v>Gilberton</v>
          </cell>
          <cell r="C83" t="str">
            <v>Coal</v>
          </cell>
          <cell r="D83">
            <v>80</v>
          </cell>
          <cell r="E83">
            <v>0.1</v>
          </cell>
          <cell r="F83" t="str">
            <v>Pennsylvania Power and Light</v>
          </cell>
          <cell r="G83" t="str">
            <v>A-/Baa2(3)</v>
          </cell>
          <cell r="H83">
            <v>39417</v>
          </cell>
          <cell r="I83">
            <v>21.590107064191528</v>
          </cell>
          <cell r="J83">
            <v>215.90107064191525</v>
          </cell>
          <cell r="K83">
            <v>43.429617954567995</v>
          </cell>
          <cell r="L83">
            <v>43.54930233373144</v>
          </cell>
          <cell r="M83">
            <v>42.053369834669788</v>
          </cell>
          <cell r="N83">
            <v>43.433673398236273</v>
          </cell>
          <cell r="O83">
            <v>43.435107120709766</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row>
        <row r="84">
          <cell r="B84" t="str">
            <v>Panther</v>
          </cell>
          <cell r="C84" t="str">
            <v>Coal</v>
          </cell>
          <cell r="D84">
            <v>81</v>
          </cell>
          <cell r="E84">
            <v>0.5</v>
          </cell>
          <cell r="F84" t="str">
            <v>Metropolitan Edison</v>
          </cell>
          <cell r="G84" t="str">
            <v>BBB/A3(3)</v>
          </cell>
          <cell r="H84">
            <v>41183</v>
          </cell>
          <cell r="I84">
            <v>372.98125455161386</v>
          </cell>
          <cell r="J84">
            <v>745.96250910322772</v>
          </cell>
          <cell r="K84">
            <v>60.250492641988863</v>
          </cell>
          <cell r="L84">
            <v>62.44722445043675</v>
          </cell>
          <cell r="M84">
            <v>66.130676586982929</v>
          </cell>
          <cell r="N84">
            <v>71.509280440690546</v>
          </cell>
          <cell r="O84">
            <v>74.192168222435171</v>
          </cell>
          <cell r="P84">
            <v>77.856281630963181</v>
          </cell>
          <cell r="Q84">
            <v>83.419550244565144</v>
          </cell>
          <cell r="R84">
            <v>85.746863803563571</v>
          </cell>
          <cell r="S84">
            <v>89.982639409527209</v>
          </cell>
          <cell r="T84">
            <v>74.427331672074402</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row>
        <row r="85">
          <cell r="B85" t="str">
            <v>Dartmouth</v>
          </cell>
          <cell r="C85" t="str">
            <v>Gas</v>
          </cell>
          <cell r="D85">
            <v>68</v>
          </cell>
          <cell r="E85">
            <v>1</v>
          </cell>
          <cell r="F85" t="str">
            <v>Commonwealth Electric</v>
          </cell>
          <cell r="G85" t="str">
            <v>A/A2(4)</v>
          </cell>
          <cell r="H85">
            <v>42856</v>
          </cell>
          <cell r="I85">
            <v>711.99770973043292</v>
          </cell>
          <cell r="J85">
            <v>711.99770973043292</v>
          </cell>
          <cell r="K85">
            <v>52.957250780123289</v>
          </cell>
          <cell r="L85">
            <v>49.23525761883883</v>
          </cell>
          <cell r="M85">
            <v>48.243026093539356</v>
          </cell>
          <cell r="N85">
            <v>47.666389193959461</v>
          </cell>
          <cell r="O85">
            <v>46.69759640411926</v>
          </cell>
          <cell r="P85">
            <v>47.844024783590747</v>
          </cell>
          <cell r="Q85">
            <v>48.199282087361595</v>
          </cell>
          <cell r="R85">
            <v>48.375129619861596</v>
          </cell>
          <cell r="S85">
            <v>48.98888746032604</v>
          </cell>
          <cell r="T85">
            <v>49.450606191252575</v>
          </cell>
          <cell r="U85">
            <v>47.78796973948505</v>
          </cell>
          <cell r="V85">
            <v>49.828608934078872</v>
          </cell>
          <cell r="W85">
            <v>50.0213491232292</v>
          </cell>
          <cell r="X85">
            <v>50.598328015868418</v>
          </cell>
          <cell r="Y85">
            <v>26.10400368479862</v>
          </cell>
          <cell r="Z85">
            <v>0</v>
          </cell>
          <cell r="AA85">
            <v>0</v>
          </cell>
          <cell r="AB85">
            <v>0</v>
          </cell>
          <cell r="AC85">
            <v>0</v>
          </cell>
          <cell r="AD85">
            <v>0</v>
          </cell>
          <cell r="AE85">
            <v>0</v>
          </cell>
          <cell r="AF85">
            <v>0</v>
          </cell>
          <cell r="AG85">
            <v>0</v>
          </cell>
          <cell r="AH85">
            <v>0</v>
          </cell>
          <cell r="AI85">
            <v>0</v>
          </cell>
          <cell r="AJ85">
            <v>0</v>
          </cell>
        </row>
        <row r="86">
          <cell r="B86" t="str">
            <v>Masspower</v>
          </cell>
          <cell r="C86" t="str">
            <v>Gas</v>
          </cell>
          <cell r="D86">
            <v>250</v>
          </cell>
          <cell r="E86">
            <v>0.503</v>
          </cell>
          <cell r="F86" t="str">
            <v>Boston Edison (44% of Cap)</v>
          </cell>
          <cell r="G86" t="str">
            <v>A/A1</v>
          </cell>
          <cell r="H86">
            <v>41456</v>
          </cell>
          <cell r="I86">
            <v>384.23630099774505</v>
          </cell>
          <cell r="J86">
            <v>763.88926639710746</v>
          </cell>
          <cell r="K86">
            <v>62.239999999999995</v>
          </cell>
          <cell r="L86">
            <v>65.967547351605432</v>
          </cell>
          <cell r="M86">
            <v>68.392004663628114</v>
          </cell>
          <cell r="N86">
            <v>68.827507977798277</v>
          </cell>
          <cell r="O86">
            <v>72.299272765732638</v>
          </cell>
          <cell r="P86">
            <v>73.947072375839213</v>
          </cell>
          <cell r="Q86">
            <v>73.522242836457849</v>
          </cell>
          <cell r="R86">
            <v>76.299079238596079</v>
          </cell>
          <cell r="S86">
            <v>79.255360121559988</v>
          </cell>
          <cell r="T86">
            <v>80.709774334483072</v>
          </cell>
          <cell r="U86">
            <v>42.429404731406869</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row>
        <row r="87">
          <cell r="B87" t="str">
            <v>Masspower</v>
          </cell>
          <cell r="C87" t="str">
            <v>Gas</v>
          </cell>
          <cell r="D87">
            <v>250</v>
          </cell>
          <cell r="E87">
            <v>0.503</v>
          </cell>
          <cell r="F87" t="str">
            <v>Commonwealth Electric</v>
          </cell>
          <cell r="G87" t="str">
            <v>A/A2(4)</v>
          </cell>
          <cell r="H87">
            <v>41365</v>
          </cell>
          <cell r="I87">
            <v>43.749480960242998</v>
          </cell>
          <cell r="J87">
            <v>86.97709932453877</v>
          </cell>
          <cell r="K87">
            <v>14.827000000000002</v>
          </cell>
          <cell r="L87">
            <v>16.11061537614934</v>
          </cell>
          <cell r="M87">
            <v>16.650377926879042</v>
          </cell>
          <cell r="N87">
            <v>16.92517777784462</v>
          </cell>
          <cell r="O87">
            <v>17.63220807745526</v>
          </cell>
          <cell r="P87">
            <v>4.8317201662105056</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row>
        <row r="88">
          <cell r="B88" t="str">
            <v>Masspower</v>
          </cell>
          <cell r="C88" t="str">
            <v>Gas</v>
          </cell>
          <cell r="D88">
            <v>250</v>
          </cell>
          <cell r="E88">
            <v>0.503</v>
          </cell>
          <cell r="F88" t="str">
            <v>Commonwealth Electric</v>
          </cell>
          <cell r="G88" t="str">
            <v>A/A2(4)</v>
          </cell>
          <cell r="H88">
            <v>39539</v>
          </cell>
          <cell r="I88">
            <v>69.708693959933044</v>
          </cell>
          <cell r="J88">
            <v>138.58587268376351</v>
          </cell>
          <cell r="K88">
            <v>15.527000000000001</v>
          </cell>
          <cell r="L88">
            <v>16.386058460877681</v>
          </cell>
          <cell r="M88">
            <v>16.901919944535717</v>
          </cell>
          <cell r="N88">
            <v>17.17026603325645</v>
          </cell>
          <cell r="O88">
            <v>17.87095942739052</v>
          </cell>
          <cell r="P88">
            <v>12.836531170851165</v>
          </cell>
          <cell r="Q88">
            <v>8.823712979787139</v>
          </cell>
          <cell r="R88">
            <v>9.453507270231988</v>
          </cell>
          <cell r="S88">
            <v>10.36149464194931</v>
          </cell>
          <cell r="T88">
            <v>10.406972222359242</v>
          </cell>
          <cell r="U88">
            <v>2.8474505325243031</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row>
        <row r="89">
          <cell r="B89" t="str">
            <v>Masspower</v>
          </cell>
          <cell r="C89" t="str">
            <v>Gas</v>
          </cell>
          <cell r="D89">
            <v>250</v>
          </cell>
          <cell r="E89">
            <v>0.503</v>
          </cell>
          <cell r="F89" t="str">
            <v>MMWEC</v>
          </cell>
          <cell r="G89" t="str">
            <v>BBB+/Baa2</v>
          </cell>
          <cell r="H89">
            <v>41456</v>
          </cell>
          <cell r="I89">
            <v>70.704689405189455</v>
          </cell>
          <cell r="J89">
            <v>140.56598291290149</v>
          </cell>
          <cell r="K89">
            <v>11.022</v>
          </cell>
          <cell r="L89">
            <v>11.943665371109935</v>
          </cell>
          <cell r="M89">
            <v>12.348164118605949</v>
          </cell>
          <cell r="N89">
            <v>12.577181615400116</v>
          </cell>
          <cell r="O89">
            <v>13.13210998218057</v>
          </cell>
          <cell r="P89">
            <v>13.580921893103511</v>
          </cell>
          <cell r="Q89">
            <v>13.54306801128536</v>
          </cell>
          <cell r="R89">
            <v>14.043964420207967</v>
          </cell>
          <cell r="S89">
            <v>14.559544052683606</v>
          </cell>
          <cell r="T89">
            <v>14.799342616498095</v>
          </cell>
          <cell r="U89">
            <v>9.0160208318263706</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row>
        <row r="90">
          <cell r="B90" t="str">
            <v>EP Share</v>
          </cell>
          <cell r="K90">
            <v>18.421394693214275</v>
          </cell>
          <cell r="L90">
            <v>17.884304853222453</v>
          </cell>
          <cell r="M90">
            <v>18.88556667732502</v>
          </cell>
          <cell r="N90">
            <v>7.9299355973134382</v>
          </cell>
          <cell r="O90">
            <v>7.2266586265862953</v>
          </cell>
          <cell r="P90">
            <v>7.8726827039007059</v>
          </cell>
          <cell r="Q90">
            <v>3.9611175812386952</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row>
        <row r="91">
          <cell r="B91" t="str">
            <v>Dist %</v>
          </cell>
          <cell r="K91">
            <v>0.7</v>
          </cell>
          <cell r="L91">
            <v>0.7</v>
          </cell>
          <cell r="M91">
            <v>0.7</v>
          </cell>
          <cell r="N91">
            <v>0.3</v>
          </cell>
          <cell r="O91">
            <v>0.3</v>
          </cell>
          <cell r="P91">
            <v>0.3</v>
          </cell>
          <cell r="Q91">
            <v>0.3</v>
          </cell>
          <cell r="R91">
            <v>0.3</v>
          </cell>
          <cell r="S91">
            <v>0.3</v>
          </cell>
          <cell r="T91">
            <v>0.3</v>
          </cell>
          <cell r="U91">
            <v>0.3</v>
          </cell>
          <cell r="V91">
            <v>0.3</v>
          </cell>
          <cell r="W91">
            <v>0.3</v>
          </cell>
          <cell r="X91">
            <v>0.3</v>
          </cell>
          <cell r="Y91">
            <v>0.3</v>
          </cell>
          <cell r="Z91">
            <v>0.3</v>
          </cell>
          <cell r="AA91">
            <v>0.3</v>
          </cell>
          <cell r="AB91">
            <v>0.3</v>
          </cell>
          <cell r="AC91">
            <v>0.3</v>
          </cell>
          <cell r="AD91">
            <v>0.3</v>
          </cell>
          <cell r="AE91">
            <v>0.3</v>
          </cell>
          <cell r="AF91">
            <v>0.3</v>
          </cell>
          <cell r="AG91">
            <v>0.3</v>
          </cell>
          <cell r="AH91">
            <v>0.3</v>
          </cell>
          <cell r="AI91">
            <v>0.3</v>
          </cell>
          <cell r="AJ91">
            <v>0.3</v>
          </cell>
        </row>
        <row r="92">
          <cell r="B92" t="str">
            <v>Prime Energy</v>
          </cell>
          <cell r="C92" t="str">
            <v>Gas</v>
          </cell>
          <cell r="D92">
            <v>65</v>
          </cell>
          <cell r="E92" t="str">
            <v>var</v>
          </cell>
          <cell r="F92" t="str">
            <v>JCP&amp;L</v>
          </cell>
          <cell r="G92" t="str">
            <v>BBB+/A3</v>
          </cell>
          <cell r="H92">
            <v>39995</v>
          </cell>
          <cell r="I92">
            <v>82.181660732800879</v>
          </cell>
          <cell r="J92">
            <v>168.81264773074247</v>
          </cell>
          <cell r="K92">
            <v>26.316278133163252</v>
          </cell>
          <cell r="L92">
            <v>25.549006933174933</v>
          </cell>
          <cell r="M92">
            <v>26.979380967607174</v>
          </cell>
          <cell r="N92">
            <v>26.433118657711461</v>
          </cell>
          <cell r="O92">
            <v>24.088862088620985</v>
          </cell>
          <cell r="P92">
            <v>26.242275679669021</v>
          </cell>
          <cell r="Q92">
            <v>13.203725270795651</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row>
        <row r="93">
          <cell r="B93" t="str">
            <v>EP Share</v>
          </cell>
          <cell r="K93">
            <v>14.018881169999998</v>
          </cell>
          <cell r="L93">
            <v>13.825976471999999</v>
          </cell>
          <cell r="M93">
            <v>13.4867922</v>
          </cell>
          <cell r="N93">
            <v>5.7560076000000002</v>
          </cell>
          <cell r="O93">
            <v>5.7287552399999999</v>
          </cell>
          <cell r="P93">
            <v>5.8008394079999999</v>
          </cell>
          <cell r="Q93">
            <v>3.1771676249999996</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row>
        <row r="94">
          <cell r="B94" t="str">
            <v>Dist %</v>
          </cell>
          <cell r="K94">
            <v>0.7</v>
          </cell>
          <cell r="L94">
            <v>0.7</v>
          </cell>
          <cell r="M94">
            <v>0.7</v>
          </cell>
          <cell r="N94">
            <v>0.3</v>
          </cell>
          <cell r="O94">
            <v>0.3</v>
          </cell>
          <cell r="P94">
            <v>0.3</v>
          </cell>
          <cell r="Q94">
            <v>0.3</v>
          </cell>
          <cell r="R94">
            <v>0.3</v>
          </cell>
          <cell r="S94">
            <v>0.3</v>
          </cell>
          <cell r="T94">
            <v>0.3</v>
          </cell>
          <cell r="U94">
            <v>0.3</v>
          </cell>
          <cell r="V94">
            <v>0.3</v>
          </cell>
          <cell r="W94">
            <v>0.3</v>
          </cell>
          <cell r="X94">
            <v>0.3</v>
          </cell>
          <cell r="Y94">
            <v>0.3</v>
          </cell>
          <cell r="Z94">
            <v>0.3</v>
          </cell>
          <cell r="AA94">
            <v>0.3</v>
          </cell>
          <cell r="AB94">
            <v>0.3</v>
          </cell>
          <cell r="AC94">
            <v>0.3</v>
          </cell>
          <cell r="AD94">
            <v>0.3</v>
          </cell>
          <cell r="AE94">
            <v>0.3</v>
          </cell>
          <cell r="AF94">
            <v>0.3</v>
          </cell>
          <cell r="AG94">
            <v>0.3</v>
          </cell>
          <cell r="AH94">
            <v>0.3</v>
          </cell>
          <cell r="AI94">
            <v>0.3</v>
          </cell>
          <cell r="AJ94">
            <v>0.3</v>
          </cell>
        </row>
        <row r="95">
          <cell r="B95" t="str">
            <v>Prime Energy</v>
          </cell>
          <cell r="C95" t="str">
            <v>Gas</v>
          </cell>
          <cell r="D95">
            <v>65</v>
          </cell>
          <cell r="E95" t="str">
            <v>var</v>
          </cell>
          <cell r="F95" t="str">
            <v>Marcal Paper</v>
          </cell>
          <cell r="H95">
            <v>41821</v>
          </cell>
          <cell r="I95">
            <v>61.794419714999997</v>
          </cell>
          <cell r="J95">
            <v>127.25444696999999</v>
          </cell>
          <cell r="K95">
            <v>20.026973099999999</v>
          </cell>
          <cell r="L95">
            <v>19.751394959999999</v>
          </cell>
          <cell r="M95">
            <v>19.266846000000001</v>
          </cell>
          <cell r="N95">
            <v>19.186692000000001</v>
          </cell>
          <cell r="O95">
            <v>19.095850800000001</v>
          </cell>
          <cell r="P95">
            <v>19.33613136</v>
          </cell>
          <cell r="Q95">
            <v>10.59055875</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row>
        <row r="96">
          <cell r="B96" t="str">
            <v>Mid-Georgia</v>
          </cell>
          <cell r="C96" t="str">
            <v>Gas</v>
          </cell>
          <cell r="D96">
            <v>300</v>
          </cell>
          <cell r="E96">
            <v>0.5</v>
          </cell>
          <cell r="F96" t="str">
            <v>Georgia Power</v>
          </cell>
          <cell r="G96" t="str">
            <v>A/A2</v>
          </cell>
          <cell r="H96">
            <v>46905</v>
          </cell>
          <cell r="I96">
            <v>944.46097786247572</v>
          </cell>
          <cell r="J96">
            <v>1888.9219557249514</v>
          </cell>
          <cell r="K96">
            <v>63.286646232684063</v>
          </cell>
          <cell r="L96">
            <v>54.117449621909969</v>
          </cell>
          <cell r="M96">
            <v>50.637224194208564</v>
          </cell>
          <cell r="N96">
            <v>49.081244071531543</v>
          </cell>
          <cell r="O96">
            <v>50.049564127903245</v>
          </cell>
          <cell r="P96">
            <v>52.691867189841687</v>
          </cell>
          <cell r="Q96">
            <v>55.020240818759305</v>
          </cell>
          <cell r="R96">
            <v>53.926671543350068</v>
          </cell>
          <cell r="S96">
            <v>57.025086076594917</v>
          </cell>
          <cell r="T96">
            <v>59.542237491765242</v>
          </cell>
          <cell r="U96">
            <v>60.618516077291254</v>
          </cell>
          <cell r="V96">
            <v>63.292671288046314</v>
          </cell>
          <cell r="W96">
            <v>65.228755840768827</v>
          </cell>
          <cell r="X96">
            <v>68.823551861761175</v>
          </cell>
          <cell r="Y96">
            <v>76.214943288115734</v>
          </cell>
          <cell r="Z96">
            <v>72.396966184495938</v>
          </cell>
          <cell r="AA96">
            <v>70.990244385810371</v>
          </cell>
          <cell r="AB96">
            <v>75.21546476524469</v>
          </cell>
          <cell r="AC96">
            <v>80.945117762647726</v>
          </cell>
          <cell r="AD96">
            <v>85.683025892241147</v>
          </cell>
          <cell r="AE96">
            <v>103.2872758879503</v>
          </cell>
          <cell r="AF96">
            <v>106.9045367929869</v>
          </cell>
          <cell r="AG96">
            <v>108.92411447315054</v>
          </cell>
          <cell r="AH96">
            <v>117.39795967818714</v>
          </cell>
          <cell r="AI96">
            <v>124.2377682845663</v>
          </cell>
          <cell r="AJ96">
            <v>63.382811893138651</v>
          </cell>
        </row>
        <row r="97">
          <cell r="B97" t="str">
            <v>Mulberry</v>
          </cell>
          <cell r="C97" t="str">
            <v>Gas</v>
          </cell>
          <cell r="D97">
            <v>114</v>
          </cell>
          <cell r="E97">
            <v>0.46250000000000002</v>
          </cell>
          <cell r="F97" t="str">
            <v>Florida Power</v>
          </cell>
          <cell r="G97" t="str">
            <v>BBB+/A2</v>
          </cell>
          <cell r="H97">
            <v>45505</v>
          </cell>
          <cell r="I97">
            <v>577.53201182590351</v>
          </cell>
          <cell r="J97">
            <v>1248.7178634073589</v>
          </cell>
          <cell r="K97">
            <v>35.63509212013718</v>
          </cell>
          <cell r="L97">
            <v>38.447368811970648</v>
          </cell>
          <cell r="M97">
            <v>40.003590665069318</v>
          </cell>
          <cell r="N97">
            <v>41.789883723175556</v>
          </cell>
          <cell r="O97">
            <v>43.662038626576063</v>
          </cell>
          <cell r="P97">
            <v>45.180329827897047</v>
          </cell>
          <cell r="Q97">
            <v>47.223729388310403</v>
          </cell>
          <cell r="R97">
            <v>46.919259720992031</v>
          </cell>
          <cell r="S97">
            <v>49.1163638358938</v>
          </cell>
          <cell r="T97">
            <v>51.429342717430963</v>
          </cell>
          <cell r="U97">
            <v>53.847941099490427</v>
          </cell>
          <cell r="V97">
            <v>56.382515805817569</v>
          </cell>
          <cell r="W97">
            <v>59.053730227958027</v>
          </cell>
          <cell r="X97">
            <v>61.851332177095507</v>
          </cell>
          <cell r="Y97">
            <v>64.785681615818135</v>
          </cell>
          <cell r="Z97">
            <v>67.867139595122453</v>
          </cell>
          <cell r="AA97">
            <v>71.095762734012851</v>
          </cell>
          <cell r="AB97">
            <v>74.492219868211194</v>
          </cell>
          <cell r="AC97">
            <v>78.046264361960951</v>
          </cell>
          <cell r="AD97">
            <v>81.788872926308599</v>
          </cell>
          <cell r="AE97">
            <v>85.709801305316702</v>
          </cell>
          <cell r="AF97">
            <v>54.389602252793296</v>
          </cell>
          <cell r="AG97">
            <v>0</v>
          </cell>
          <cell r="AH97">
            <v>0</v>
          </cell>
          <cell r="AI97">
            <v>0</v>
          </cell>
          <cell r="AJ97">
            <v>0</v>
          </cell>
        </row>
        <row r="98">
          <cell r="B98" t="str">
            <v>Mulberry</v>
          </cell>
          <cell r="C98" t="str">
            <v>Gas</v>
          </cell>
          <cell r="D98">
            <v>114</v>
          </cell>
          <cell r="E98">
            <v>0.46250000000000002</v>
          </cell>
          <cell r="F98" t="str">
            <v>Florida Power</v>
          </cell>
          <cell r="G98" t="str">
            <v>BBB+/A2</v>
          </cell>
          <cell r="H98">
            <v>40026</v>
          </cell>
          <cell r="I98">
            <v>38.348725673522033</v>
          </cell>
          <cell r="J98">
            <v>82.916163618426012</v>
          </cell>
          <cell r="K98">
            <v>10.384511486746989</v>
          </cell>
          <cell r="L98">
            <v>11.488320216867471</v>
          </cell>
          <cell r="M98">
            <v>12.075099180722892</v>
          </cell>
          <cell r="N98">
            <v>12.687711180722891</v>
          </cell>
          <cell r="O98">
            <v>13.337227518072293</v>
          </cell>
          <cell r="P98">
            <v>14.019957759036147</v>
          </cell>
          <cell r="Q98">
            <v>8.9233362762573325</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row>
        <row r="99">
          <cell r="B99" t="str">
            <v>Orange</v>
          </cell>
          <cell r="C99" t="str">
            <v>Gas</v>
          </cell>
          <cell r="D99">
            <v>104</v>
          </cell>
          <cell r="E99">
            <v>0.5</v>
          </cell>
          <cell r="F99" t="str">
            <v>Florida Power</v>
          </cell>
          <cell r="G99" t="str">
            <v>BBB+/A2</v>
          </cell>
          <cell r="H99">
            <v>45992</v>
          </cell>
          <cell r="I99">
            <v>588.74606445980635</v>
          </cell>
          <cell r="J99">
            <v>1177.4921289196127</v>
          </cell>
          <cell r="K99">
            <v>32.298192794410014</v>
          </cell>
          <cell r="L99">
            <v>33.642256887406653</v>
          </cell>
          <cell r="M99">
            <v>35.0652908444319</v>
          </cell>
          <cell r="N99">
            <v>36.548491574091614</v>
          </cell>
          <cell r="O99">
            <v>38.091930051356577</v>
          </cell>
          <cell r="P99">
            <v>39.714551345395762</v>
          </cell>
          <cell r="Q99">
            <v>41.41642929856873</v>
          </cell>
          <cell r="R99">
            <v>43.20707556743168</v>
          </cell>
          <cell r="S99">
            <v>45.058257965527289</v>
          </cell>
          <cell r="T99">
            <v>44.158026324837842</v>
          </cell>
          <cell r="U99">
            <v>46.092772285551469</v>
          </cell>
          <cell r="V99">
            <v>48.116603206925149</v>
          </cell>
          <cell r="W99">
            <v>50.229602247449201</v>
          </cell>
          <cell r="X99">
            <v>52.460163240831918</v>
          </cell>
          <cell r="Y99">
            <v>54.780063693118443</v>
          </cell>
          <cell r="Z99">
            <v>57.227137202161529</v>
          </cell>
          <cell r="AA99">
            <v>59.763728431987893</v>
          </cell>
          <cell r="AB99">
            <v>62.446547220386684</v>
          </cell>
          <cell r="AC99">
            <v>65.266250879975132</v>
          </cell>
          <cell r="AD99">
            <v>68.194625921671019</v>
          </cell>
          <cell r="AE99">
            <v>71.297824140345412</v>
          </cell>
          <cell r="AF99">
            <v>74.528763231345096</v>
          </cell>
          <cell r="AG99">
            <v>77.887544564405729</v>
          </cell>
          <cell r="AH99">
            <v>0</v>
          </cell>
          <cell r="AI99">
            <v>0</v>
          </cell>
          <cell r="AJ99">
            <v>0</v>
          </cell>
        </row>
        <row r="100">
          <cell r="B100" t="str">
            <v>Orange</v>
          </cell>
          <cell r="C100" t="str">
            <v>Gas</v>
          </cell>
          <cell r="D100">
            <v>104</v>
          </cell>
          <cell r="E100">
            <v>0.5</v>
          </cell>
          <cell r="F100" t="str">
            <v>Tampa Electric</v>
          </cell>
          <cell r="G100" t="str">
            <v>BBB-/Baa1</v>
          </cell>
          <cell r="H100">
            <v>42339</v>
          </cell>
          <cell r="I100">
            <v>82.323878498845531</v>
          </cell>
          <cell r="J100">
            <v>164.64775699769106</v>
          </cell>
          <cell r="K100">
            <v>8.9359813037472957</v>
          </cell>
          <cell r="L100">
            <v>9.4281817298222421</v>
          </cell>
          <cell r="M100">
            <v>9.9514229644186862</v>
          </cell>
          <cell r="N100">
            <v>10.505718623707061</v>
          </cell>
          <cell r="O100">
            <v>11.093842596181203</v>
          </cell>
          <cell r="P100">
            <v>11.715809048104825</v>
          </cell>
          <cell r="Q100">
            <v>12.379912429066923</v>
          </cell>
          <cell r="R100">
            <v>13.080647477648263</v>
          </cell>
          <cell r="S100">
            <v>13.826309227201225</v>
          </cell>
          <cell r="T100">
            <v>14.619673011745249</v>
          </cell>
          <cell r="U100">
            <v>15.457994471980154</v>
          </cell>
          <cell r="V100">
            <v>16.352329561419758</v>
          </cell>
          <cell r="W100">
            <v>17.299934552648153</v>
          </cell>
          <cell r="X100">
            <v>0</v>
          </cell>
          <cell r="Y100">
            <v>0</v>
          </cell>
          <cell r="Z100">
            <v>0</v>
          </cell>
          <cell r="AA100">
            <v>0</v>
          </cell>
          <cell r="AB100">
            <v>0</v>
          </cell>
          <cell r="AC100">
            <v>0</v>
          </cell>
          <cell r="AD100">
            <v>0</v>
          </cell>
          <cell r="AE100">
            <v>0</v>
          </cell>
          <cell r="AF100">
            <v>0</v>
          </cell>
          <cell r="AG100">
            <v>0</v>
          </cell>
          <cell r="AH100">
            <v>0</v>
          </cell>
          <cell r="AI100">
            <v>0</v>
          </cell>
          <cell r="AJ100">
            <v>0</v>
          </cell>
        </row>
        <row r="101">
          <cell r="B101" t="str">
            <v>Orlando</v>
          </cell>
          <cell r="C101" t="str">
            <v>Gas</v>
          </cell>
          <cell r="D101">
            <v>114</v>
          </cell>
          <cell r="E101">
            <v>0.5</v>
          </cell>
          <cell r="F101" t="str">
            <v>Florida Power</v>
          </cell>
          <cell r="G101" t="str">
            <v>BBB+/A2</v>
          </cell>
          <cell r="H101">
            <v>45261</v>
          </cell>
          <cell r="I101">
            <v>637.08387186744687</v>
          </cell>
          <cell r="J101">
            <v>1274.1677437348937</v>
          </cell>
          <cell r="K101">
            <v>39.667026758386172</v>
          </cell>
          <cell r="L101">
            <v>41.3028496908466</v>
          </cell>
          <cell r="M101">
            <v>42.430426137632054</v>
          </cell>
          <cell r="N101">
            <v>44.61259038706531</v>
          </cell>
          <cell r="O101">
            <v>46.419209506068867</v>
          </cell>
          <cell r="P101">
            <v>47.846201271242236</v>
          </cell>
          <cell r="Q101">
            <v>50.277774484243665</v>
          </cell>
          <cell r="R101">
            <v>51.673657029437138</v>
          </cell>
          <cell r="S101">
            <v>53.284296078790433</v>
          </cell>
          <cell r="T101">
            <v>56.114905594013052</v>
          </cell>
          <cell r="U101">
            <v>58.356977307042222</v>
          </cell>
          <cell r="V101">
            <v>62.951002312965983</v>
          </cell>
          <cell r="W101">
            <v>66.229951018573814</v>
          </cell>
          <cell r="X101">
            <v>66.099332897007713</v>
          </cell>
          <cell r="Y101">
            <v>68.199251988310962</v>
          </cell>
          <cell r="Z101">
            <v>71.743120519282286</v>
          </cell>
          <cell r="AA101">
            <v>74.808633584960731</v>
          </cell>
          <cell r="AB101">
            <v>77.399792403746758</v>
          </cell>
          <cell r="AC101">
            <v>81.354015947569891</v>
          </cell>
          <cell r="AD101">
            <v>84.858273095000357</v>
          </cell>
          <cell r="AE101">
            <v>88.538455722707482</v>
          </cell>
          <cell r="AF101">
            <v>0</v>
          </cell>
          <cell r="AG101">
            <v>0</v>
          </cell>
          <cell r="AH101">
            <v>0</v>
          </cell>
          <cell r="AI101">
            <v>0</v>
          </cell>
          <cell r="AJ101">
            <v>0</v>
          </cell>
        </row>
        <row r="102">
          <cell r="B102" t="str">
            <v>Orlando</v>
          </cell>
          <cell r="C102" t="str">
            <v>Gas</v>
          </cell>
          <cell r="D102">
            <v>114</v>
          </cell>
          <cell r="E102">
            <v>0.5</v>
          </cell>
          <cell r="F102" t="str">
            <v>Reedy Creek</v>
          </cell>
          <cell r="G102" t="str">
            <v>NA</v>
          </cell>
          <cell r="H102">
            <v>41609</v>
          </cell>
          <cell r="I102">
            <v>97.939168638282297</v>
          </cell>
          <cell r="J102">
            <v>195.87833727656459</v>
          </cell>
          <cell r="K102">
            <v>15.678509807990839</v>
          </cell>
          <cell r="L102">
            <v>16.27652888323059</v>
          </cell>
          <cell r="M102">
            <v>16.523938952449871</v>
          </cell>
          <cell r="N102">
            <v>15.968364078441507</v>
          </cell>
          <cell r="O102">
            <v>16.616968438520249</v>
          </cell>
          <cell r="P102">
            <v>17.052693972895824</v>
          </cell>
          <cell r="Q102">
            <v>18.035835884058042</v>
          </cell>
          <cell r="R102">
            <v>18.787635968579082</v>
          </cell>
          <cell r="S102">
            <v>19.243133984836973</v>
          </cell>
          <cell r="T102">
            <v>20.429976350188326</v>
          </cell>
          <cell r="U102">
            <v>21.264750955373287</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row>
        <row r="103">
          <cell r="B103" t="str">
            <v>Vandolah</v>
          </cell>
          <cell r="C103" t="str">
            <v>Gas</v>
          </cell>
          <cell r="D103">
            <v>680</v>
          </cell>
          <cell r="E103">
            <v>1</v>
          </cell>
          <cell r="F103" t="str">
            <v>Reliant Energy Services</v>
          </cell>
          <cell r="G103" t="str">
            <v>B/B2(5)</v>
          </cell>
          <cell r="H103">
            <v>41061</v>
          </cell>
          <cell r="I103">
            <v>385.65387945956041</v>
          </cell>
          <cell r="J103">
            <v>385.65387945956041</v>
          </cell>
          <cell r="K103">
            <v>34.463512732533346</v>
          </cell>
          <cell r="L103">
            <v>39.221476821422236</v>
          </cell>
          <cell r="M103">
            <v>41.397119491348157</v>
          </cell>
          <cell r="N103">
            <v>41.456648659089886</v>
          </cell>
          <cell r="O103">
            <v>41.516872333788598</v>
          </cell>
          <cell r="P103">
            <v>41.577798618025469</v>
          </cell>
          <cell r="Q103">
            <v>41.639435708911762</v>
          </cell>
          <cell r="R103">
            <v>41.701791899191733</v>
          </cell>
          <cell r="S103">
            <v>41.764875578358307</v>
          </cell>
          <cell r="T103">
            <v>20.914347616890907</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row>
        <row r="104">
          <cell r="G104" t="str">
            <v>Total</v>
          </cell>
          <cell r="I104">
            <v>8533.272173597019</v>
          </cell>
          <cell r="J104">
            <v>20333.652339190488</v>
          </cell>
          <cell r="K104">
            <v>1226.2632887935324</v>
          </cell>
          <cell r="L104">
            <v>1250.0134252408209</v>
          </cell>
          <cell r="M104">
            <v>1258.1037521307121</v>
          </cell>
          <cell r="N104">
            <v>1271.3472805008798</v>
          </cell>
          <cell r="O104">
            <v>1257.9008353058707</v>
          </cell>
          <cell r="P104">
            <v>1221.9625823645622</v>
          </cell>
          <cell r="Q104">
            <v>1129.7882943013847</v>
          </cell>
          <cell r="R104">
            <v>1063.5595297072377</v>
          </cell>
          <cell r="S104">
            <v>1025.1725369548089</v>
          </cell>
          <cell r="T104">
            <v>952.26304219036524</v>
          </cell>
          <cell r="U104">
            <v>810.09511040297571</v>
          </cell>
          <cell r="V104">
            <v>763.44139431781593</v>
          </cell>
          <cell r="W104">
            <v>757.94917692512206</v>
          </cell>
          <cell r="X104">
            <v>692.31378865348756</v>
          </cell>
          <cell r="Y104">
            <v>687.10208873443867</v>
          </cell>
          <cell r="Z104">
            <v>661.93186110520571</v>
          </cell>
          <cell r="AA104">
            <v>661.57370369932005</v>
          </cell>
          <cell r="AB104">
            <v>640.89583914092293</v>
          </cell>
          <cell r="AC104">
            <v>626.25618768122274</v>
          </cell>
          <cell r="AD104">
            <v>655.98035609651674</v>
          </cell>
          <cell r="AE104">
            <v>571.85308273256112</v>
          </cell>
          <cell r="AF104">
            <v>406.21497805324742</v>
          </cell>
          <cell r="AG104">
            <v>358.88863377278744</v>
          </cell>
          <cell r="AH104">
            <v>195.16099020698636</v>
          </cell>
          <cell r="AI104">
            <v>124.2377682845663</v>
          </cell>
          <cell r="AJ104">
            <v>63.382811893138651</v>
          </cell>
        </row>
        <row r="105">
          <cell r="G105" t="str">
            <v>MCV</v>
          </cell>
          <cell r="J105">
            <v>3566.8608583009818</v>
          </cell>
          <cell r="K105">
            <v>268.41718500000002</v>
          </cell>
          <cell r="L105">
            <v>273.82066765302511</v>
          </cell>
          <cell r="M105">
            <v>273.01704552661516</v>
          </cell>
          <cell r="N105">
            <v>275.35301681881197</v>
          </cell>
          <cell r="O105">
            <v>274.55289813654741</v>
          </cell>
          <cell r="P105">
            <v>270.30378934735387</v>
          </cell>
          <cell r="Q105">
            <v>271.25322449048861</v>
          </cell>
          <cell r="R105">
            <v>272.74415650518642</v>
          </cell>
          <cell r="S105">
            <v>274.14310371432236</v>
          </cell>
          <cell r="T105">
            <v>276.40155413980216</v>
          </cell>
          <cell r="U105">
            <v>277.35793072671464</v>
          </cell>
          <cell r="V105">
            <v>278.93581583545779</v>
          </cell>
          <cell r="W105">
            <v>280.56047040665646</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row>
        <row r="108">
          <cell r="G108" t="str">
            <v>Total Rev to EP</v>
          </cell>
          <cell r="I108">
            <v>8681.0220829931659</v>
          </cell>
          <cell r="K108">
            <v>552.74997207456909</v>
          </cell>
          <cell r="L108">
            <v>565.52043581052965</v>
          </cell>
          <cell r="M108">
            <v>573.54494408064284</v>
          </cell>
          <cell r="N108">
            <v>563.85181701260547</v>
          </cell>
          <cell r="O108">
            <v>561.01857931852635</v>
          </cell>
          <cell r="P108">
            <v>563.47143323350326</v>
          </cell>
          <cell r="Q108">
            <v>544.26204291023816</v>
          </cell>
          <cell r="R108">
            <v>520.89936790613228</v>
          </cell>
          <cell r="S108">
            <v>489.74154725108929</v>
          </cell>
          <cell r="T108">
            <v>439.25822589402611</v>
          </cell>
          <cell r="U108">
            <v>348.74736941096512</v>
          </cell>
          <cell r="V108">
            <v>314.76486660348093</v>
          </cell>
          <cell r="W108">
            <v>310.52944203088725</v>
          </cell>
          <cell r="X108">
            <v>277.66201377340451</v>
          </cell>
          <cell r="Y108">
            <v>261.85547771571385</v>
          </cell>
          <cell r="Z108">
            <v>239.24275365085919</v>
          </cell>
          <cell r="AA108">
            <v>240.91932274675938</v>
          </cell>
          <cell r="AB108">
            <v>237.95650554298118</v>
          </cell>
          <cell r="AC108">
            <v>235.76921459151117</v>
          </cell>
          <cell r="AD108">
            <v>249.73758019071775</v>
          </cell>
          <cell r="AE108">
            <v>206.77189500509616</v>
          </cell>
          <cell r="AF108">
            <v>124.37065700964432</v>
          </cell>
          <cell r="AG108">
            <v>101.988684864622</v>
          </cell>
          <cell r="AH108">
            <v>62.577644275809014</v>
          </cell>
          <cell r="AI108">
            <v>62.11888414228315</v>
          </cell>
          <cell r="AJ108">
            <v>31.691405946569326</v>
          </cell>
        </row>
        <row r="109">
          <cell r="G109" t="str">
            <v>Merchant</v>
          </cell>
          <cell r="K109">
            <v>-10.6</v>
          </cell>
          <cell r="L109">
            <v>-8.5</v>
          </cell>
          <cell r="M109">
            <v>-9.24</v>
          </cell>
          <cell r="N109">
            <v>-9.6</v>
          </cell>
          <cell r="O109">
            <v>-11</v>
          </cell>
          <cell r="P109">
            <v>-14.94</v>
          </cell>
          <cell r="Q109">
            <v>-15.4</v>
          </cell>
          <cell r="R109">
            <v>-16.5</v>
          </cell>
          <cell r="S109">
            <v>-17.899999999999999</v>
          </cell>
          <cell r="T109">
            <v>-18.100000000000001</v>
          </cell>
          <cell r="U109">
            <v>-11.1</v>
          </cell>
          <cell r="V109">
            <v>-0.7</v>
          </cell>
          <cell r="W109">
            <v>-0.7</v>
          </cell>
          <cell r="X109">
            <v>-0.6</v>
          </cell>
          <cell r="Y109">
            <v>-0.7</v>
          </cell>
          <cell r="Z109">
            <v>-0.7</v>
          </cell>
          <cell r="AA109">
            <v>-0.8</v>
          </cell>
          <cell r="AB109">
            <v>-0.3</v>
          </cell>
          <cell r="AC109">
            <v>0</v>
          </cell>
          <cell r="AD109">
            <v>0</v>
          </cell>
          <cell r="AE109">
            <v>0</v>
          </cell>
          <cell r="AF109">
            <v>0</v>
          </cell>
          <cell r="AG109">
            <v>0</v>
          </cell>
          <cell r="AH109">
            <v>0</v>
          </cell>
          <cell r="AI109">
            <v>0</v>
          </cell>
          <cell r="AJ109">
            <v>0</v>
          </cell>
        </row>
        <row r="110">
          <cell r="G110" t="str">
            <v>Net Rev to EP</v>
          </cell>
          <cell r="I110">
            <v>8533.6420829931667</v>
          </cell>
          <cell r="K110">
            <v>542.14997207456906</v>
          </cell>
          <cell r="L110">
            <v>557.02043581052965</v>
          </cell>
          <cell r="M110">
            <v>564.30494408064283</v>
          </cell>
          <cell r="N110">
            <v>554.25181701260544</v>
          </cell>
          <cell r="O110">
            <v>550.01857931852635</v>
          </cell>
          <cell r="P110">
            <v>548.53143323350321</v>
          </cell>
          <cell r="Q110">
            <v>528.86204291023819</v>
          </cell>
          <cell r="R110">
            <v>504.39936790613228</v>
          </cell>
          <cell r="S110">
            <v>471.84154725108931</v>
          </cell>
          <cell r="T110">
            <v>421.15822589402609</v>
          </cell>
          <cell r="U110">
            <v>337.6473694109651</v>
          </cell>
          <cell r="V110">
            <v>314.06486660348094</v>
          </cell>
          <cell r="W110">
            <v>309.82944203088726</v>
          </cell>
          <cell r="X110">
            <v>277.06201377340449</v>
          </cell>
          <cell r="Y110">
            <v>261.15547771571386</v>
          </cell>
          <cell r="Z110">
            <v>238.5427536508592</v>
          </cell>
          <cell r="AA110">
            <v>240.11932274675937</v>
          </cell>
          <cell r="AB110">
            <v>237.65650554298117</v>
          </cell>
          <cell r="AC110">
            <v>235.76921459151117</v>
          </cell>
          <cell r="AD110">
            <v>249.73758019071775</v>
          </cell>
          <cell r="AE110">
            <v>206.77189500509616</v>
          </cell>
          <cell r="AF110">
            <v>124.37065700964432</v>
          </cell>
          <cell r="AG110">
            <v>101.988684864622</v>
          </cell>
          <cell r="AH110">
            <v>62.577644275809014</v>
          </cell>
          <cell r="AI110">
            <v>62.11888414228315</v>
          </cell>
          <cell r="AJ110">
            <v>31.691405946569326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Structure"/>
      <sheetName val="Valuation &amp; Returns"/>
      <sheetName val="LBO Model"/>
      <sheetName val="Historicals"/>
      <sheetName val="Comparables"/>
      <sheetName val="Returns Breakdown"/>
      <sheetName val="Operating Assumptions "/>
      <sheetName val="Operating Scenarios"/>
      <sheetName val="__FDSCACHE__"/>
      <sheetName val="EBITDA Bridges "/>
      <sheetName val="Financial Update"/>
      <sheetName val="Acq Multiples"/>
      <sheetName val="Summary Surgical"/>
      <sheetName val="Summary WC"/>
      <sheetName val="Summary Total"/>
      <sheetName val="Blended EBITDA"/>
      <sheetName val="EU Surgical"/>
      <sheetName val="Mkt Share"/>
      <sheetName val="Sum of Parts"/>
      <sheetName val="Summary"/>
      <sheetName val="Cover Page"/>
      <sheetName val="Summary of LBO"/>
      <sheetName val="DCFExitMultiple"/>
      <sheetName val="DCFPerpetuity"/>
      <sheetName val="Debt and Interest"/>
      <sheetName val="Financial Statements"/>
      <sheetName val="Assum"/>
      <sheetName val="AcqBS"/>
      <sheetName val="Project Moon 27-10-2003 v5 - re"/>
      <sheetName val="Mult"/>
      <sheetName val="subsequent interest paid"/>
      <sheetName val="Discount"/>
      <sheetName val="brep2"/>
      <sheetName val="Footnotes"/>
      <sheetName val="shtLookup"/>
      <sheetName val="1601 Detail information"/>
      <sheetName val="Aug"/>
      <sheetName val="Dec"/>
      <sheetName val="May"/>
      <sheetName val="Nov"/>
      <sheetName val="Oct"/>
      <sheetName val="Sep"/>
      <sheetName val="April"/>
      <sheetName val="July"/>
      <sheetName val="June"/>
      <sheetName val="March"/>
      <sheetName val=" 12-31-05 to 12-31-06"/>
      <sheetName val="IRR"/>
      <sheetName val="Sheet1"/>
      <sheetName val="START HERE"/>
      <sheetName val="Tenant Revenue Detail"/>
      <sheetName val="Expense Detail Sheets"/>
      <sheetName val="1998 Detailed Revenue Schedule"/>
      <sheetName val="Macro1"/>
      <sheetName val="FX"/>
      <sheetName val="Fin Targets And Sensitivities"/>
      <sheetName val="Rolling Valuations"/>
      <sheetName val="Customer Scorecard"/>
      <sheetName val="Cost Cake"/>
      <sheetName val="Segmentation"/>
      <sheetName val="Supply Demand Model"/>
      <sheetName val="Leading Indicators"/>
      <sheetName val="B1. Fed Current Prov"/>
    </sheetNames>
    <sheetDataSet>
      <sheetData sheetId="0"/>
      <sheetData sheetId="1"/>
      <sheetData sheetId="2">
        <row r="1">
          <cell r="B1" t="str">
            <v>© 1999-2002 by DealMaven, Inc</v>
          </cell>
        </row>
        <row r="2">
          <cell r="B2" t="str">
            <v>www.dealmaven.com</v>
          </cell>
        </row>
        <row r="3">
          <cell r="B3" t="str">
            <v>This analysis is provided for teaching purposes only and is provided without any warranties whatsoever</v>
          </cell>
        </row>
        <row r="5">
          <cell r="B5" t="str">
            <v>Checks</v>
          </cell>
        </row>
        <row r="6">
          <cell r="B6" t="str">
            <v>Balances?</v>
          </cell>
          <cell r="C6">
            <v>2.6571428571426199</v>
          </cell>
        </row>
        <row r="7">
          <cell r="B7" t="str">
            <v>Bal. Sheet All &gt;0</v>
          </cell>
          <cell r="C7">
            <v>0</v>
          </cell>
        </row>
        <row r="8">
          <cell r="B8" t="str">
            <v>Debt Schedule</v>
          </cell>
          <cell r="C8">
            <v>0.35428571428573702</v>
          </cell>
        </row>
        <row r="9">
          <cell r="B9" t="str">
            <v>Average Interest?</v>
          </cell>
          <cell r="C9">
            <v>0</v>
          </cell>
          <cell r="D9" t="str">
            <v>Warn if off?</v>
          </cell>
          <cell r="E9">
            <v>0</v>
          </cell>
        </row>
        <row r="10">
          <cell r="C10" t="str">
            <v>------</v>
          </cell>
        </row>
        <row r="11">
          <cell r="B11" t="str">
            <v>Overall Check</v>
          </cell>
          <cell r="C11">
            <v>3.01142857142835</v>
          </cell>
        </row>
        <row r="13">
          <cell r="B13" t="str">
            <v>Notes:</v>
          </cell>
        </row>
        <row r="14">
          <cell r="B14" t="str">
            <v>Red cells are meant to draw attention to changes relative to standard DealMaven model; once you have reviewed, make these cells blue or black as appropriate.</v>
          </cell>
        </row>
        <row r="15">
          <cell r="B15" t="str">
            <v>Treats all D&amp;A as deductible for book</v>
          </cell>
        </row>
        <row r="19">
          <cell r="B19" t="str">
            <v>Project Moon</v>
          </cell>
        </row>
        <row r="20">
          <cell r="B20" t="str">
            <v>Apax Partners</v>
          </cell>
        </row>
        <row r="21">
          <cell r="B21" t="str">
            <v>LBO Model</v>
          </cell>
        </row>
        <row r="22">
          <cell r="B22" t="str">
            <v>(In € m)</v>
          </cell>
        </row>
        <row r="25">
          <cell r="B25" t="str">
            <v>INCOME STATEMENT</v>
          </cell>
        </row>
        <row r="27">
          <cell r="E27">
            <v>0</v>
          </cell>
          <cell r="F27">
            <v>1</v>
          </cell>
          <cell r="G27">
            <v>2</v>
          </cell>
          <cell r="H27">
            <v>3</v>
          </cell>
          <cell r="I27">
            <v>4</v>
          </cell>
          <cell r="J27">
            <v>5</v>
          </cell>
        </row>
        <row r="28">
          <cell r="E28">
            <v>2003</v>
          </cell>
          <cell r="F28">
            <v>2004</v>
          </cell>
          <cell r="G28">
            <v>2005</v>
          </cell>
          <cell r="H28">
            <v>2006</v>
          </cell>
          <cell r="I28">
            <v>2007</v>
          </cell>
          <cell r="J28">
            <v>2008</v>
          </cell>
        </row>
        <row r="30">
          <cell r="B30" t="str">
            <v>Net Sales</v>
          </cell>
          <cell r="E30">
            <v>489.633602620087</v>
          </cell>
          <cell r="F30">
            <v>563.22391593886505</v>
          </cell>
          <cell r="G30">
            <v>626.31091445414904</v>
          </cell>
          <cell r="H30">
            <v>693.53157956288203</v>
          </cell>
          <cell r="I30">
            <v>754.57597935201295</v>
          </cell>
          <cell r="J30">
            <v>814.28118929535901</v>
          </cell>
        </row>
        <row r="32">
          <cell r="B32" t="str">
            <v>Cost of Goods Sold</v>
          </cell>
          <cell r="E32">
            <v>283.647483100437</v>
          </cell>
          <cell r="F32">
            <v>325.49342464443203</v>
          </cell>
          <cell r="G32">
            <v>374.13667396023601</v>
          </cell>
          <cell r="H32">
            <v>416.09444417202502</v>
          </cell>
          <cell r="I32">
            <v>456.25776187990198</v>
          </cell>
          <cell r="J32">
            <v>488.98672765335601</v>
          </cell>
        </row>
        <row r="33">
          <cell r="B33" t="str">
            <v>Gross Profit</v>
          </cell>
          <cell r="E33">
            <v>205.986119519651</v>
          </cell>
          <cell r="F33">
            <v>237.730491294432</v>
          </cell>
          <cell r="G33">
            <v>252.174240493913</v>
          </cell>
          <cell r="H33">
            <v>277.43713539085701</v>
          </cell>
          <cell r="I33">
            <v>298.31821747211097</v>
          </cell>
          <cell r="J33">
            <v>325.29446164200402</v>
          </cell>
        </row>
        <row r="35">
          <cell r="B35" t="str">
            <v>Selling Expenses</v>
          </cell>
          <cell r="E35">
            <v>69.272447106986903</v>
          </cell>
          <cell r="F35">
            <v>75.392879252183405</v>
          </cell>
          <cell r="G35">
            <v>78.538129635807906</v>
          </cell>
          <cell r="H35">
            <v>84.404508907810097</v>
          </cell>
          <cell r="I35">
            <v>92.486973233203102</v>
          </cell>
          <cell r="J35">
            <v>100.84282116765699</v>
          </cell>
        </row>
        <row r="36">
          <cell r="B36" t="str">
            <v>Administrative Expenses</v>
          </cell>
          <cell r="E36">
            <v>62.061021912663797</v>
          </cell>
          <cell r="F36">
            <v>63.238018300764203</v>
          </cell>
          <cell r="G36">
            <v>65.5648499628428</v>
          </cell>
          <cell r="H36">
            <v>67.132596496193699</v>
          </cell>
          <cell r="I36">
            <v>72.688159735843897</v>
          </cell>
          <cell r="J36">
            <v>78.143194006885807</v>
          </cell>
        </row>
        <row r="37">
          <cell r="B37" t="str">
            <v>R&amp;D Expenses</v>
          </cell>
          <cell r="E37">
            <v>10.2125069978166</v>
          </cell>
          <cell r="F37">
            <v>12.176848596506501</v>
          </cell>
          <cell r="G37">
            <v>14.555041555327501</v>
          </cell>
          <cell r="H37">
            <v>17.5791386358393</v>
          </cell>
          <cell r="I37">
            <v>19.380856135642599</v>
          </cell>
          <cell r="J37">
            <v>21.318582017152799</v>
          </cell>
        </row>
        <row r="38">
          <cell r="B38" t="str">
            <v>EBITA (pre synergy effect)</v>
          </cell>
          <cell r="E38">
            <v>64.440143502183403</v>
          </cell>
          <cell r="F38">
            <v>86.922745144978094</v>
          </cell>
          <cell r="G38">
            <v>93.516219339934594</v>
          </cell>
          <cell r="H38">
            <v>108.320891351014</v>
          </cell>
          <cell r="I38">
            <v>113.762228367422</v>
          </cell>
          <cell r="J38">
            <v>124.989864450308</v>
          </cell>
        </row>
        <row r="40">
          <cell r="B40" t="str">
            <v>Cost Synergies</v>
          </cell>
          <cell r="E40">
            <v>0</v>
          </cell>
          <cell r="F40">
            <v>0</v>
          </cell>
          <cell r="G40">
            <v>0</v>
          </cell>
          <cell r="H40">
            <v>0</v>
          </cell>
          <cell r="I40">
            <v>0</v>
          </cell>
          <cell r="J40">
            <v>0</v>
          </cell>
        </row>
        <row r="41">
          <cell r="B41" t="str">
            <v>Integration Costs</v>
          </cell>
          <cell r="E41">
            <v>0</v>
          </cell>
          <cell r="F41">
            <v>0</v>
          </cell>
          <cell r="G41">
            <v>0</v>
          </cell>
          <cell r="H41">
            <v>0</v>
          </cell>
          <cell r="I41">
            <v>0</v>
          </cell>
          <cell r="J41">
            <v>0</v>
          </cell>
        </row>
        <row r="42">
          <cell r="B42" t="str">
            <v>EBITA (post synergy effect)</v>
          </cell>
          <cell r="E42">
            <v>64.440143502183403</v>
          </cell>
          <cell r="F42">
            <v>86.922745144978094</v>
          </cell>
          <cell r="G42">
            <v>93.516219339934594</v>
          </cell>
          <cell r="H42">
            <v>108.320891351014</v>
          </cell>
          <cell r="I42">
            <v>113.762228367422</v>
          </cell>
          <cell r="J42">
            <v>124.989864450308</v>
          </cell>
        </row>
        <row r="44">
          <cell r="B44" t="str">
            <v>Depreciation</v>
          </cell>
          <cell r="E44">
            <v>20.1344729985444</v>
          </cell>
          <cell r="F44">
            <v>19.8080104021106</v>
          </cell>
          <cell r="G44">
            <v>20.325800157743799</v>
          </cell>
          <cell r="H44">
            <v>20.253826767994799</v>
          </cell>
          <cell r="I44">
            <v>24.141728868842701</v>
          </cell>
          <cell r="J44">
            <v>25.596613856293501</v>
          </cell>
        </row>
        <row r="45">
          <cell r="B45" t="str">
            <v>EBITDA</v>
          </cell>
          <cell r="E45">
            <v>84.574616500727799</v>
          </cell>
          <cell r="F45">
            <v>106.730755547089</v>
          </cell>
          <cell r="G45">
            <v>113.842019497678</v>
          </cell>
          <cell r="H45">
            <v>128.57471811900899</v>
          </cell>
          <cell r="I45">
            <v>137.90395723626401</v>
          </cell>
          <cell r="J45">
            <v>150.586478306602</v>
          </cell>
        </row>
        <row r="47">
          <cell r="B47" t="str">
            <v>Restructuring Charges</v>
          </cell>
          <cell r="E47">
            <v>0</v>
          </cell>
          <cell r="F47">
            <v>0</v>
          </cell>
          <cell r="G47">
            <v>0</v>
          </cell>
          <cell r="H47">
            <v>0</v>
          </cell>
          <cell r="I47">
            <v>0</v>
          </cell>
          <cell r="J47">
            <v>0</v>
          </cell>
        </row>
        <row r="48">
          <cell r="B48" t="str">
            <v>Other Items Affecting Comparability (Corporate only)</v>
          </cell>
          <cell r="E48">
            <v>0</v>
          </cell>
          <cell r="F48">
            <v>0</v>
          </cell>
          <cell r="G48">
            <v>0</v>
          </cell>
          <cell r="H48">
            <v>0</v>
          </cell>
          <cell r="I48">
            <v>0</v>
          </cell>
          <cell r="J48">
            <v>0</v>
          </cell>
        </row>
        <row r="50">
          <cell r="B50" t="str">
            <v>Amortisation of Goodwill (existing)</v>
          </cell>
          <cell r="E50">
            <v>9.2903930131004397</v>
          </cell>
          <cell r="F50">
            <v>9.2903930131004397</v>
          </cell>
          <cell r="G50">
            <v>9.2903930131004397</v>
          </cell>
          <cell r="H50">
            <v>9.2903930131004397</v>
          </cell>
          <cell r="I50">
            <v>9.2903930131004397</v>
          </cell>
          <cell r="J50">
            <v>9.2903930131004397</v>
          </cell>
        </row>
        <row r="51">
          <cell r="B51" t="str">
            <v>Amortisation of Goodwill (new)</v>
          </cell>
          <cell r="D51">
            <v>20</v>
          </cell>
          <cell r="E51">
            <v>25.2422777407163</v>
          </cell>
          <cell r="F51">
            <v>25.2422777407163</v>
          </cell>
          <cell r="G51">
            <v>25.2422777407163</v>
          </cell>
          <cell r="H51">
            <v>25.2422777407163</v>
          </cell>
          <cell r="I51">
            <v>25.2422777407163</v>
          </cell>
          <cell r="J51">
            <v>25.2422777407163</v>
          </cell>
          <cell r="L51" t="str">
            <v>what about amortisation of financing fees? Tax shield? Transactions costs partly assignable to financing fees?</v>
          </cell>
        </row>
        <row r="52">
          <cell r="B52" t="str">
            <v>New Amortization of Spec. Ident. Intang.</v>
          </cell>
          <cell r="D52">
            <v>20</v>
          </cell>
          <cell r="E52">
            <v>0</v>
          </cell>
          <cell r="F52">
            <v>0</v>
          </cell>
          <cell r="G52">
            <v>0</v>
          </cell>
          <cell r="H52">
            <v>0</v>
          </cell>
          <cell r="I52">
            <v>0</v>
          </cell>
          <cell r="J52">
            <v>0</v>
          </cell>
        </row>
        <row r="53">
          <cell r="B53" t="str">
            <v>Depreciation of PP&amp;E Stepup</v>
          </cell>
          <cell r="D53">
            <v>10</v>
          </cell>
          <cell r="E53">
            <v>0</v>
          </cell>
          <cell r="F53">
            <v>0</v>
          </cell>
          <cell r="G53">
            <v>0</v>
          </cell>
          <cell r="H53">
            <v>0</v>
          </cell>
          <cell r="I53">
            <v>0</v>
          </cell>
          <cell r="J53">
            <v>0</v>
          </cell>
        </row>
        <row r="54">
          <cell r="B54" t="str">
            <v>EBIT</v>
          </cell>
          <cell r="E54">
            <v>29.907472748366601</v>
          </cell>
          <cell r="F54">
            <v>52.390074391161299</v>
          </cell>
          <cell r="G54">
            <v>58.983548586117799</v>
          </cell>
          <cell r="H54">
            <v>73.788220597197594</v>
          </cell>
          <cell r="I54">
            <v>79.229557613604896</v>
          </cell>
          <cell r="J54">
            <v>90.457193696491501</v>
          </cell>
        </row>
        <row r="56">
          <cell r="B56" t="str">
            <v>Interest Expense</v>
          </cell>
          <cell r="D56" t="str">
            <v>Rate</v>
          </cell>
        </row>
        <row r="57">
          <cell r="B57" t="str">
            <v>Average Interest?</v>
          </cell>
          <cell r="D57">
            <v>1</v>
          </cell>
        </row>
        <row r="58">
          <cell r="B58" t="str">
            <v>Working Capital Revolver</v>
          </cell>
          <cell r="C58" t="str">
            <v>Cash</v>
          </cell>
          <cell r="D58">
            <v>5.5599999999999997E-2</v>
          </cell>
          <cell r="E58">
            <v>0</v>
          </cell>
          <cell r="F58">
            <v>0</v>
          </cell>
          <cell r="G58">
            <v>0</v>
          </cell>
          <cell r="H58">
            <v>0</v>
          </cell>
          <cell r="I58">
            <v>0</v>
          </cell>
          <cell r="J58">
            <v>0</v>
          </cell>
        </row>
        <row r="59">
          <cell r="B59" t="str">
            <v>Term Loan A</v>
          </cell>
          <cell r="C59" t="str">
            <v>Cash</v>
          </cell>
          <cell r="D59">
            <v>5.8099999999999999E-2</v>
          </cell>
          <cell r="E59">
            <v>9.8003079999999994</v>
          </cell>
          <cell r="F59">
            <v>9.8003079999999994</v>
          </cell>
          <cell r="G59">
            <v>7.0103460000000002</v>
          </cell>
          <cell r="H59">
            <v>3.6074290000000002</v>
          </cell>
          <cell r="I59">
            <v>0.87731000000000003</v>
          </cell>
          <cell r="J59">
            <v>0</v>
          </cell>
        </row>
        <row r="60">
          <cell r="B60" t="str">
            <v>Term Loan B</v>
          </cell>
          <cell r="C60" t="str">
            <v>Cash</v>
          </cell>
          <cell r="D60">
            <v>6.5600000000000006E-2</v>
          </cell>
          <cell r="E60">
            <v>11.808</v>
          </cell>
          <cell r="F60">
            <v>11.808</v>
          </cell>
          <cell r="G60">
            <v>11.808</v>
          </cell>
          <cell r="H60">
            <v>11.808</v>
          </cell>
          <cell r="I60">
            <v>11.808</v>
          </cell>
          <cell r="J60">
            <v>11.808</v>
          </cell>
        </row>
        <row r="61">
          <cell r="B61" t="str">
            <v>High Yield</v>
          </cell>
          <cell r="C61" t="str">
            <v>Cash</v>
          </cell>
          <cell r="D61">
            <v>0.11559999999999999</v>
          </cell>
          <cell r="E61">
            <v>0</v>
          </cell>
          <cell r="F61">
            <v>0</v>
          </cell>
          <cell r="G61">
            <v>0</v>
          </cell>
          <cell r="H61">
            <v>0</v>
          </cell>
          <cell r="I61">
            <v>0</v>
          </cell>
          <cell r="J61">
            <v>0</v>
          </cell>
        </row>
        <row r="62">
          <cell r="B62" t="str">
            <v>Mezzanine</v>
          </cell>
          <cell r="C62" t="str">
            <v>Cash</v>
          </cell>
          <cell r="D62">
            <v>7.5600000000000001E-2</v>
          </cell>
          <cell r="E62">
            <v>10.795680000000001</v>
          </cell>
          <cell r="F62">
            <v>10.795680000000001</v>
          </cell>
          <cell r="G62">
            <v>11.227356</v>
          </cell>
          <cell r="H62">
            <v>11.67642</v>
          </cell>
          <cell r="I62">
            <v>12.143628</v>
          </cell>
          <cell r="J62">
            <v>12.629735999999999</v>
          </cell>
        </row>
        <row r="63">
          <cell r="B63" t="str">
            <v>Mezzanine</v>
          </cell>
          <cell r="C63" t="str">
            <v>Roll-up</v>
          </cell>
          <cell r="D63">
            <v>0.04</v>
          </cell>
          <cell r="E63">
            <v>5.6</v>
          </cell>
          <cell r="F63">
            <v>5.6</v>
          </cell>
          <cell r="G63">
            <v>5.8239999999999998</v>
          </cell>
          <cell r="H63">
            <v>6.0569600000000001</v>
          </cell>
          <cell r="I63">
            <v>6.2992384000000001</v>
          </cell>
          <cell r="J63">
            <v>6.551207936</v>
          </cell>
        </row>
        <row r="64">
          <cell r="B64" t="str">
            <v>Preferred Equity (PIK Debt)</v>
          </cell>
          <cell r="C64" t="str">
            <v>Roll-up</v>
          </cell>
          <cell r="D64">
            <v>0.08</v>
          </cell>
          <cell r="E64">
            <v>14.4</v>
          </cell>
          <cell r="F64">
            <v>14.4</v>
          </cell>
          <cell r="G64">
            <v>15.552</v>
          </cell>
          <cell r="H64">
            <v>16.79616</v>
          </cell>
          <cell r="I64">
            <v>18.1398528</v>
          </cell>
          <cell r="J64">
            <v>19.591041023999999</v>
          </cell>
        </row>
        <row r="65">
          <cell r="B65" t="str">
            <v>Total Interest Expense</v>
          </cell>
          <cell r="E65">
            <v>52.403987999999998</v>
          </cell>
          <cell r="F65">
            <v>52.403987999999998</v>
          </cell>
          <cell r="G65">
            <v>51.421702000000003</v>
          </cell>
          <cell r="H65">
            <v>49.944969</v>
          </cell>
          <cell r="I65">
            <v>49.268029200000001</v>
          </cell>
          <cell r="J65">
            <v>50.579984959999997</v>
          </cell>
        </row>
        <row r="67">
          <cell r="B67" t="str">
            <v>PBT</v>
          </cell>
          <cell r="E67">
            <v>-22.496515251633401</v>
          </cell>
          <cell r="F67">
            <v>-1.3913608838699101E-2</v>
          </cell>
          <cell r="G67">
            <v>7.5618465861177899</v>
          </cell>
          <cell r="H67">
            <v>23.8432515971976</v>
          </cell>
          <cell r="I67">
            <v>29.961528413604899</v>
          </cell>
          <cell r="J67">
            <v>39.877208736491497</v>
          </cell>
        </row>
        <row r="69">
          <cell r="B69" t="str">
            <v>Interest Income</v>
          </cell>
          <cell r="D69">
            <v>0.02</v>
          </cell>
          <cell r="E69">
            <v>0</v>
          </cell>
          <cell r="F69">
            <v>0</v>
          </cell>
          <cell r="G69">
            <v>0</v>
          </cell>
          <cell r="H69">
            <v>0</v>
          </cell>
          <cell r="I69">
            <v>0</v>
          </cell>
          <cell r="J69">
            <v>-0.60569834884359197</v>
          </cell>
        </row>
        <row r="70">
          <cell r="B70" t="str">
            <v>Transaction Costs Amortization</v>
          </cell>
          <cell r="D70">
            <v>7</v>
          </cell>
          <cell r="E70">
            <v>4.8571428571428603</v>
          </cell>
          <cell r="F70">
            <v>4.8571428571428603</v>
          </cell>
          <cell r="G70">
            <v>4.8571428571428603</v>
          </cell>
          <cell r="H70">
            <v>4.8571428571428603</v>
          </cell>
          <cell r="I70">
            <v>4.8571428571428603</v>
          </cell>
          <cell r="J70">
            <v>4.8571428571428603</v>
          </cell>
        </row>
        <row r="71">
          <cell r="B71" t="str">
            <v>Pretax Income</v>
          </cell>
          <cell r="E71">
            <v>-27.353658108776202</v>
          </cell>
          <cell r="F71">
            <v>-4.8710564659815603</v>
          </cell>
          <cell r="G71">
            <v>2.7047037289749301</v>
          </cell>
          <cell r="H71">
            <v>18.9861087400547</v>
          </cell>
          <cell r="I71">
            <v>25.104385556461999</v>
          </cell>
          <cell r="J71">
            <v>35.625764228192203</v>
          </cell>
        </row>
        <row r="73">
          <cell r="B73" t="str">
            <v>Add back: Amortisation of Goodwill (existing &amp; new)</v>
          </cell>
          <cell r="E73">
            <v>34.532670753816802</v>
          </cell>
          <cell r="F73">
            <v>34.532670753816802</v>
          </cell>
          <cell r="G73">
            <v>34.532670753816802</v>
          </cell>
          <cell r="H73">
            <v>34.532670753816802</v>
          </cell>
          <cell r="I73">
            <v>34.532670753816802</v>
          </cell>
          <cell r="J73">
            <v>34.532670753816802</v>
          </cell>
        </row>
        <row r="74">
          <cell r="B74" t="str">
            <v>Taxable Income</v>
          </cell>
          <cell r="E74">
            <v>7.1790126450405598</v>
          </cell>
          <cell r="F74">
            <v>29.661614287835199</v>
          </cell>
          <cell r="G74">
            <v>37.237374482791701</v>
          </cell>
          <cell r="H74">
            <v>53.518779493871499</v>
          </cell>
          <cell r="I74">
            <v>59.637056310278801</v>
          </cell>
          <cell r="J74">
            <v>70.158434982008998</v>
          </cell>
        </row>
        <row r="76">
          <cell r="B76" t="str">
            <v>Taxes</v>
          </cell>
          <cell r="D76">
            <v>0.31</v>
          </cell>
          <cell r="E76">
            <v>2.2254939199625698</v>
          </cell>
          <cell r="F76">
            <v>9.1951004292289191</v>
          </cell>
          <cell r="G76">
            <v>11.5435860896654</v>
          </cell>
          <cell r="H76">
            <v>16.590821643100199</v>
          </cell>
          <cell r="I76">
            <v>18.4874874561864</v>
          </cell>
          <cell r="J76">
            <v>21.749114844422799</v>
          </cell>
        </row>
        <row r="77">
          <cell r="B77" t="str">
            <v>Net Income</v>
          </cell>
          <cell r="E77">
            <v>-29.5791520287388</v>
          </cell>
          <cell r="F77">
            <v>-14.066156895210501</v>
          </cell>
          <cell r="G77">
            <v>-8.8388823606904996</v>
          </cell>
          <cell r="H77">
            <v>2.3952870969545499</v>
          </cell>
          <cell r="I77">
            <v>6.6168981002755798</v>
          </cell>
          <cell r="J77">
            <v>13.876649383769401</v>
          </cell>
        </row>
        <row r="80">
          <cell r="B80" t="str">
            <v>BALANCE SHEET</v>
          </cell>
        </row>
        <row r="82">
          <cell r="C82" t="str">
            <v>Opening</v>
          </cell>
          <cell r="D82" t="str">
            <v>Adj.</v>
          </cell>
          <cell r="E82" t="str">
            <v>Closing</v>
          </cell>
          <cell r="F82">
            <v>1</v>
          </cell>
          <cell r="G82">
            <v>2</v>
          </cell>
          <cell r="H82">
            <v>3</v>
          </cell>
          <cell r="I82">
            <v>4</v>
          </cell>
          <cell r="J82">
            <v>5</v>
          </cell>
        </row>
        <row r="83">
          <cell r="C83">
            <v>37986</v>
          </cell>
          <cell r="D83">
            <v>37986</v>
          </cell>
          <cell r="E83">
            <v>37986</v>
          </cell>
          <cell r="F83">
            <v>2004</v>
          </cell>
          <cell r="G83">
            <v>2005</v>
          </cell>
          <cell r="H83">
            <v>2006</v>
          </cell>
          <cell r="I83">
            <v>2007</v>
          </cell>
          <cell r="J83">
            <v>2008</v>
          </cell>
        </row>
        <row r="84">
          <cell r="B84" t="str">
            <v>Assets</v>
          </cell>
        </row>
        <row r="85">
          <cell r="B85" t="str">
            <v>Cash</v>
          </cell>
          <cell r="C85">
            <v>0</v>
          </cell>
          <cell r="D85">
            <v>0</v>
          </cell>
          <cell r="E85">
            <v>0</v>
          </cell>
          <cell r="F85">
            <v>-0.17714285714286901</v>
          </cell>
          <cell r="G85">
            <v>-0.35428571428573702</v>
          </cell>
          <cell r="H85">
            <v>-0.53142857142859201</v>
          </cell>
          <cell r="I85">
            <v>29.576346013608099</v>
          </cell>
          <cell r="J85">
            <v>98.996353031786796</v>
          </cell>
        </row>
        <row r="86">
          <cell r="B86" t="str">
            <v>Net Working Capital</v>
          </cell>
          <cell r="C86">
            <v>112.143652245353</v>
          </cell>
          <cell r="D86">
            <v>0</v>
          </cell>
          <cell r="E86">
            <v>112.143652245353</v>
          </cell>
          <cell r="F86">
            <v>115.760196774981</v>
          </cell>
          <cell r="G86">
            <v>117.32117931616</v>
          </cell>
          <cell r="H86">
            <v>119.689254268898</v>
          </cell>
          <cell r="I86">
            <v>130.23812932830899</v>
          </cell>
          <cell r="J86">
            <v>140.35311608166299</v>
          </cell>
        </row>
        <row r="87">
          <cell r="B87" t="str">
            <v>Other Current Assets</v>
          </cell>
          <cell r="C87">
            <v>0</v>
          </cell>
          <cell r="D87">
            <v>0</v>
          </cell>
          <cell r="E87">
            <v>0</v>
          </cell>
          <cell r="F87">
            <v>0</v>
          </cell>
          <cell r="G87">
            <v>0</v>
          </cell>
          <cell r="H87">
            <v>0</v>
          </cell>
          <cell r="I87">
            <v>0</v>
          </cell>
          <cell r="J87">
            <v>0</v>
          </cell>
        </row>
        <row r="88">
          <cell r="B88" t="str">
            <v>Current Assets</v>
          </cell>
          <cell r="C88">
            <v>112.143652245353</v>
          </cell>
          <cell r="D88">
            <v>0</v>
          </cell>
          <cell r="E88">
            <v>112.143652245353</v>
          </cell>
          <cell r="F88">
            <v>115.583053917838</v>
          </cell>
          <cell r="G88">
            <v>116.96689360187401</v>
          </cell>
          <cell r="H88">
            <v>119.15782569747</v>
          </cell>
          <cell r="I88">
            <v>159.81447534191699</v>
          </cell>
          <cell r="J88">
            <v>239.34946911345</v>
          </cell>
        </row>
        <row r="90">
          <cell r="B90" t="str">
            <v>PP&amp;E</v>
          </cell>
          <cell r="C90">
            <v>70.095945778748202</v>
          </cell>
          <cell r="D90">
            <v>0</v>
          </cell>
          <cell r="E90">
            <v>70.095945778748202</v>
          </cell>
          <cell r="F90">
            <v>69.167587745633199</v>
          </cell>
          <cell r="G90">
            <v>66.131932235225605</v>
          </cell>
          <cell r="H90">
            <v>64.647138491181906</v>
          </cell>
          <cell r="I90">
            <v>64.0511628387804</v>
          </cell>
          <cell r="J90">
            <v>63.747738164833699</v>
          </cell>
        </row>
        <row r="91">
          <cell r="B91" t="str">
            <v>PP&amp;E Stepup (Net)</v>
          </cell>
          <cell r="C91">
            <v>0</v>
          </cell>
          <cell r="D91">
            <v>0</v>
          </cell>
          <cell r="E91">
            <v>0</v>
          </cell>
          <cell r="F91">
            <v>0</v>
          </cell>
          <cell r="G91">
            <v>0</v>
          </cell>
          <cell r="H91">
            <v>0</v>
          </cell>
          <cell r="I91">
            <v>0</v>
          </cell>
          <cell r="J91">
            <v>0</v>
          </cell>
        </row>
        <row r="92">
          <cell r="B92" t="str">
            <v>Other Assets</v>
          </cell>
          <cell r="C92">
            <v>78.1113537117904</v>
          </cell>
          <cell r="D92">
            <v>0</v>
          </cell>
          <cell r="E92">
            <v>78.1113537117904</v>
          </cell>
          <cell r="F92">
            <v>78.1113537117904</v>
          </cell>
          <cell r="G92">
            <v>78.1113537117904</v>
          </cell>
          <cell r="H92">
            <v>78.1113537117904</v>
          </cell>
          <cell r="I92">
            <v>78.1113537117904</v>
          </cell>
          <cell r="J92">
            <v>78.1113537117904</v>
          </cell>
        </row>
        <row r="93">
          <cell r="B93" t="str">
            <v>Goodwill (existing)</v>
          </cell>
          <cell r="C93">
            <v>114.78165938864601</v>
          </cell>
          <cell r="D93">
            <v>0</v>
          </cell>
          <cell r="E93">
            <v>114.78165938864601</v>
          </cell>
          <cell r="F93">
            <v>105.491266375546</v>
          </cell>
          <cell r="G93">
            <v>96.200873362445407</v>
          </cell>
          <cell r="H93">
            <v>86.910480349344994</v>
          </cell>
          <cell r="I93">
            <v>77.620087336244495</v>
          </cell>
          <cell r="J93">
            <v>68.329694323144096</v>
          </cell>
        </row>
        <row r="94">
          <cell r="B94" t="str">
            <v>Goodwill (new)</v>
          </cell>
          <cell r="C94">
            <v>0</v>
          </cell>
          <cell r="D94">
            <v>504.84555481432699</v>
          </cell>
          <cell r="E94">
            <v>504.84555481432699</v>
          </cell>
          <cell r="F94">
            <v>479.60327707361103</v>
          </cell>
          <cell r="G94">
            <v>454.36099933289398</v>
          </cell>
          <cell r="H94">
            <v>429.11872159217802</v>
          </cell>
          <cell r="I94">
            <v>403.87644385146098</v>
          </cell>
          <cell r="J94">
            <v>378.63416611074501</v>
          </cell>
        </row>
        <row r="95">
          <cell r="B95" t="str">
            <v>Specifically ID Intangibles</v>
          </cell>
          <cell r="C95">
            <v>0</v>
          </cell>
          <cell r="D95">
            <v>0</v>
          </cell>
          <cell r="E95">
            <v>0</v>
          </cell>
          <cell r="F95">
            <v>0</v>
          </cell>
          <cell r="G95">
            <v>0</v>
          </cell>
          <cell r="H95">
            <v>0</v>
          </cell>
          <cell r="I95">
            <v>0</v>
          </cell>
          <cell r="J95">
            <v>0</v>
          </cell>
        </row>
        <row r="96">
          <cell r="B96" t="str">
            <v>Cap. Transaction Costs</v>
          </cell>
          <cell r="C96">
            <v>0</v>
          </cell>
          <cell r="D96">
            <v>34</v>
          </cell>
          <cell r="E96">
            <v>34</v>
          </cell>
          <cell r="F96">
            <v>29.1428571428571</v>
          </cell>
          <cell r="G96">
            <v>24.285714285714299</v>
          </cell>
          <cell r="H96">
            <v>19.428571428571399</v>
          </cell>
          <cell r="I96">
            <v>14.5714285714286</v>
          </cell>
          <cell r="J96">
            <v>9.71428571428571</v>
          </cell>
        </row>
        <row r="97">
          <cell r="B97" t="str">
            <v>Total Assets</v>
          </cell>
          <cell r="C97">
            <v>375.13261112453802</v>
          </cell>
          <cell r="D97">
            <v>538.84555481432699</v>
          </cell>
          <cell r="E97">
            <v>913.978165938865</v>
          </cell>
          <cell r="F97">
            <v>877.09939596727497</v>
          </cell>
          <cell r="G97">
            <v>836.05776652994405</v>
          </cell>
          <cell r="H97">
            <v>797.37409127053604</v>
          </cell>
          <cell r="I97">
            <v>798.044951651622</v>
          </cell>
          <cell r="J97">
            <v>837.88670713824899</v>
          </cell>
        </row>
        <row r="99">
          <cell r="B99" t="str">
            <v>Liabilities &amp; Equity</v>
          </cell>
        </row>
        <row r="100">
          <cell r="B100" t="str">
            <v>Other Current Liabilities</v>
          </cell>
          <cell r="C100">
            <v>0</v>
          </cell>
          <cell r="D100">
            <v>0</v>
          </cell>
          <cell r="E100">
            <v>0</v>
          </cell>
          <cell r="F100">
            <v>0</v>
          </cell>
          <cell r="G100">
            <v>0</v>
          </cell>
          <cell r="H100">
            <v>0</v>
          </cell>
          <cell r="I100">
            <v>0</v>
          </cell>
          <cell r="J100">
            <v>0</v>
          </cell>
        </row>
        <row r="102">
          <cell r="B102" t="str">
            <v>Existing Net Debt</v>
          </cell>
          <cell r="C102">
            <v>231.65938864628799</v>
          </cell>
          <cell r="D102">
            <v>-231.65938864628799</v>
          </cell>
          <cell r="E102">
            <v>0</v>
          </cell>
          <cell r="F102">
            <v>0</v>
          </cell>
          <cell r="G102">
            <v>0</v>
          </cell>
          <cell r="H102">
            <v>0</v>
          </cell>
          <cell r="I102">
            <v>0</v>
          </cell>
          <cell r="J102">
            <v>0</v>
          </cell>
        </row>
        <row r="104">
          <cell r="B104" t="str">
            <v>Working Capital Revolver</v>
          </cell>
          <cell r="C104">
            <v>0</v>
          </cell>
          <cell r="D104">
            <v>0</v>
          </cell>
          <cell r="E104">
            <v>0</v>
          </cell>
          <cell r="F104">
            <v>0</v>
          </cell>
          <cell r="G104">
            <v>0</v>
          </cell>
          <cell r="H104">
            <v>0</v>
          </cell>
          <cell r="I104">
            <v>0</v>
          </cell>
          <cell r="J104">
            <v>0</v>
          </cell>
        </row>
        <row r="105">
          <cell r="B105" t="str">
            <v>Term Loan A</v>
          </cell>
          <cell r="C105">
            <v>0</v>
          </cell>
          <cell r="D105">
            <v>190</v>
          </cell>
          <cell r="E105">
            <v>190</v>
          </cell>
          <cell r="F105">
            <v>147.364529780764</v>
          </cell>
          <cell r="G105">
            <v>93.962925561266502</v>
          </cell>
          <cell r="H105">
            <v>30.207986062046601</v>
          </cell>
          <cell r="I105">
            <v>0</v>
          </cell>
          <cell r="J105">
            <v>0</v>
          </cell>
        </row>
        <row r="106">
          <cell r="B106" t="str">
            <v>Term Loan B</v>
          </cell>
          <cell r="C106">
            <v>0</v>
          </cell>
          <cell r="D106">
            <v>180</v>
          </cell>
          <cell r="E106">
            <v>180</v>
          </cell>
          <cell r="F106">
            <v>180</v>
          </cell>
          <cell r="G106">
            <v>180</v>
          </cell>
          <cell r="H106">
            <v>180</v>
          </cell>
          <cell r="I106">
            <v>180</v>
          </cell>
          <cell r="J106">
            <v>180</v>
          </cell>
        </row>
        <row r="107">
          <cell r="B107" t="str">
            <v>High Yield</v>
          </cell>
          <cell r="C107">
            <v>0</v>
          </cell>
          <cell r="D107">
            <v>0</v>
          </cell>
          <cell r="E107">
            <v>0</v>
          </cell>
          <cell r="F107">
            <v>0</v>
          </cell>
          <cell r="G107">
            <v>0</v>
          </cell>
          <cell r="H107">
            <v>0</v>
          </cell>
          <cell r="I107">
            <v>0</v>
          </cell>
          <cell r="J107">
            <v>0</v>
          </cell>
        </row>
        <row r="108">
          <cell r="B108" t="str">
            <v>Mezzanine</v>
          </cell>
          <cell r="C108">
            <v>0</v>
          </cell>
          <cell r="D108">
            <v>140</v>
          </cell>
          <cell r="E108">
            <v>140</v>
          </cell>
          <cell r="F108">
            <v>145.6</v>
          </cell>
          <cell r="G108">
            <v>151.42400000000001</v>
          </cell>
          <cell r="H108">
            <v>157.48096000000001</v>
          </cell>
          <cell r="I108">
            <v>163.78019839999999</v>
          </cell>
          <cell r="J108">
            <v>170.33140633599999</v>
          </cell>
        </row>
        <row r="109">
          <cell r="B109" t="str">
            <v>Total Debt</v>
          </cell>
          <cell r="C109">
            <v>0</v>
          </cell>
          <cell r="D109">
            <v>510</v>
          </cell>
          <cell r="E109">
            <v>510</v>
          </cell>
          <cell r="F109">
            <v>472.964529780764</v>
          </cell>
          <cell r="G109">
            <v>425.38692556126603</v>
          </cell>
          <cell r="H109">
            <v>367.68894606204702</v>
          </cell>
          <cell r="I109">
            <v>343.78019840000002</v>
          </cell>
          <cell r="J109">
            <v>350.33140633599999</v>
          </cell>
        </row>
        <row r="111">
          <cell r="B111" t="str">
            <v>Other LT Liabilities</v>
          </cell>
          <cell r="C111">
            <v>29.978165938864599</v>
          </cell>
          <cell r="D111">
            <v>0</v>
          </cell>
          <cell r="E111">
            <v>29.978165938864599</v>
          </cell>
          <cell r="F111">
            <v>29.978165938864599</v>
          </cell>
          <cell r="G111">
            <v>29.978165938864599</v>
          </cell>
          <cell r="H111">
            <v>29.978165938864599</v>
          </cell>
          <cell r="I111">
            <v>29.978165938864599</v>
          </cell>
          <cell r="J111">
            <v>29.978165938864599</v>
          </cell>
        </row>
        <row r="112">
          <cell r="B112" t="str">
            <v>Total Liabilities</v>
          </cell>
          <cell r="C112">
            <v>261.637554585153</v>
          </cell>
          <cell r="D112">
            <v>278.34061135371201</v>
          </cell>
          <cell r="E112">
            <v>539.978165938865</v>
          </cell>
          <cell r="F112">
            <v>502.94269571962798</v>
          </cell>
          <cell r="G112">
            <v>455.36509150013097</v>
          </cell>
          <cell r="H112">
            <v>397.667112000911</v>
          </cell>
          <cell r="I112">
            <v>373.75836433886502</v>
          </cell>
          <cell r="J112">
            <v>380.30957227486499</v>
          </cell>
        </row>
        <row r="114">
          <cell r="B114" t="str">
            <v>Preferred Equity (PIK Debt)</v>
          </cell>
          <cell r="C114">
            <v>0</v>
          </cell>
          <cell r="D114">
            <v>180</v>
          </cell>
          <cell r="E114">
            <v>180</v>
          </cell>
          <cell r="F114">
            <v>194.4</v>
          </cell>
          <cell r="G114">
            <v>209.952</v>
          </cell>
          <cell r="H114">
            <v>226.74816000000001</v>
          </cell>
          <cell r="I114">
            <v>244.88801280000001</v>
          </cell>
          <cell r="J114">
            <v>264.479053824</v>
          </cell>
        </row>
        <row r="115">
          <cell r="B115" t="str">
            <v>Common Equity</v>
          </cell>
          <cell r="C115">
            <v>113.495056539385</v>
          </cell>
          <cell r="D115">
            <v>80.504943460615195</v>
          </cell>
          <cell r="E115">
            <v>194</v>
          </cell>
          <cell r="F115">
            <v>179.93384310478999</v>
          </cell>
          <cell r="G115">
            <v>171.09496074409901</v>
          </cell>
          <cell r="H115">
            <v>173.49024784105401</v>
          </cell>
          <cell r="I115">
            <v>180.10714594132901</v>
          </cell>
          <cell r="J115">
            <v>193.98379532509901</v>
          </cell>
        </row>
        <row r="116">
          <cell r="B116" t="str">
            <v>Liabilities &amp; Equity</v>
          </cell>
          <cell r="C116">
            <v>375.13261112453802</v>
          </cell>
          <cell r="D116">
            <v>538.84555481432699</v>
          </cell>
          <cell r="E116">
            <v>913.978165938865</v>
          </cell>
          <cell r="F116">
            <v>877.27653882441803</v>
          </cell>
          <cell r="G116">
            <v>836.41205224423004</v>
          </cell>
          <cell r="H116">
            <v>797.90551984196497</v>
          </cell>
          <cell r="I116">
            <v>798.75352308019399</v>
          </cell>
          <cell r="J116">
            <v>838.77242142396301</v>
          </cell>
        </row>
        <row r="118">
          <cell r="B118" t="str">
            <v>Net Assets</v>
          </cell>
          <cell r="C118">
            <v>113.495056539385</v>
          </cell>
          <cell r="D118">
            <v>260.50494346061498</v>
          </cell>
          <cell r="E118">
            <v>374</v>
          </cell>
          <cell r="F118">
            <v>374.156700247647</v>
          </cell>
          <cell r="G118">
            <v>380.69267502981302</v>
          </cell>
          <cell r="H118">
            <v>399.70697926962498</v>
          </cell>
          <cell r="I118">
            <v>424.28658731275698</v>
          </cell>
          <cell r="J118">
            <v>457.577134863384</v>
          </cell>
        </row>
        <row r="120">
          <cell r="B120" t="str">
            <v>Check</v>
          </cell>
          <cell r="C120">
            <v>0</v>
          </cell>
          <cell r="D120">
            <v>0</v>
          </cell>
          <cell r="E120">
            <v>1.13686837721616E-13</v>
          </cell>
          <cell r="F120">
            <v>0.177142857143053</v>
          </cell>
          <cell r="G120">
            <v>0.53142857142881905</v>
          </cell>
          <cell r="H120">
            <v>1.06285714285752</v>
          </cell>
          <cell r="I120">
            <v>1.7714285714292799</v>
          </cell>
          <cell r="J120">
            <v>2.6571428571437501</v>
          </cell>
        </row>
        <row r="122">
          <cell r="B122" t="str">
            <v>Allocation of Purchase Price</v>
          </cell>
        </row>
        <row r="123">
          <cell r="B123" t="str">
            <v>Purchase Accounting?</v>
          </cell>
          <cell r="C123">
            <v>1</v>
          </cell>
          <cell r="E123" t="str">
            <v>PP&amp;E Stepup (net)</v>
          </cell>
          <cell r="H123">
            <v>0</v>
          </cell>
          <cell r="I123">
            <v>0</v>
          </cell>
        </row>
        <row r="124">
          <cell r="B124" t="str">
            <v>Equity Purchase Price</v>
          </cell>
          <cell r="C124">
            <v>618.34061135371201</v>
          </cell>
          <cell r="E124" t="str">
            <v>Goodwill</v>
          </cell>
          <cell r="H124">
            <v>1</v>
          </cell>
          <cell r="I124">
            <v>504.84555481432699</v>
          </cell>
        </row>
        <row r="125">
          <cell r="B125" t="str">
            <v>Expensed Fees</v>
          </cell>
          <cell r="C125">
            <v>0</v>
          </cell>
          <cell r="E125" t="str">
            <v>Specifically ID'able Intangibles</v>
          </cell>
          <cell r="H125">
            <v>0</v>
          </cell>
          <cell r="I125">
            <v>0</v>
          </cell>
        </row>
        <row r="126">
          <cell r="B126" t="str">
            <v>Current Book Equity</v>
          </cell>
          <cell r="C126">
            <v>113.495056539385</v>
          </cell>
        </row>
        <row r="127">
          <cell r="B127" t="str">
            <v>Excess to Allocate</v>
          </cell>
          <cell r="C127">
            <v>504.84555481432699</v>
          </cell>
          <cell r="E127" t="str">
            <v>Allocation of Excess</v>
          </cell>
          <cell r="H127">
            <v>1</v>
          </cell>
          <cell r="I127">
            <v>504.84555481432699</v>
          </cell>
        </row>
        <row r="130">
          <cell r="B130" t="str">
            <v>CASH FLOW STATEMENT</v>
          </cell>
        </row>
        <row r="132">
          <cell r="F132">
            <v>1</v>
          </cell>
          <cell r="G132">
            <v>2</v>
          </cell>
          <cell r="H132">
            <v>3</v>
          </cell>
          <cell r="I132">
            <v>4</v>
          </cell>
          <cell r="J132">
            <v>5</v>
          </cell>
        </row>
        <row r="133">
          <cell r="F133">
            <v>2004</v>
          </cell>
          <cell r="G133">
            <v>2005</v>
          </cell>
          <cell r="H133">
            <v>2006</v>
          </cell>
          <cell r="I133">
            <v>2007</v>
          </cell>
          <cell r="J133">
            <v>2008</v>
          </cell>
        </row>
        <row r="135">
          <cell r="B135" t="str">
            <v>Free Cash Flows</v>
          </cell>
        </row>
        <row r="136">
          <cell r="B136" t="str">
            <v>EBIT</v>
          </cell>
          <cell r="F136">
            <v>52.390074391161299</v>
          </cell>
          <cell r="G136">
            <v>58.983548586117799</v>
          </cell>
          <cell r="H136">
            <v>73.788220597197594</v>
          </cell>
          <cell r="I136">
            <v>79.229557613604896</v>
          </cell>
          <cell r="J136">
            <v>90.457193696491501</v>
          </cell>
        </row>
        <row r="137">
          <cell r="B137" t="str">
            <v>Depreciation</v>
          </cell>
          <cell r="F137">
            <v>19.8080104021106</v>
          </cell>
          <cell r="G137">
            <v>20.325800157743799</v>
          </cell>
          <cell r="H137">
            <v>20.253826767994799</v>
          </cell>
          <cell r="I137">
            <v>24.141728868842701</v>
          </cell>
          <cell r="J137">
            <v>25.596613856293501</v>
          </cell>
        </row>
        <row r="138">
          <cell r="B138" t="str">
            <v>Amortisation of Goodwill (existing)</v>
          </cell>
          <cell r="F138">
            <v>9.2903930131004397</v>
          </cell>
          <cell r="G138">
            <v>9.2903930131004397</v>
          </cell>
          <cell r="H138">
            <v>9.2903930131004397</v>
          </cell>
          <cell r="I138">
            <v>9.2903930131004397</v>
          </cell>
          <cell r="J138">
            <v>9.2903930131004397</v>
          </cell>
        </row>
        <row r="139">
          <cell r="B139" t="str">
            <v>Amortisation of Goodwill (new)</v>
          </cell>
          <cell r="F139">
            <v>25.2422777407163</v>
          </cell>
          <cell r="G139">
            <v>25.2422777407163</v>
          </cell>
          <cell r="H139">
            <v>25.2422777407163</v>
          </cell>
          <cell r="I139">
            <v>25.2422777407163</v>
          </cell>
          <cell r="J139">
            <v>25.2422777407163</v>
          </cell>
        </row>
        <row r="140">
          <cell r="B140" t="str">
            <v>Taxes</v>
          </cell>
          <cell r="F140">
            <v>-9.1951004292289191</v>
          </cell>
          <cell r="G140">
            <v>-11.5435860896654</v>
          </cell>
          <cell r="H140">
            <v>-16.590821643100199</v>
          </cell>
          <cell r="I140">
            <v>-18.4874874561864</v>
          </cell>
          <cell r="J140">
            <v>-21.749114844422799</v>
          </cell>
        </row>
        <row r="141">
          <cell r="B141" t="str">
            <v>Change in Net Working Capital</v>
          </cell>
          <cell r="F141">
            <v>-3.6165445296279302</v>
          </cell>
          <cell r="G141">
            <v>-1.5609825411795</v>
          </cell>
          <cell r="H141">
            <v>-2.3680749527379099</v>
          </cell>
          <cell r="I141">
            <v>-10.5488750594106</v>
          </cell>
          <cell r="J141">
            <v>-10.1149867533543</v>
          </cell>
        </row>
        <row r="142">
          <cell r="B142" t="str">
            <v>Capex</v>
          </cell>
          <cell r="F142">
            <v>-18.8796523689956</v>
          </cell>
          <cell r="G142">
            <v>-17.290144647336199</v>
          </cell>
          <cell r="H142">
            <v>-18.769033023951099</v>
          </cell>
          <cell r="I142">
            <v>-23.545753216441099</v>
          </cell>
          <cell r="J142">
            <v>-25.293189182346801</v>
          </cell>
        </row>
        <row r="143">
          <cell r="B143" t="str">
            <v>Unlevered Free Cash Flow</v>
          </cell>
          <cell r="F143">
            <v>75.039458219236195</v>
          </cell>
          <cell r="G143">
            <v>83.447306219497193</v>
          </cell>
          <cell r="H143">
            <v>90.846788499219898</v>
          </cell>
          <cell r="I143">
            <v>85.3218415042262</v>
          </cell>
          <cell r="J143">
            <v>93.429187526477904</v>
          </cell>
        </row>
        <row r="145">
          <cell r="B145" t="str">
            <v>Total Cash Interest Expense</v>
          </cell>
          <cell r="F145">
            <v>32.403987999999998</v>
          </cell>
          <cell r="G145">
            <v>30.045701999999999</v>
          </cell>
          <cell r="H145">
            <v>27.091849</v>
          </cell>
          <cell r="I145">
            <v>24.828938000000001</v>
          </cell>
          <cell r="J145">
            <v>24.437736000000001</v>
          </cell>
        </row>
        <row r="146">
          <cell r="B146" t="str">
            <v>Interest Income</v>
          </cell>
          <cell r="F146">
            <v>0</v>
          </cell>
          <cell r="G146">
            <v>0</v>
          </cell>
          <cell r="H146">
            <v>0</v>
          </cell>
          <cell r="I146">
            <v>0</v>
          </cell>
          <cell r="J146">
            <v>-0.60569834884359197</v>
          </cell>
        </row>
        <row r="147">
          <cell r="B147" t="str">
            <v>Free Cash Flow Before Debt Amortization</v>
          </cell>
          <cell r="F147">
            <v>42.635470219236197</v>
          </cell>
          <cell r="G147">
            <v>53.401604219497202</v>
          </cell>
          <cell r="H147">
            <v>63.754939499219901</v>
          </cell>
          <cell r="I147">
            <v>60.492903504226199</v>
          </cell>
          <cell r="J147">
            <v>69.597149875321506</v>
          </cell>
        </row>
        <row r="149">
          <cell r="B149" t="str">
            <v>Financing Actitivies</v>
          </cell>
        </row>
        <row r="150">
          <cell r="B150" t="str">
            <v>Working Capital Revolver</v>
          </cell>
          <cell r="F150">
            <v>0.17714285714286901</v>
          </cell>
          <cell r="G150">
            <v>0.17714285714286901</v>
          </cell>
          <cell r="H150">
            <v>0.17714285714285399</v>
          </cell>
          <cell r="I150">
            <v>0</v>
          </cell>
          <cell r="J150">
            <v>0</v>
          </cell>
        </row>
        <row r="151">
          <cell r="B151" t="str">
            <v>Term Loan A</v>
          </cell>
          <cell r="F151">
            <v>-42.635470219236197</v>
          </cell>
          <cell r="G151">
            <v>-53.401604219497202</v>
          </cell>
          <cell r="H151">
            <v>-63.754939499219901</v>
          </cell>
          <cell r="I151">
            <v>-30.207986062046601</v>
          </cell>
          <cell r="J151">
            <v>0</v>
          </cell>
        </row>
        <row r="152">
          <cell r="B152" t="str">
            <v>Term Loan B</v>
          </cell>
          <cell r="F152">
            <v>0</v>
          </cell>
          <cell r="G152">
            <v>0</v>
          </cell>
          <cell r="H152">
            <v>0</v>
          </cell>
          <cell r="I152">
            <v>0</v>
          </cell>
          <cell r="J152">
            <v>0</v>
          </cell>
        </row>
        <row r="153">
          <cell r="B153" t="str">
            <v>High Yield</v>
          </cell>
          <cell r="F153">
            <v>0</v>
          </cell>
          <cell r="G153">
            <v>0</v>
          </cell>
          <cell r="H153">
            <v>0</v>
          </cell>
          <cell r="I153">
            <v>0</v>
          </cell>
          <cell r="J153">
            <v>0</v>
          </cell>
        </row>
        <row r="154">
          <cell r="B154" t="str">
            <v>Mezzanine</v>
          </cell>
          <cell r="F154">
            <v>0</v>
          </cell>
          <cell r="G154">
            <v>0</v>
          </cell>
          <cell r="H154">
            <v>0</v>
          </cell>
          <cell r="I154">
            <v>0</v>
          </cell>
          <cell r="J154">
            <v>0</v>
          </cell>
        </row>
        <row r="155">
          <cell r="B155" t="str">
            <v>Preferred Equity (PIK Debt)</v>
          </cell>
          <cell r="F155">
            <v>0</v>
          </cell>
          <cell r="G155">
            <v>0</v>
          </cell>
          <cell r="H155">
            <v>0</v>
          </cell>
          <cell r="I155">
            <v>0</v>
          </cell>
          <cell r="J155">
            <v>0</v>
          </cell>
        </row>
        <row r="156">
          <cell r="B156" t="str">
            <v>Cash Flow from / (Used by) Financing</v>
          </cell>
          <cell r="F156">
            <v>-42.458327362093399</v>
          </cell>
          <cell r="G156">
            <v>-53.224461362354297</v>
          </cell>
          <cell r="H156">
            <v>-63.577796642077097</v>
          </cell>
          <cell r="I156">
            <v>-30.207986062046601</v>
          </cell>
          <cell r="J156">
            <v>0</v>
          </cell>
        </row>
        <row r="158">
          <cell r="B158" t="str">
            <v>Net Increase / (Decrease) in Cash</v>
          </cell>
          <cell r="F158">
            <v>0.17714285714286901</v>
          </cell>
          <cell r="G158">
            <v>0.17714285714286901</v>
          </cell>
          <cell r="H158">
            <v>0.17714285714285399</v>
          </cell>
          <cell r="I158">
            <v>30.284917442179601</v>
          </cell>
          <cell r="J158">
            <v>69.597149875321506</v>
          </cell>
        </row>
        <row r="160">
          <cell r="B160" t="str">
            <v>Cash Balance</v>
          </cell>
          <cell r="E160" t="str">
            <v>Min. Cash</v>
          </cell>
        </row>
        <row r="161">
          <cell r="B161" t="str">
            <v>Opening Cash Balance</v>
          </cell>
          <cell r="E161">
            <v>0</v>
          </cell>
          <cell r="F161">
            <v>0</v>
          </cell>
          <cell r="G161">
            <v>0</v>
          </cell>
          <cell r="H161">
            <v>0</v>
          </cell>
          <cell r="I161">
            <v>0</v>
          </cell>
          <cell r="J161">
            <v>30.284917442179601</v>
          </cell>
        </row>
        <row r="162">
          <cell r="B162" t="str">
            <v>Closing Cash Balance</v>
          </cell>
          <cell r="E162" t="str">
            <v>Not functioning</v>
          </cell>
          <cell r="F162">
            <v>0.17714285714286901</v>
          </cell>
          <cell r="G162">
            <v>0.17714285714286901</v>
          </cell>
          <cell r="H162">
            <v>0.17714285714285399</v>
          </cell>
          <cell r="I162">
            <v>30.284917442179601</v>
          </cell>
          <cell r="J162">
            <v>99.882067317501097</v>
          </cell>
        </row>
        <row r="165">
          <cell r="B165" t="str">
            <v>DEBT SCHEDULE</v>
          </cell>
        </row>
        <row r="167">
          <cell r="F167">
            <v>1</v>
          </cell>
          <cell r="G167">
            <v>2</v>
          </cell>
          <cell r="H167">
            <v>3</v>
          </cell>
          <cell r="I167">
            <v>4</v>
          </cell>
          <cell r="J167">
            <v>5</v>
          </cell>
        </row>
        <row r="168">
          <cell r="F168">
            <v>2004</v>
          </cell>
          <cell r="G168">
            <v>2005</v>
          </cell>
          <cell r="H168">
            <v>2006</v>
          </cell>
          <cell r="I168">
            <v>2007</v>
          </cell>
          <cell r="J168">
            <v>2008</v>
          </cell>
        </row>
        <row r="170">
          <cell r="B170" t="str">
            <v>Scheduled Debt Retirement</v>
          </cell>
          <cell r="E170" t="str">
            <v>Years to Amortize</v>
          </cell>
        </row>
        <row r="171">
          <cell r="B171" t="str">
            <v>Term Loan A</v>
          </cell>
          <cell r="E171">
            <v>7</v>
          </cell>
          <cell r="F171">
            <v>27.1428571428571</v>
          </cell>
          <cell r="G171">
            <v>27.1428571428571</v>
          </cell>
          <cell r="H171">
            <v>27.1428571428571</v>
          </cell>
          <cell r="I171">
            <v>27.1428571428571</v>
          </cell>
          <cell r="J171">
            <v>27.1428571428571</v>
          </cell>
        </row>
        <row r="172">
          <cell r="B172" t="str">
            <v>Term Loan B</v>
          </cell>
          <cell r="E172">
            <v>0</v>
          </cell>
          <cell r="F172">
            <v>0</v>
          </cell>
          <cell r="G172">
            <v>0</v>
          </cell>
          <cell r="H172">
            <v>0</v>
          </cell>
          <cell r="I172">
            <v>0</v>
          </cell>
          <cell r="J172">
            <v>0</v>
          </cell>
        </row>
        <row r="173">
          <cell r="B173" t="str">
            <v>High Yield</v>
          </cell>
          <cell r="E173">
            <v>0</v>
          </cell>
          <cell r="F173">
            <v>0</v>
          </cell>
          <cell r="G173">
            <v>0</v>
          </cell>
          <cell r="H173">
            <v>0</v>
          </cell>
          <cell r="I173">
            <v>0</v>
          </cell>
          <cell r="J173">
            <v>0</v>
          </cell>
        </row>
        <row r="174">
          <cell r="B174" t="str">
            <v>Mezzanine</v>
          </cell>
          <cell r="E174">
            <v>0</v>
          </cell>
          <cell r="F174">
            <v>0</v>
          </cell>
          <cell r="G174">
            <v>0</v>
          </cell>
          <cell r="H174">
            <v>0</v>
          </cell>
          <cell r="I174">
            <v>0</v>
          </cell>
          <cell r="J174">
            <v>0</v>
          </cell>
        </row>
        <row r="175">
          <cell r="B175" t="str">
            <v>Preferred Equity (PIK Debt)</v>
          </cell>
          <cell r="E175">
            <v>0</v>
          </cell>
          <cell r="F175">
            <v>0</v>
          </cell>
          <cell r="G175">
            <v>0</v>
          </cell>
          <cell r="H175">
            <v>0</v>
          </cell>
          <cell r="I175">
            <v>0</v>
          </cell>
          <cell r="J175">
            <v>0</v>
          </cell>
        </row>
        <row r="177">
          <cell r="B177" t="str">
            <v>USES OF FUNDS</v>
          </cell>
        </row>
        <row r="178">
          <cell r="B178" t="str">
            <v>Required Debt Retirement</v>
          </cell>
        </row>
        <row r="179">
          <cell r="B179" t="str">
            <v>Term Loan A</v>
          </cell>
          <cell r="F179">
            <v>27.1428571428571</v>
          </cell>
          <cell r="G179">
            <v>27.1428571428571</v>
          </cell>
          <cell r="H179">
            <v>27.1428571428571</v>
          </cell>
          <cell r="I179">
            <v>27.1428571428571</v>
          </cell>
          <cell r="J179">
            <v>0</v>
          </cell>
        </row>
        <row r="180">
          <cell r="B180" t="str">
            <v>Term Loan B</v>
          </cell>
          <cell r="F180">
            <v>0</v>
          </cell>
          <cell r="G180">
            <v>0</v>
          </cell>
          <cell r="H180">
            <v>0</v>
          </cell>
          <cell r="I180">
            <v>0</v>
          </cell>
          <cell r="J180">
            <v>0</v>
          </cell>
        </row>
        <row r="181">
          <cell r="B181" t="str">
            <v>High Yield</v>
          </cell>
          <cell r="F181">
            <v>0</v>
          </cell>
          <cell r="G181">
            <v>0</v>
          </cell>
          <cell r="H181">
            <v>0</v>
          </cell>
          <cell r="I181">
            <v>0</v>
          </cell>
          <cell r="J181">
            <v>0</v>
          </cell>
        </row>
        <row r="182">
          <cell r="B182" t="str">
            <v>Mezzanine</v>
          </cell>
          <cell r="F182">
            <v>0</v>
          </cell>
          <cell r="G182">
            <v>0</v>
          </cell>
          <cell r="H182">
            <v>0</v>
          </cell>
          <cell r="I182">
            <v>0</v>
          </cell>
          <cell r="J182">
            <v>0</v>
          </cell>
        </row>
        <row r="183">
          <cell r="B183" t="str">
            <v>Preferred Equity (PIK Debt)</v>
          </cell>
          <cell r="F183">
            <v>0</v>
          </cell>
          <cell r="G183">
            <v>0</v>
          </cell>
          <cell r="H183">
            <v>0</v>
          </cell>
          <cell r="I183">
            <v>0</v>
          </cell>
          <cell r="J183">
            <v>0</v>
          </cell>
        </row>
        <row r="184">
          <cell r="B184" t="str">
            <v>Required Debt Retirement</v>
          </cell>
          <cell r="F184">
            <v>27.1428571428571</v>
          </cell>
          <cell r="G184">
            <v>27.1428571428571</v>
          </cell>
          <cell r="H184">
            <v>27.1428571428571</v>
          </cell>
          <cell r="I184">
            <v>27.1428571428571</v>
          </cell>
          <cell r="J184">
            <v>0</v>
          </cell>
        </row>
        <row r="186">
          <cell r="B186" t="str">
            <v>Cash Sweep</v>
          </cell>
          <cell r="E186" t="str">
            <v>Prepayment?</v>
          </cell>
        </row>
        <row r="187">
          <cell r="B187" t="str">
            <v>Working Capital Revolver</v>
          </cell>
          <cell r="E187">
            <v>1</v>
          </cell>
          <cell r="F187">
            <v>0</v>
          </cell>
          <cell r="G187">
            <v>0</v>
          </cell>
          <cell r="H187">
            <v>0</v>
          </cell>
          <cell r="I187">
            <v>0</v>
          </cell>
          <cell r="J187">
            <v>0</v>
          </cell>
        </row>
        <row r="188">
          <cell r="B188" t="str">
            <v>Term Loan A</v>
          </cell>
          <cell r="E188">
            <v>1</v>
          </cell>
          <cell r="F188">
            <v>15.3154702192362</v>
          </cell>
          <cell r="G188">
            <v>26.081604219497201</v>
          </cell>
          <cell r="H188">
            <v>36.434939499219901</v>
          </cell>
          <cell r="I188">
            <v>3.0651289191894602</v>
          </cell>
          <cell r="J188">
            <v>0</v>
          </cell>
        </row>
        <row r="189">
          <cell r="B189" t="str">
            <v>Term Loan B</v>
          </cell>
          <cell r="E189">
            <v>0</v>
          </cell>
          <cell r="F189">
            <v>0</v>
          </cell>
          <cell r="G189">
            <v>0</v>
          </cell>
          <cell r="H189">
            <v>0</v>
          </cell>
          <cell r="I189">
            <v>0</v>
          </cell>
          <cell r="J189">
            <v>0</v>
          </cell>
        </row>
        <row r="190">
          <cell r="B190" t="str">
            <v>High Yield</v>
          </cell>
          <cell r="E190">
            <v>0</v>
          </cell>
          <cell r="F190">
            <v>0</v>
          </cell>
          <cell r="G190">
            <v>0</v>
          </cell>
          <cell r="H190">
            <v>0</v>
          </cell>
          <cell r="I190">
            <v>0</v>
          </cell>
          <cell r="J190">
            <v>0</v>
          </cell>
        </row>
        <row r="191">
          <cell r="B191" t="str">
            <v>Mezzanine</v>
          </cell>
          <cell r="E191">
            <v>0</v>
          </cell>
          <cell r="F191">
            <v>0</v>
          </cell>
          <cell r="G191">
            <v>0</v>
          </cell>
          <cell r="H191">
            <v>0</v>
          </cell>
          <cell r="I191">
            <v>0</v>
          </cell>
          <cell r="J191">
            <v>0</v>
          </cell>
        </row>
        <row r="192">
          <cell r="B192" t="str">
            <v>Preferred Equity (PIK Debt)</v>
          </cell>
          <cell r="E192">
            <v>0</v>
          </cell>
          <cell r="F192">
            <v>0</v>
          </cell>
          <cell r="G192">
            <v>0</v>
          </cell>
          <cell r="H192">
            <v>0</v>
          </cell>
          <cell r="I192">
            <v>0</v>
          </cell>
          <cell r="J192">
            <v>0</v>
          </cell>
        </row>
        <row r="193">
          <cell r="B193" t="str">
            <v>Cash Sweep</v>
          </cell>
          <cell r="F193">
            <v>15.3154702192362</v>
          </cell>
          <cell r="G193">
            <v>26.081604219497201</v>
          </cell>
          <cell r="H193">
            <v>36.434939499219901</v>
          </cell>
          <cell r="I193">
            <v>3.0651289191894602</v>
          </cell>
          <cell r="J193">
            <v>0</v>
          </cell>
        </row>
        <row r="195">
          <cell r="B195" t="str">
            <v>Uses of Funds Subtotal</v>
          </cell>
          <cell r="F195">
            <v>42.458327362093399</v>
          </cell>
          <cell r="G195">
            <v>53.224461362354297</v>
          </cell>
          <cell r="H195">
            <v>63.577796642077097</v>
          </cell>
          <cell r="I195">
            <v>30.207986062046601</v>
          </cell>
          <cell r="J195">
            <v>0</v>
          </cell>
        </row>
        <row r="197">
          <cell r="B197" t="str">
            <v>Excess Cash Added on Balance Sheet</v>
          </cell>
          <cell r="F197">
            <v>0</v>
          </cell>
          <cell r="G197">
            <v>0</v>
          </cell>
          <cell r="H197">
            <v>0</v>
          </cell>
          <cell r="I197">
            <v>30.107774585036701</v>
          </cell>
          <cell r="J197">
            <v>99.7049244603582</v>
          </cell>
        </row>
        <row r="198">
          <cell r="B198" t="str">
            <v>Total Uses of Funds</v>
          </cell>
          <cell r="F198">
            <v>42.458327362093399</v>
          </cell>
          <cell r="G198">
            <v>53.224461362354297</v>
          </cell>
          <cell r="H198">
            <v>63.577796642077097</v>
          </cell>
          <cell r="I198">
            <v>60.315760647083302</v>
          </cell>
          <cell r="J198">
            <v>99.7049244603582</v>
          </cell>
        </row>
        <row r="200">
          <cell r="B200" t="str">
            <v>SOURCES OF FUNDS</v>
          </cell>
        </row>
        <row r="201">
          <cell r="B201" t="str">
            <v>Opening Cash Balance</v>
          </cell>
          <cell r="F201">
            <v>0</v>
          </cell>
          <cell r="G201">
            <v>-0.17714285714286901</v>
          </cell>
          <cell r="H201">
            <v>-0.35428571428573702</v>
          </cell>
          <cell r="I201">
            <v>-0.53142857142859201</v>
          </cell>
          <cell r="J201">
            <v>29.576346013608099</v>
          </cell>
        </row>
        <row r="202">
          <cell r="B202" t="str">
            <v>Cash Available for Debt Repayment</v>
          </cell>
          <cell r="F202">
            <v>42.635470219236197</v>
          </cell>
          <cell r="G202">
            <v>53.401604219497202</v>
          </cell>
          <cell r="H202">
            <v>63.754939499219901</v>
          </cell>
          <cell r="I202">
            <v>60.492903504226199</v>
          </cell>
          <cell r="J202">
            <v>69.597149875321506</v>
          </cell>
        </row>
        <row r="203">
          <cell r="B203" t="str">
            <v>Source of Funds Subtotal</v>
          </cell>
          <cell r="F203">
            <v>42.635470219236197</v>
          </cell>
          <cell r="G203">
            <v>53.224461362354297</v>
          </cell>
          <cell r="H203">
            <v>63.4006537849342</v>
          </cell>
          <cell r="I203">
            <v>59.9614749327976</v>
          </cell>
          <cell r="J203">
            <v>99.173495888929594</v>
          </cell>
        </row>
        <row r="205">
          <cell r="B205" t="str">
            <v>Incremental Revolver Borrowings</v>
          </cell>
          <cell r="F205">
            <v>0</v>
          </cell>
          <cell r="G205">
            <v>0</v>
          </cell>
          <cell r="H205">
            <v>0.177142857142883</v>
          </cell>
          <cell r="I205">
            <v>0</v>
          </cell>
          <cell r="J205">
            <v>0</v>
          </cell>
        </row>
        <row r="206">
          <cell r="B206" t="str">
            <v>Total Sources of Funds</v>
          </cell>
          <cell r="F206">
            <v>42.635470219236197</v>
          </cell>
          <cell r="G206">
            <v>53.224461362354297</v>
          </cell>
          <cell r="H206">
            <v>63.577796642077097</v>
          </cell>
          <cell r="I206">
            <v>59.9614749327976</v>
          </cell>
          <cell r="J206">
            <v>99.173495888929594</v>
          </cell>
        </row>
        <row r="208">
          <cell r="B208" t="str">
            <v>Check</v>
          </cell>
          <cell r="F208">
            <v>0.17714285714286901</v>
          </cell>
          <cell r="G208">
            <v>0.17714285714286901</v>
          </cell>
          <cell r="H208">
            <v>0.17714285714286901</v>
          </cell>
          <cell r="I208">
            <v>0.531428571428606</v>
          </cell>
          <cell r="J208">
            <v>1.06285714285717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sheetName val="TWO"/>
      <sheetName val="THREE"/>
      <sheetName val="SPREADSH"/>
      <sheetName val="JOB COST"/>
      <sheetName val="SHEET"/>
      <sheetName val="schedule"/>
      <sheetName val="SH_1-3Ba"/>
      <sheetName val="SH_3Bb-3Be"/>
      <sheetName val="SH_3Bf-3Bc"/>
      <sheetName val="SH_3Bc-3D"/>
      <sheetName val="SH_3D-3F"/>
      <sheetName val="SH_3G-5B"/>
      <sheetName val="SH_6-8"/>
      <sheetName val="YARD-LITE"/>
      <sheetName val="STRUCT_GRND"/>
      <sheetName val="EIGHT"/>
      <sheetName val="NINE"/>
      <sheetName val="TEN"/>
      <sheetName val="TOTAL"/>
      <sheetName val="CABLES"/>
      <sheetName val="PRICING"/>
      <sheetName val="ASSMBLYS"/>
      <sheetName val="ASSMBLY_MATRL"/>
      <sheetName val="SCHED"/>
      <sheetName val="MATRL_SUMRY"/>
      <sheetName val="JC_RICHARDS"/>
      <sheetName val="1-28"/>
      <sheetName val="2-4"/>
      <sheetName val="2-11"/>
      <sheetName val="2-18"/>
      <sheetName val="2-25"/>
    </sheetNames>
    <sheetDataSet>
      <sheetData sheetId="0"/>
      <sheetData sheetId="1"/>
      <sheetData sheetId="2"/>
      <sheetData sheetId="3"/>
      <sheetData sheetId="4" refreshError="1">
        <row r="9">
          <cell r="A9">
            <v>1101</v>
          </cell>
        </row>
        <row r="10">
          <cell r="A10">
            <v>1102</v>
          </cell>
        </row>
        <row r="11">
          <cell r="A11">
            <v>1103</v>
          </cell>
        </row>
        <row r="12">
          <cell r="A12">
            <v>1104</v>
          </cell>
        </row>
        <row r="13">
          <cell r="A13">
            <v>1105</v>
          </cell>
        </row>
        <row r="14">
          <cell r="A14">
            <v>1106</v>
          </cell>
        </row>
        <row r="15">
          <cell r="A15">
            <v>1107</v>
          </cell>
        </row>
        <row r="16">
          <cell r="A16">
            <v>1108</v>
          </cell>
        </row>
        <row r="17">
          <cell r="A17">
            <v>1109</v>
          </cell>
        </row>
        <row r="18">
          <cell r="A18">
            <v>1110</v>
          </cell>
        </row>
        <row r="19">
          <cell r="A19">
            <v>1111</v>
          </cell>
        </row>
        <row r="20">
          <cell r="A20">
            <v>1112</v>
          </cell>
        </row>
        <row r="21">
          <cell r="A21">
            <v>1113</v>
          </cell>
        </row>
        <row r="22">
          <cell r="A22">
            <v>1114</v>
          </cell>
        </row>
        <row r="23">
          <cell r="A23">
            <v>1115</v>
          </cell>
        </row>
        <row r="24">
          <cell r="A24">
            <v>1116</v>
          </cell>
        </row>
        <row r="25">
          <cell r="A25">
            <v>1117</v>
          </cell>
        </row>
        <row r="26">
          <cell r="A26">
            <v>1118</v>
          </cell>
        </row>
        <row r="27">
          <cell r="A27">
            <v>1119</v>
          </cell>
        </row>
        <row r="28">
          <cell r="A28">
            <v>1120</v>
          </cell>
        </row>
        <row r="29">
          <cell r="A29">
            <v>1121</v>
          </cell>
        </row>
        <row r="30">
          <cell r="A30">
            <v>1122</v>
          </cell>
        </row>
        <row r="31">
          <cell r="A31">
            <v>1123</v>
          </cell>
        </row>
        <row r="32">
          <cell r="A32">
            <v>1124</v>
          </cell>
        </row>
        <row r="33">
          <cell r="A33">
            <v>1125</v>
          </cell>
        </row>
        <row r="34">
          <cell r="A34">
            <v>1126</v>
          </cell>
        </row>
        <row r="35">
          <cell r="A35">
            <v>1127</v>
          </cell>
        </row>
        <row r="36">
          <cell r="A36">
            <v>1128</v>
          </cell>
        </row>
        <row r="37">
          <cell r="A37">
            <v>1129</v>
          </cell>
        </row>
        <row r="38">
          <cell r="A38">
            <v>1130</v>
          </cell>
        </row>
        <row r="39">
          <cell r="A39">
            <v>1199</v>
          </cell>
        </row>
        <row r="42">
          <cell r="A42" t="str">
            <v>Company STURGEON ELECTRIC CO</v>
          </cell>
        </row>
        <row r="43">
          <cell r="A43" t="str">
            <v>Location: BLUFFDALE, UT</v>
          </cell>
        </row>
        <row r="44">
          <cell r="A44" t="str">
            <v>Contract # 88088</v>
          </cell>
        </row>
        <row r="45">
          <cell r="A45" t="str">
            <v>Project:  CAMP WMS 345/138 SUBST</v>
          </cell>
        </row>
        <row r="46">
          <cell r="A46" t="str">
            <v>Page 2</v>
          </cell>
        </row>
        <row r="48">
          <cell r="A48" t="str">
            <v>Acct/Code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DecJE&amp;APdetail"/>
      <sheetName val="Oct-DecJE&amp;APdetailAD"/>
      <sheetName val="Oct-DecJE&amp;APdetailCOST"/>
      <sheetName val="609 3Q01"/>
      <sheetName val="CostJan-Mar"/>
      <sheetName val="ADJan-Mar"/>
      <sheetName val="MarBals,Cost"/>
      <sheetName val="MarBals,AD"/>
      <sheetName val="Hist"/>
      <sheetName val="DATA"/>
      <sheetName val="SCHEDULE"/>
      <sheetName val="TABLE"/>
      <sheetName val="Sheet1"/>
      <sheetName val="Offtaker Revenue Summaries"/>
      <sheetName val="Assumptions and Inputs"/>
      <sheetName val="Product A"/>
      <sheetName val="Product B"/>
      <sheetName val="Product C"/>
      <sheetName val="Product D"/>
      <sheetName val="Product E"/>
      <sheetName val="Product F"/>
      <sheetName val="Product G"/>
      <sheetName val="Product H"/>
      <sheetName val="Product I"/>
      <sheetName val="Product J"/>
      <sheetName val="Product K"/>
      <sheetName val="Product L"/>
      <sheetName val="Product M"/>
      <sheetName val="Product N"/>
      <sheetName val="Product O"/>
      <sheetName val="Product P"/>
      <sheetName val="Product Q"/>
      <sheetName val="Product R"/>
      <sheetName val="Product S"/>
      <sheetName val="Summary of Values"/>
      <sheetName val="F9_Hidde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QUERY"/>
      <sheetName val="Loc Table"/>
      <sheetName val="supporting worksheet"/>
      <sheetName val="August"/>
      <sheetName val="IRR1295A"/>
      <sheetName val="MASTER MAPPING"/>
      <sheetName val="DT-Adj"/>
      <sheetName val="2007"/>
      <sheetName val="Master Code"/>
      <sheetName val="EY Price Index"/>
      <sheetName val="Detail"/>
    </sheetNames>
    <definedNames>
      <definedName name="Register.DClick" refersTo="='XLQUERY'!$B$5"/>
    </definedNames>
    <sheetDataSet>
      <sheetData sheetId="0">
        <row r="5">
          <cell r="B5" t="b">
            <v>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34"/>
      <sheetName val="Page 235"/>
      <sheetName val="Page 262"/>
      <sheetName val="Page 263"/>
      <sheetName val="Page 274"/>
      <sheetName val="Page 275"/>
      <sheetName val="Page 276"/>
      <sheetName val="Page 277"/>
      <sheetName val="Book11"/>
      <sheetName val="Sheet1"/>
      <sheetName val="Sheet2"/>
      <sheetName val="Sheet3"/>
      <sheetName val="Nogra Accretion"/>
      <sheetName val="2015"/>
      <sheetName val="2016"/>
      <sheetName val="2017"/>
      <sheetName val="2018"/>
      <sheetName val="2019"/>
      <sheetName val="NetOps TOP 02"/>
      <sheetName val="Lists"/>
      <sheetName val="ED_Cost"/>
      <sheetName val="CC List"/>
      <sheetName val="HC 3-12-04"/>
    </sheetNames>
    <definedNames>
      <definedName name="MONTH"/>
    </definedNames>
    <sheetDataSet>
      <sheetData sheetId="0"/>
      <sheetData sheetId="1"/>
      <sheetData sheetId="2"/>
      <sheetData sheetId="3"/>
      <sheetData sheetId="4"/>
      <sheetData sheetId="5"/>
      <sheetData sheetId="6"/>
      <sheetData sheetId="7"/>
      <sheetData sheetId="8" refreshError="1"/>
      <sheetData sheetId="9" refreshError="1"/>
      <sheetData sheetId="10">
        <row r="3">
          <cell r="D3">
            <v>425813</v>
          </cell>
        </row>
      </sheetData>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assumptions"/>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DCF"/>
      <sheetName val="建物概要 (2)"/>
      <sheetName val="Assum"/>
      <sheetName val="A1 - Income Statement"/>
      <sheetName val="Tableau Doc"/>
      <sheetName val="Notionnel-juridique"/>
      <sheetName val="ww-1 capital allocation"/>
      <sheetName val="Contact List"/>
      <sheetName val="member database"/>
      <sheetName val="FAB별"/>
      <sheetName val="Equity"/>
      <sheetName val="P2"/>
      <sheetName val="P1"/>
      <sheetName val="314 A"/>
      <sheetName val="owssvr"/>
      <sheetName val="Fund II - Add-on Piedmont Call"/>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s>
    <sheetDataSet>
      <sheetData sheetId="0">
        <row r="12">
          <cell r="B12">
            <v>0.49</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bs"/>
      <sheetName val="Reference_Data"/>
      <sheetName val="Period"/>
      <sheetName val="Opex"/>
      <sheetName val="Disposals"/>
      <sheetName val="Sep-Mar Calculations"/>
      <sheetName val="ANE Deals"/>
      <sheetName val="GasActivity"/>
      <sheetName val="DOER A&amp;G"/>
      <sheetName val="MA data"/>
      <sheetName val="NH data"/>
      <sheetName val="RIGas data"/>
      <sheetName val="RIDist data"/>
      <sheetName val="RegExpenseTypes"/>
      <sheetName val="MAExtExpA&amp;GAlloc"/>
      <sheetName val="NHExtExpA&amp;GAlloc"/>
      <sheetName val="RIGasExtExpA&amp;GAlloc"/>
      <sheetName val="RIDistExtExpA&amp;GAlloc"/>
      <sheetName val="NHOutput"/>
      <sheetName val="DOER A&amp;G Alloc"/>
      <sheetName val="RIDistOutput"/>
      <sheetName val="RIGasOutput"/>
      <sheetName val="RegAcctgMatri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Tableau Doc"/>
      <sheetName val="Notionnel-juridique"/>
      <sheetName val="A1 - Income Statement"/>
      <sheetName val="ww-1 capital allocation"/>
      <sheetName val="Contact List"/>
      <sheetName val="member database"/>
      <sheetName val="FAB별"/>
      <sheetName val="Assumptions"/>
      <sheetName val="Equity"/>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314 A"/>
      <sheetName val="owssvr"/>
      <sheetName val="Fund II - Add-on Piedmont Call"/>
      <sheetName val="P2"/>
      <sheetName val="P1"/>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 val="K-1 Status 5.5.16 for LOOKUP"/>
      <sheetName val="Summary quarterly P&amp;L"/>
      <sheetName val="F"/>
      <sheetName val="Inputs"/>
      <sheetName val="K1DB"/>
      <sheetName val="Menu"/>
      <sheetName val="Description Bank"/>
      <sheetName val="Assum"/>
      <sheetName val="Lists"/>
      <sheetName val="National Comps"/>
      <sheetName val="A.6 Line 16 Foreign Transac."/>
      <sheetName val="MARKS.xls - Inputs"/>
      <sheetName val="Country Codes"/>
      <sheetName val="1.SC II Main TIS"/>
      <sheetName val="1.SC II Main TIS Q4"/>
      <sheetName val="PFIC Summary"/>
      <sheetName val="Recipient and WHA Status Codes"/>
      <sheetName val="Other drop down options"/>
      <sheetName val="Exemption Codes"/>
      <sheetName val="ENE"/>
      <sheetName val="NAV-REC"/>
      <sheetName val="Control"/>
      <sheetName val="Base Info"/>
      <sheetName val="Financing"/>
      <sheetName val="1601_Detail_information"/>
      <sheetName val="Base_Info"/>
      <sheetName val="Settings"/>
      <sheetName val="Controls"/>
      <sheetName val="Summary"/>
      <sheetName val="T2 - ETR-NOT USED"/>
      <sheetName val="Sheet3"/>
      <sheetName val="Month Spend Breakdown"/>
      <sheetName val="IRC Output 1"/>
      <sheetName val="TRANSACTION"/>
      <sheetName val="Auto_Control"/>
      <sheetName val="Hf"/>
      <sheetName val="Income Codes"/>
      <sheetName val="Salary Rate Reference"/>
      <sheetName val="LBO"/>
      <sheetName val="Exemption Codes &amp; LOB Codes"/>
      <sheetName val="Sheet1 (2)"/>
      <sheetName val="E. Form 1118 AMT General 16"/>
      <sheetName val="tstrip"/>
      <sheetName val="MODEL4"/>
      <sheetName val="00000"/>
      <sheetName val="Lookups &amp; Descriptions"/>
      <sheetName val="Salary_Rate_Reference"/>
      <sheetName val="quarterly income and e&amp;p"/>
      <sheetName val="pcQueryData"/>
      <sheetName val="0012SSA"/>
      <sheetName val="Key"/>
      <sheetName val="Apportionment - Output"/>
      <sheetName val="MTD"/>
      <sheetName val="SALT"/>
      <sheetName val="Partner Data"/>
      <sheetName val="Drop Down List"/>
      <sheetName val="K-1 Input"/>
      <sheetName val="Trial Balance"/>
      <sheetName val="IssuerSummary"/>
      <sheetName val="1. Package Details"/>
      <sheetName val="Translation"/>
      <sheetName val="DCF"/>
      <sheetName val="建物概要 (2)"/>
      <sheetName val="INFAnnual"/>
      <sheetName val="Scenario Summary"/>
      <sheetName val="Cash Summary"/>
      <sheetName val="Partnership Total Allocations"/>
      <sheetName val="Fund Ops - USD--Mgmt Fees (002)"/>
      <sheetName val="Fund Ops - USD (302212)"/>
      <sheetName val="Kensington Debt (7887157)"/>
      <sheetName val="Surgery - Consolidation"/>
      <sheetName val="Part"/>
      <sheetName val="DUE FROM &amp; TO"/>
      <sheetName val="Projections"/>
      <sheetName val="Eur-Azeo Report"/>
      <sheetName val="ST Corrections"/>
      <sheetName val="useforqtrlychart"/>
      <sheetName val="Typical Company"/>
      <sheetName val="Model Assumptions"/>
      <sheetName val="Print Controls"/>
      <sheetName val="Venetian"/>
      <sheetName val="List"/>
      <sheetName val="Trading Account"/>
      <sheetName val="Lead"/>
      <sheetName val="CoA"/>
      <sheetName val="Literal Reference"/>
      <sheetName val="Instructions"/>
      <sheetName val="Legend"/>
      <sheetName val="INFO"/>
      <sheetName val="Tax Basis Matrix"/>
      <sheetName val="RCM Penetration"/>
      <sheetName val="Consolidated BS"/>
      <sheetName val="Consolidated IS"/>
      <sheetName val="ECI"/>
      <sheetName val="2013 Carried Interest Calc"/>
      <sheetName val="LONG POSITIONS"/>
      <sheetName val="Summary 1-Ph1"/>
      <sheetName val="Main"/>
      <sheetName val="Detail USG"/>
      <sheetName val="PIVOT 1 (DA NON CAMBIARE)"/>
      <sheetName val="prod_line"/>
      <sheetName val="Standard Costs"/>
      <sheetName val="Req - WW"/>
      <sheetName val="COLinfo"/>
      <sheetName val="Total Payor (B)"/>
      <sheetName val="Pro Forma-H"/>
      <sheetName val="Validations"/>
      <sheetName val="Gen II Team with Contact"/>
      <sheetName val="Gen II Team"/>
      <sheetName val="Gen II Team (2)"/>
      <sheetName val="Summary Statistics"/>
      <sheetName val="HS III"/>
      <sheetName val="HS VI Key Terms"/>
      <sheetName val="SWG Structure Chart"/>
      <sheetName val="SWG Holdings"/>
      <sheetName val="SWG Arlington Corp"/>
      <sheetName val="SWG Griffith Corp"/>
      <sheetName val="SWG Corp Holdings"/>
      <sheetName val="SWG Main Interco"/>
      <sheetName val="SWG Prism Interco "/>
      <sheetName val="SWG IV-A Interco"/>
      <sheetName val="GWF Main Interco"/>
      <sheetName val="GWF Prism&amp;IV-A Interco"/>
      <sheetName val="SWG Arlington Main Blocker"/>
      <sheetName val="SWG Griffith Main Blocker"/>
      <sheetName val="SWG Arlington Prism Blocker"/>
      <sheetName val="SWG Griffith Prism Blocker"/>
      <sheetName val="SWG Arlington IV-A FIV Sub"/>
      <sheetName val="SWG Griffith IV-A FIV Sub"/>
      <sheetName val="GWF Main Blocker"/>
      <sheetName val="GWF Prism&amp;IV-A Blocker"/>
      <sheetName val="SWG Arlington CIV A Blocker"/>
      <sheetName val="SWG Griffith CIV A Blocker"/>
      <sheetName val="SWG Arlington CIV B"/>
      <sheetName val="SWG Griffith CIV B"/>
      <sheetName val="GWF CIV Blocker"/>
      <sheetName val="SWG CIV C"/>
      <sheetName val="SWG Arlington CIV C Blocker"/>
      <sheetName val="SWG Griffith CIV C Blocker"/>
      <sheetName val="GWF CIV Blocker C"/>
      <sheetName val="Dropdowns"/>
      <sheetName val="IDC"/>
      <sheetName val="Prices"/>
      <sheetName val="CRITERIA1"/>
      <sheetName val="Graph"/>
      <sheetName val="Total Direct"/>
      <sheetName val="sales vol."/>
      <sheetName val="Sensitivity Matrix"/>
      <sheetName val="10 Year Cash"/>
      <sheetName val="3800-003"/>
      <sheetName val="3800-004"/>
      <sheetName val="tables"/>
      <sheetName val="Original Plan"/>
      <sheetName val="CA Lab Equp"/>
      <sheetName val="Pass_Query"/>
      <sheetName val="Workpaper_Index"/>
      <sheetName val="Core_Allocation"/>
      <sheetName val="Pickwick_Report"/>
      <sheetName val="Transaction_Inputs"/>
      <sheetName val="General_Inputs"/>
      <sheetName val="BS_allocation_-_December"/>
      <sheetName val="MFG_Capital"/>
      <sheetName val="A4_3d-_6mth_ave"/>
      <sheetName val="LONG_PUTS"/>
      <sheetName val="Bloomberg_Comp"/>
      <sheetName val="Share_Price_Data"/>
      <sheetName val="DIVPEP_II_-_US$"/>
      <sheetName val="Q1_2013_Admin_Fee"/>
      <sheetName val="Fund_II_-_Add-on_Piedmont_Call"/>
      <sheetName val="HQ,_FM_and_Mobilisation_Costs"/>
      <sheetName val="STEPS_Payable"/>
      <sheetName val="STEPS_Receivable"/>
      <sheetName val="Treasury_Transactions"/>
      <sheetName val="JPM_Fund_List"/>
      <sheetName val="ALL_FORMS"/>
      <sheetName val="Drop_down_options"/>
      <sheetName val="Status_list"/>
      <sheetName val="Switch input"/>
      <sheetName val="Cover"/>
      <sheetName val="Validation Table"/>
      <sheetName val="Facility Info"/>
      <sheetName val="Opex_HPC2"/>
      <sheetName val="payor mix"/>
      <sheetName val="Beta"/>
      <sheetName val="MktComps"/>
      <sheetName val="MAP"/>
      <sheetName val="Roll-Up"/>
      <sheetName val="RD"/>
      <sheetName val="cashflowdata"/>
      <sheetName val="Equity Balances"/>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Submit"/>
      <sheetName val="Equity_Balances"/>
      <sheetName val="restated_tecsi_and_danet"/>
      <sheetName val="Form19"/>
      <sheetName val="Pricing"/>
      <sheetName val="RATETEMP"/>
      <sheetName val="Control Panel"/>
      <sheetName val="Div 5037"/>
      <sheetName val="Div 6173"/>
      <sheetName val="Div 6280"/>
      <sheetName val="4THQ_COLL"/>
      <sheetName val="FP&amp;A Notes"/>
      <sheetName val="CP Inventory Transfers"/>
      <sheetName val="CP Labor Detail"/>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Salary Comparison"/>
      <sheetName val="l&amp;b F"/>
      <sheetName val="1601Period 3 Fy98"/>
      <sheetName val="lookup"/>
      <sheetName val="W-9A|Income Tax"/>
      <sheetName val="Welcome"/>
      <sheetName val="ic"/>
      <sheetName val="Risk"/>
      <sheetName val="M&amp;A Table"/>
      <sheetName val="Datasheet"/>
      <sheetName val="loan"/>
      <sheetName val="Financials"/>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August 02 Corrected"/>
      <sheetName val="RD $14.95"/>
      <sheetName val="Wall to Wall"/>
      <sheetName val="Primary rates"/>
      <sheetName val="Proforma"/>
      <sheetName val="Total"/>
      <sheetName val="Graphs"/>
      <sheetName val="Parameters"/>
      <sheetName val="Old Summary"/>
      <sheetName val="1601_Detail_information2"/>
      <sheetName val="Sensetivities"/>
      <sheetName val="MLP IPO Yields vs MLP Index"/>
    </sheetNames>
    <sheetDataSet>
      <sheetData sheetId="0">
        <row r="12">
          <cell r="B12">
            <v>0.49</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ow r="12">
          <cell r="B12">
            <v>0.49</v>
          </cell>
        </row>
      </sheetData>
      <sheetData sheetId="303">
        <row r="12">
          <cell r="B12">
            <v>0.49</v>
          </cell>
        </row>
      </sheetData>
      <sheetData sheetId="304"/>
      <sheetData sheetId="305"/>
      <sheetData sheetId="306"/>
      <sheetData sheetId="307"/>
      <sheetData sheetId="308"/>
      <sheetData sheetId="309"/>
      <sheetData sheetId="310"/>
      <sheetData sheetId="31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sheetData sheetId="323" refreshError="1"/>
      <sheetData sheetId="324"/>
      <sheetData sheetId="325">
        <row r="98">
          <cell r="H98">
            <v>797321</v>
          </cell>
        </row>
      </sheetData>
      <sheetData sheetId="326"/>
      <sheetData sheetId="327"/>
      <sheetData sheetId="328"/>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sheetData sheetId="342" refreshError="1"/>
      <sheetData sheetId="34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 val="Entities-short pd"/>
      <sheetName val="Tax consol TB Short Period"/>
      <sheetName val="TB-2.28.19"/>
      <sheetName val="2018 and 2019 short pd M-1"/>
      <sheetName val="Att. A (DO NOT INCLUDE)"/>
      <sheetName val="Excluded Costs (DO NOT INCLUDE)"/>
      <sheetName val="Trial Balance (DO NOT INCLUDE)"/>
      <sheetName val="INTERNAL - DO NOT FILE"/>
      <sheetName val="Trial Balance- FERC"/>
      <sheetName val="INTERNAL (DO NOT FILE)"/>
      <sheetName val="O&amp;M Support"/>
      <sheetName val="Attachment A"/>
      <sheetName val="OpEx Summary"/>
      <sheetName val="Excluded Costs"/>
      <sheetName val="Reg Asset - Excluded Costs"/>
      <sheetName val="INTERNAL (DO NOT INCLUDE)"/>
    </sheetNames>
    <definedNames>
      <definedName name="gIsRef"/>
    </defined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refreshError="1"/>
      <sheetData sheetId="12"/>
      <sheetData sheetId="13" refreshError="1"/>
      <sheetData sheetId="14"/>
      <sheetData sheetId="15" refreshError="1"/>
      <sheetData sheetId="16" refreshError="1"/>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RFE"/>
      <sheetName val="Model Setup"/>
      <sheetName val="Output"/>
      <sheetName val="Assumptions"/>
      <sheetName val="Menu Data"/>
      <sheetName val="Huntley Plant Data"/>
      <sheetName val="Dunkirk Plant Data"/>
      <sheetName val="Oswego Plant Data"/>
      <sheetName val="Arthur Kill Plant Data"/>
      <sheetName val="Astoria Plant Data"/>
      <sheetName val="Branford Plant Data"/>
      <sheetName val="Devon Plant Data"/>
      <sheetName val="Middletown Plant Data"/>
      <sheetName val="Cos Cob Plant Data"/>
      <sheetName val="Franklin Drive Plant Data"/>
      <sheetName val="Montville Plant Data"/>
      <sheetName val="Norwalk Harbor Plant Data"/>
      <sheetName val="Somerset Plant Data"/>
      <sheetName val="Torrington Plant Data"/>
      <sheetName val="Active Plant Data"/>
      <sheetName val="Active Dispatch Data"/>
      <sheetName val="Market Price Dispatch Data"/>
      <sheetName val="Market Load Data"/>
      <sheetName val="Average Market Price"/>
      <sheetName val="Market Price Percentages"/>
      <sheetName val="Market Price Data"/>
      <sheetName val="Inputs"/>
      <sheetName val="Project Calcs"/>
      <sheetName val="Base Calcs"/>
      <sheetName val="Graph Data"/>
      <sheetName val="Cash Flow Chart"/>
      <sheetName val="Cash flow pro forma"/>
      <sheetName val="Earnings Pro forma"/>
      <sheetName val="Initial_RFE"/>
      <sheetName val="Model_Setup"/>
      <sheetName val="Menu_Data"/>
      <sheetName val="Huntley_Plant_Data"/>
      <sheetName val="Dunkirk_Plant_Data"/>
      <sheetName val="Oswego_Plant_Data"/>
      <sheetName val="Arthur_Kill_Plant_Data"/>
      <sheetName val="Astoria_Plant_Data"/>
      <sheetName val="Branford_Plant_Data"/>
      <sheetName val="Devon_Plant_Data"/>
      <sheetName val="Middletown_Plant_Data"/>
      <sheetName val="Cos_Cob_Plant_Data"/>
      <sheetName val="Franklin_Drive_Plant_Data"/>
      <sheetName val="Montville_Plant_Data"/>
      <sheetName val="Norwalk_Harbor_Plant_Data"/>
      <sheetName val="Somerset_Plant_Data"/>
      <sheetName val="Torrington_Plant_Data"/>
      <sheetName val="Active_Plant_Data"/>
      <sheetName val="Active_Dispatch_Data"/>
      <sheetName val="Market_Price_Dispatch_Data"/>
      <sheetName val="Market_Load_Data"/>
      <sheetName val="Average_Market_Price"/>
      <sheetName val="Market_Price_Percentages"/>
      <sheetName val="Market_Price_Data"/>
      <sheetName val="Project_Calcs"/>
      <sheetName val="Base_Calcs"/>
      <sheetName val="Graph_Data"/>
      <sheetName val="Cash_Flow_Chart"/>
      <sheetName val="Cash_flow_pro_forma"/>
      <sheetName val="Earnings_Pro_forma"/>
      <sheetName val="ASS"/>
      <sheetName val="Drop Downs"/>
      <sheetName val="Assumptions 1"/>
      <sheetName val="Initial_RFE1"/>
      <sheetName val="Model_Setup1"/>
      <sheetName val="Menu_Data1"/>
      <sheetName val="Huntley_Plant_Data1"/>
      <sheetName val="Dunkirk_Plant_Data1"/>
      <sheetName val="Oswego_Plant_Data1"/>
      <sheetName val="Arthur_Kill_Plant_Data1"/>
      <sheetName val="Astoria_Plant_Data1"/>
      <sheetName val="Branford_Plant_Data1"/>
      <sheetName val="Devon_Plant_Data1"/>
      <sheetName val="Middletown_Plant_Data1"/>
      <sheetName val="Cos_Cob_Plant_Data1"/>
      <sheetName val="Franklin_Drive_Plant_Data1"/>
      <sheetName val="Montville_Plant_Data1"/>
      <sheetName val="Norwalk_Harbor_Plant_Data1"/>
      <sheetName val="Somerset_Plant_Data1"/>
      <sheetName val="Torrington_Plant_Data1"/>
      <sheetName val="Active_Plant_Data1"/>
      <sheetName val="Active_Dispatch_Data1"/>
      <sheetName val="Market_Price_Dispatch_Data1"/>
      <sheetName val="Market_Load_Data1"/>
      <sheetName val="Average_Market_Price1"/>
      <sheetName val="Market_Price_Percentages1"/>
      <sheetName val="Market_Price_Data1"/>
      <sheetName val="Project_Calcs1"/>
      <sheetName val="Base_Calcs1"/>
      <sheetName val="Graph_Data1"/>
      <sheetName val="Cash_Flow_Chart1"/>
      <sheetName val="Cash_flow_pro_forma1"/>
      <sheetName val="Earnings_Pro_forma1"/>
      <sheetName val="Cost Approach"/>
      <sheetName val="Sensitivity Control"/>
    </sheetNames>
    <sheetDataSet>
      <sheetData sheetId="0" refreshError="1"/>
      <sheetData sheetId="1" refreshError="1"/>
      <sheetData sheetId="2"/>
      <sheetData sheetId="3" refreshError="1"/>
      <sheetData sheetId="4">
        <row r="7">
          <cell r="C7" t="str">
            <v>Both</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19">
          <cell r="H219">
            <v>30</v>
          </cell>
        </row>
      </sheetData>
      <sheetData sheetId="27"/>
      <sheetData sheetId="28"/>
      <sheetData sheetId="29" refreshError="1"/>
      <sheetData sheetId="30" refreshError="1"/>
      <sheetData sheetId="31"/>
      <sheetData sheetId="32"/>
      <sheetData sheetId="33"/>
      <sheetData sheetId="34"/>
      <sheetData sheetId="35">
        <row r="7">
          <cell r="C7" t="str">
            <v>Both</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sheetData sheetId="67"/>
      <sheetData sheetId="68">
        <row r="7">
          <cell r="C7" t="str">
            <v>Both</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row r="1">
          <cell r="F1" t="str">
            <v>Preliminary</v>
          </cell>
        </row>
      </sheetData>
      <sheetData sheetId="2">
        <row r="2">
          <cell r="E2" t="str">
            <v>!</v>
          </cell>
        </row>
      </sheetData>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L Investment WP"/>
      <sheetName val="IC GL 2Q-1019"/>
      <sheetName val="IC GL 2Q"/>
      <sheetName val="Cost Rollfwd"/>
      <sheetName val="BSPEOF I "/>
      <sheetName val="Mgmt fee Cal"/>
      <sheetName val="BSPEOF I"/>
      <sheetName val="GL US$"/>
      <sheetName val="GL EM"/>
      <sheetName val="Summary of Invest"/>
      <sheetName val="Summary of Invest EM"/>
      <sheetName val="TB"/>
      <sheetName val="Bal Sheet"/>
      <sheetName val="Inc Stmt"/>
      <sheetName val="Euro JEs"/>
      <sheetName val="Sched of Invest"/>
      <sheetName val="Chgs in Ptrs Cap"/>
      <sheetName val="Cash Flows"/>
      <sheetName val="Capital Accounts"/>
      <sheetName val="Mgmt Fee WP"/>
      <sheetName val="Inv Analysis"/>
      <sheetName val="Inv Cost"/>
      <sheetName val="Inc Statement Analysis"/>
      <sheetName val="Starwood 6.26.03 dist"/>
      <sheetName val="TH Lee 12.23.03 dist"/>
      <sheetName val="Fund level P&amp;L for k-1 est"/>
      <sheetName val="WH Tax"/>
      <sheetName val="00103586"/>
      <sheetName val="Pickwick Report"/>
      <sheetName val="Capital Rollforward "/>
      <sheetName val="Model"/>
      <sheetName val="//er15.deloitteonline.com/Docs/"/>
      <sheetName val="Platform"/>
      <sheetName val="data-1999"/>
      <sheetName val="Strength"/>
      <sheetName val="Email"/>
      <sheetName val="Bond Fund BBG Data"/>
      <sheetName val="[00103586.XLS]__er15_deloitt_11"/>
      <sheetName val="[00103586.XLS]__er15_deloitte_2"/>
      <sheetName val="[00103586.XLS]__er24_deloitte_8"/>
      <sheetName val="Sheet2"/>
      <sheetName val="Total Company"/>
      <sheetName val="Front - Link"/>
      <sheetName val="QInterim"/>
      <sheetName val="[00103586.XLS]__er24_deloitte_2"/>
      <sheetName val="[00103586.XLS]__er24_deloitte_3"/>
      <sheetName val="[00103586.XLS]__er24_deloitte_4"/>
      <sheetName val="[00103586.XLS]__er24_deloitte_5"/>
      <sheetName val="[00103586.XLS]__er24_deloitte_6"/>
      <sheetName val="[00103586.XLS]__er24_deloitte_7"/>
      <sheetName val="[00103586.XLS]__er24_deloitt_11"/>
      <sheetName val="[00103586.XLS]__er15_deloitte_5"/>
      <sheetName val="[00103586.XLS]__er15_deloitte_3"/>
      <sheetName val="[00103586.XLS]__er15_deloitte_4"/>
      <sheetName val="[00103586.XLS]__er15_deloitte_6"/>
      <sheetName val="[00103586.XLS]__er15_deloitte_7"/>
      <sheetName val="[00103586.XLS]__er15_deloitte_8"/>
      <sheetName val="[00103586.XLS]__er24_deloitte_9"/>
      <sheetName val="[00103586.XLS]__er15_deloitte_9"/>
      <sheetName val="[00103586.XLS]__er15_deloitt_10"/>
      <sheetName val="[00103586.XLS]__er24_deloitt_10"/>
      <sheetName val="//er24.deloitteonline.com/Docs/"/>
      <sheetName val="[00103586.XLS]__er15_deloitt_12"/>
      <sheetName val="[00103586.XLS]__er24_deloitt_12"/>
      <sheetName val="[00103586.XLS]__er15_deloitt_14"/>
      <sheetName val="[00103586.XLS]__er24_deloitt_14"/>
      <sheetName val="[00103586.XLS]__er15_deloitt_13"/>
      <sheetName val="[00103586.XLS]__er24_deloitt_13"/>
      <sheetName val="[00103586.XLS]__er15_deloitt_22"/>
      <sheetName val="[00103586.XLS]__er24_deloitt_22"/>
      <sheetName val="[00103586.XLS]__er15_deloitt_15"/>
      <sheetName val="[00103586.XLS]__er24_deloitt_15"/>
      <sheetName val="[00103586.XLS]__er15_deloitt_16"/>
      <sheetName val="[00103586.XLS]__er24_deloitt_16"/>
      <sheetName val="[00103586.XLS]__er15_deloitt_17"/>
      <sheetName val="[00103586.XLS]__er24_deloitt_17"/>
      <sheetName val="[00103586.XLS]__er15_deloitt_18"/>
      <sheetName val="[00103586.XLS]__er24_deloitt_18"/>
      <sheetName val="[00103586.XLS]__er15_deloitt_19"/>
      <sheetName val="[00103586.XLS]__er24_deloitt_19"/>
      <sheetName val="[00103586.XLS]__er15_deloitt_20"/>
      <sheetName val="[00103586.XLS]__er24_deloitt_20"/>
      <sheetName val="[00103586.XLS]__er15_deloitt_21"/>
      <sheetName val="[00103586.XLS]__er24_deloitt_21"/>
      <sheetName val="[00103586.XLS]__er24_deloitt_23"/>
      <sheetName val="[00103586.XLS]__er15_deloitt_23"/>
      <sheetName val="[00103586.XLS]__er15_deloitt_24"/>
      <sheetName val="[00103586.XLS]__er24_deloitt_24"/>
      <sheetName val="[00103586.XLS]__er15_deloitt_25"/>
      <sheetName val="[00103586.XLS]__er24_deloitt_25"/>
      <sheetName val="[00103586.XLS]__er15_deloitt_26"/>
      <sheetName val="[00103586.XLS]__er24_deloitt_26"/>
      <sheetName val="[00103586.XLS]__er15_deloitt_27"/>
      <sheetName val="[00103586.XLS]__er24_deloitt_27"/>
      <sheetName val="[00103586.XLS]__er15_deloitt_28"/>
      <sheetName val="[00103586.XLS]__er24_deloitt_28"/>
      <sheetName val="[00103586.XLS]__er15_deloitt_30"/>
      <sheetName val="[00103586.XLS]__er24_deloitt_30"/>
      <sheetName val="[00103586.XLS]__er15_deloitt_29"/>
      <sheetName val="[00103586.XLS]__er24_deloitt_29"/>
      <sheetName val="[00103586.XLS]__er15_deloitt_32"/>
      <sheetName val="[00103586.XLS]__er24_deloitt_32"/>
      <sheetName val="[00103586.XLS]__er15_deloitt_31"/>
      <sheetName val="[00103586.XLS]__er24_deloitt_31"/>
      <sheetName val="[00103586.XLS]__er24_deloitt_34"/>
      <sheetName val="[00103586.XLS]__er15_deloitt_34"/>
      <sheetName val="[00103586.XLS]__er24_deloitt_33"/>
      <sheetName val="[00103586.XLS]__er15_deloitt_33"/>
      <sheetName val="[00103586.XLS]__er15_deloitt_35"/>
      <sheetName val="[00103586.XLS]__er24_deloitt_35"/>
      <sheetName val="[00103586.XLS]__er15_deloitt_47"/>
      <sheetName val="[00103586.XLS]__er24_deloitt_47"/>
      <sheetName val="[00103586.XLS]__er24_deloitt_37"/>
      <sheetName val="[00103586.XLS]__er15_deloitt_37"/>
      <sheetName val="[00103586.XLS]__er24_deloitt_36"/>
      <sheetName val="[00103586.XLS]__er15_deloitt_36"/>
      <sheetName val="[00103586.XLS]__er15_deloitt_38"/>
      <sheetName val="[00103586.XLS]__er24_deloitt_38"/>
      <sheetName val="[00103586.XLS]__er24_deloitt_39"/>
      <sheetName val="[00103586.XLS]__er15_deloitt_39"/>
      <sheetName val="[00103586.XLS]__er15_deloitt_41"/>
      <sheetName val="[00103586.XLS]__er24_deloitt_41"/>
      <sheetName val="[00103586.XLS]__er15_deloitt_40"/>
      <sheetName val="[00103586.XLS]__er24_deloitt_40"/>
      <sheetName val="[00103586.XLS]__er15_deloitt_42"/>
      <sheetName val="[00103586.XLS]__er24_deloitt_42"/>
      <sheetName val="[00103586.XLS]__er15_deloitt_43"/>
      <sheetName val="[00103586.XLS]__er24_deloitt_43"/>
      <sheetName val="[00103586.XLS]__er15_deloitt_46"/>
      <sheetName val="[00103586.XLS]__er24_deloitt_46"/>
      <sheetName val="[00103586.XLS]__er15_deloitt_44"/>
      <sheetName val="[00103586.XLS]__er24_deloitt_44"/>
      <sheetName val="[00103586.XLS]__er15_deloitt_45"/>
      <sheetName val="[00103586.XLS]__er24_deloitt_45"/>
    </sheetNames>
    <definedNames>
      <definedName name="rngFirstUserDefCol"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 val="QtrRev 98-99"/>
      <sheetName val="Promos 10"/>
      <sheetName val=""/>
      <sheetName val="RatingAgencyBU12-05 Cin Curve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K-1 Summary"/>
      <sheetName val="SALT Sourcing"/>
      <sheetName val="Foreign Taxes"/>
      <sheetName val="State Adjustments"/>
      <sheetName val="UBTI"/>
      <sheetName val="wsLookup"/>
    </sheetNames>
    <sheetDataSet>
      <sheetData sheetId="0">
        <row r="6">
          <cell r="G6" t="str">
            <v>CHAMPIONS GLEN, L.P.</v>
          </cell>
        </row>
        <row r="7">
          <cell r="G7" t="str">
            <v>76-0492902</v>
          </cell>
        </row>
        <row r="8">
          <cell r="G8">
            <v>37986</v>
          </cell>
        </row>
      </sheetData>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1)"/>
      <sheetName val="Links"/>
      <sheetName val="Delivery Testing (2)"/>
      <sheetName val="Rental Income (3)"/>
      <sheetName val="Rental Expenses (4)"/>
      <sheetName val="XREF"/>
      <sheetName val="Tickmarks "/>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Global spend by region"/>
      <sheetName val="3. European spend by prod. grou"/>
      <sheetName val="4. European spend by country"/>
      <sheetName val="5. Supplier pareto"/>
      <sheetName val="6. Product group vs country sp."/>
      <sheetName val="8. Database - pruchased items"/>
      <sheetName val="9. Product goup list"/>
      <sheetName val="Appendix 1 - Reference Fields A"/>
      <sheetName val="49 IND Including Losses"/>
      <sheetName val="6223 10-1"/>
      <sheetName val="Appendix 5-Allocation Codes"/>
      <sheetName val="Appendix 2 - Reference Fields B"/>
      <sheetName val="Appendix 1 - Reference Fiel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F9_Hidden_Lists"/>
      <sheetName val="1994"/>
      <sheetName val="Constr Drawdown"/>
      <sheetName val="Compliance Bridge"/>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Offtaker Revenue Summaries"/>
      <sheetName val="HIOS 93 thru 9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Revenue PY&amp;FY"/>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sheetName val="Revenue PY&amp;FY"/>
      <sheetName val="Op Costs"/>
      <sheetName val="Fuel"/>
      <sheetName val="Consolidated"/>
      <sheetName val="Operator"/>
      <sheetName val="Financing"/>
      <sheetName val="Tax Basis"/>
      <sheetName val="Book Basis"/>
      <sheetName val="Valuation"/>
      <sheetName val="Value Distr"/>
      <sheetName val="As-Fin"/>
      <sheetName val="Orlando 9-10-00"/>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Revenue_PY&amp;FY"/>
      <sheetName val="Op_Costs"/>
      <sheetName val="Tax_Basis"/>
      <sheetName val="Book_Basis"/>
      <sheetName val="Value_Distr"/>
      <sheetName val="Orlando_9-10-00"/>
      <sheetName val="LEA Proforma"/>
      <sheetName val="Board Output"/>
      <sheetName val="Pres Summary"/>
      <sheetName val="Contracted Revenue"/>
      <sheetName val="TE Return Chart"/>
      <sheetName val="TE Return Chart 2"/>
      <sheetName val="Charts"/>
      <sheetName val="100% Selldown"/>
      <sheetName val="Error Checks"/>
      <sheetName val="Case Summary"/>
      <sheetName val="Summary"/>
      <sheetName val="S&amp;U Table"/>
      <sheetName val="Comparison"/>
      <sheetName val="Cardinal Summary"/>
      <sheetName val="Inputs"/>
      <sheetName val="Serial Inputs"/>
      <sheetName val="Monthly Serial Inputs"/>
      <sheetName val="Property Tax"/>
      <sheetName val="Maple Hill - PA Bid Tab"/>
      <sheetName val="Statutory Prop Taxes"/>
      <sheetName val="Insurance"/>
      <sheetName val="Title Insurance"/>
      <sheetName val="MM Yield Analysis"/>
      <sheetName val="New Construction"/>
      <sheetName val="Construction"/>
      <sheetName val="Annual Cash Flow"/>
      <sheetName val="Quarterly Cash Flow"/>
      <sheetName val="Monthly Operations"/>
      <sheetName val="Quarterly Tax Equity"/>
      <sheetName val="Economic Substance Test"/>
      <sheetName val="Sponsor Returns"/>
      <sheetName val="Sponsor Leverage"/>
      <sheetName val="Investment Tax Credit"/>
      <sheetName val="Quarterly Tax"/>
      <sheetName val="Annual Tax"/>
      <sheetName val="Unlevered Project Retur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xhibits&gt;&gt;&gt; "/>
      <sheetName val="Summary of Identified Values"/>
      <sheetName val="Economic Test Summary"/>
      <sheetName val="Apex - Plant Val"/>
      <sheetName val="Bosque - Plant Val"/>
      <sheetName val="Shady Hills - Plant Val"/>
      <sheetName val="Sugar Creek - Plant Val"/>
      <sheetName val="West Georgia - Plant Val"/>
      <sheetName val="Zeeland - Plant Val"/>
      <sheetName val="LS Power Land Values"/>
      <sheetName val="Apex Land"/>
      <sheetName val="Bosque Land"/>
      <sheetName val="Shady Hills Land"/>
      <sheetName val="Sugar Creek Land"/>
      <sheetName val="West Georgia Land"/>
      <sheetName val="Zeeland Land"/>
      <sheetName val="Workpaper&gt;&gt;&gt;"/>
      <sheetName val="Sensitivity Analyses"/>
      <sheetName val="Input from Other Models"/>
      <sheetName val="Final Inv True-Up"/>
      <sheetName val="NWC Balances"/>
      <sheetName val="Apex Summary Allocation"/>
      <sheetName val="Bosque Summary Allocation"/>
      <sheetName val="Shady Hills Summary Allocation"/>
      <sheetName val="Sugar Creek Summary Allocation"/>
      <sheetName val="West Georgia Summary Allocation"/>
      <sheetName val="Zeeland Summary Allocation"/>
      <sheetName val="Procurement Companies Summary"/>
      <sheetName val="Zeeland CC - Plant Val"/>
      <sheetName val="Zeeland CT - Plant Val"/>
      <sheetName val="Bosque CC - Plant Val"/>
      <sheetName val="Bosque CT - Plant Val"/>
      <sheetName val="WACC and WARA"/>
      <sheetName val="Summary of Values"/>
      <sheetName val="Fixed Asset Summary"/>
      <sheetName val="Depreciation Workpaper"/>
      <sheetName val="Client Provided Data&gt;&gt;&gt;"/>
      <sheetName val="DFC and Acq Costs E&amp;Y"/>
      <sheetName val="Client Model&gt;&gt;&gt;"/>
      <sheetName val="Cases"/>
      <sheetName val="Consolidated"/>
      <sheetName val="Apex"/>
      <sheetName val="Bosque CC"/>
      <sheetName val="Bosque CT"/>
      <sheetName val="Shady Hills"/>
      <sheetName val="Sugar Creek"/>
      <sheetName val="West Georgia"/>
      <sheetName val="Zeeland CC"/>
      <sheetName val="Zeeland CT"/>
      <sheetName val="Emissions Data"/>
      <sheetName val="MPC Data"/>
      <sheetName val="Toll Data"/>
      <sheetName val="OM Data"/>
      <sheetName val="NOR Summary"/>
      <sheetName val="Unit Summary"/>
      <sheetName val="DSCR Summary"/>
      <sheetName val="DTBE Summary"/>
      <sheetName val="Chart of Account"/>
      <sheetName val="supporting worksheet"/>
      <sheetName val="Valley Rd TB 3.31.11"/>
      <sheetName val="Wire-Payment  Instructions"/>
      <sheetName val="PIE C-2b Bk by ptn by item"/>
    </sheetNames>
    <sheetDataSet>
      <sheetData sheetId="0">
        <row r="3">
          <cell r="C3" t="str">
            <v>LS Power Group</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refreshError="1"/>
      <sheetData sheetId="36" refreshError="1"/>
      <sheetData sheetId="37" refreshError="1"/>
      <sheetData sheetId="38"/>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GoSystem"/>
      <sheetName val="ProSystem"/>
      <sheetName val="Federal Data Register"/>
      <sheetName val="Federal WH Data Register"/>
      <sheetName val="Exemption Status"/>
      <sheetName val="8621 Data Register"/>
      <sheetName val="926 Data Register"/>
      <sheetName val="Sched K-1"/>
      <sheetName val="Footnotes"/>
      <sheetName val="Form 8271"/>
      <sheetName val="Form 8621"/>
      <sheetName val="Form 1042-S"/>
      <sheetName val="Form 1042-S (2)"/>
      <sheetName val="Form 8805"/>
      <sheetName val="Form 926"/>
      <sheetName val="shtLookup"/>
      <sheetName val="shtToolbar"/>
      <sheetName val="Capital Rollforward "/>
      <sheetName val="0102 Budget as Dev Base"/>
      <sheetName val="Assum"/>
      <sheetName val="Exemption Codes"/>
      <sheetName val="Income Codes"/>
      <sheetName val="Recipient and WHA Status Codes"/>
      <sheetName val="Other drop down options"/>
      <sheetName val="Project Details"/>
      <sheetName val="Finance Details"/>
      <sheetName val="90daybbfuture"/>
    </sheetNames>
    <sheetDataSet>
      <sheetData sheetId="0"/>
      <sheetData sheetId="1"/>
      <sheetData sheetId="2"/>
      <sheetData sheetId="3"/>
      <sheetData sheetId="4"/>
      <sheetData sheetId="5"/>
      <sheetData sheetId="6"/>
      <sheetData sheetId="7"/>
      <sheetData sheetId="8"/>
      <sheetData sheetId="9">
        <row r="5">
          <cell r="B5" t="str">
            <v>Name Line #1</v>
          </cell>
        </row>
        <row r="6">
          <cell r="B6" t="str">
            <v>Name Line #2</v>
          </cell>
        </row>
        <row r="7">
          <cell r="B7" t="str">
            <v>Street Address #1</v>
          </cell>
        </row>
        <row r="8">
          <cell r="B8" t="str">
            <v>Street Address #2</v>
          </cell>
        </row>
      </sheetData>
      <sheetData sheetId="10"/>
      <sheetData sheetId="11"/>
      <sheetData sheetId="12"/>
      <sheetData sheetId="13"/>
      <sheetData sheetId="14"/>
      <sheetData sheetId="15"/>
      <sheetData sheetId="16">
        <row r="30">
          <cell r="B30" t="str">
            <v>ffwfwfw</v>
          </cell>
        </row>
        <row r="64">
          <cell r="F64" t="b">
            <v>1</v>
          </cell>
        </row>
      </sheetData>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showGridLines="0" tabSelected="1" zoomScaleNormal="100" zoomScaleSheetLayoutView="100" workbookViewId="0"/>
  </sheetViews>
  <sheetFormatPr defaultRowHeight="12.75"/>
  <cols>
    <col min="1" max="2" width="5.33203125" style="871" customWidth="1"/>
    <col min="3" max="3" width="91.83203125" style="871" customWidth="1"/>
    <col min="4" max="16384" width="9.33203125" style="871"/>
  </cols>
  <sheetData>
    <row r="2" spans="2:3" ht="15">
      <c r="B2" s="875" t="s">
        <v>1127</v>
      </c>
      <c r="C2" s="873"/>
    </row>
    <row r="3" spans="2:3" ht="15">
      <c r="B3" s="872"/>
      <c r="C3" s="873"/>
    </row>
    <row r="4" spans="2:3" ht="15">
      <c r="B4" s="873" t="s">
        <v>1128</v>
      </c>
      <c r="C4" s="873"/>
    </row>
    <row r="5" spans="2:3" ht="15">
      <c r="B5" s="873" t="s">
        <v>1129</v>
      </c>
      <c r="C5" s="873"/>
    </row>
    <row r="6" spans="2:3" ht="15">
      <c r="B6" s="873"/>
      <c r="C6" s="873"/>
    </row>
    <row r="7" spans="2:3" ht="32.25" customHeight="1">
      <c r="B7" s="876" t="s">
        <v>1133</v>
      </c>
      <c r="C7" s="876"/>
    </row>
    <row r="8" spans="2:3" ht="15">
      <c r="B8" s="873"/>
      <c r="C8" s="873"/>
    </row>
    <row r="9" spans="2:3" ht="63" customHeight="1">
      <c r="B9" s="872">
        <v>1</v>
      </c>
      <c r="C9" s="874" t="s">
        <v>1131</v>
      </c>
    </row>
    <row r="10" spans="2:3" ht="15">
      <c r="B10" s="872"/>
      <c r="C10" s="874"/>
    </row>
    <row r="11" spans="2:3" ht="63" customHeight="1">
      <c r="B11" s="872">
        <v>2</v>
      </c>
      <c r="C11" s="874" t="s">
        <v>1132</v>
      </c>
    </row>
    <row r="12" spans="2:3" ht="15">
      <c r="B12" s="872"/>
      <c r="C12" s="874"/>
    </row>
    <row r="13" spans="2:3" ht="60">
      <c r="B13" s="872">
        <v>3</v>
      </c>
      <c r="C13" s="874" t="s">
        <v>1130</v>
      </c>
    </row>
  </sheetData>
  <mergeCells count="1">
    <mergeCell ref="B7:C7"/>
  </mergeCells>
  <pageMargins left="0.7" right="0.7" top="0.75" bottom="0.75" header="0.3" footer="0.3"/>
  <pageSetup scale="95"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showGridLines="0" view="pageBreakPreview" zoomScale="120" zoomScaleNormal="100" zoomScaleSheetLayoutView="120" workbookViewId="0">
      <selection activeCell="F19" sqref="F19"/>
    </sheetView>
  </sheetViews>
  <sheetFormatPr defaultRowHeight="12.75"/>
  <cols>
    <col min="1" max="1" width="6.83203125" style="117" customWidth="1"/>
    <col min="2" max="2" width="30.83203125" style="117" customWidth="1"/>
    <col min="3" max="3" width="3.83203125" style="117" customWidth="1"/>
    <col min="4" max="4" width="15.83203125" style="117" customWidth="1"/>
    <col min="5" max="5" width="3.83203125" style="117" customWidth="1"/>
    <col min="6" max="12" width="15.83203125" style="117" customWidth="1"/>
    <col min="13" max="16384" width="9.33203125" style="117"/>
  </cols>
  <sheetData>
    <row r="1" spans="1:12">
      <c r="A1" s="115"/>
      <c r="B1" s="115"/>
      <c r="C1" s="115"/>
      <c r="D1" s="115"/>
      <c r="E1" s="115"/>
      <c r="F1" s="115"/>
      <c r="G1" s="115"/>
      <c r="H1" s="115"/>
      <c r="I1" s="115"/>
      <c r="J1" s="115"/>
      <c r="K1" s="115"/>
      <c r="L1" s="116" t="s">
        <v>67</v>
      </c>
    </row>
    <row r="2" spans="1:12">
      <c r="A2" s="115"/>
      <c r="B2" s="115"/>
      <c r="C2" s="115"/>
      <c r="D2" s="115"/>
      <c r="E2" s="115"/>
      <c r="F2" s="115"/>
      <c r="G2" s="115"/>
      <c r="H2" s="115"/>
      <c r="I2" s="115"/>
      <c r="J2" s="115"/>
      <c r="K2" s="115"/>
      <c r="L2" s="118" t="s">
        <v>1099</v>
      </c>
    </row>
    <row r="3" spans="1:12">
      <c r="A3" s="915" t="s">
        <v>181</v>
      </c>
      <c r="B3" s="915"/>
      <c r="C3" s="915"/>
      <c r="D3" s="915"/>
      <c r="E3" s="915"/>
      <c r="F3" s="915"/>
      <c r="G3" s="915"/>
      <c r="H3" s="915"/>
      <c r="I3" s="915"/>
      <c r="J3" s="915"/>
      <c r="K3" s="915"/>
      <c r="L3" s="915"/>
    </row>
    <row r="4" spans="1:12" ht="9.9499999999999993" customHeight="1">
      <c r="A4" s="915" t="s">
        <v>604</v>
      </c>
      <c r="B4" s="915"/>
      <c r="C4" s="915"/>
      <c r="D4" s="915"/>
      <c r="E4" s="915"/>
      <c r="F4" s="915"/>
      <c r="G4" s="915"/>
      <c r="H4" s="915"/>
      <c r="I4" s="915"/>
      <c r="J4" s="915"/>
      <c r="K4" s="915"/>
      <c r="L4" s="915"/>
    </row>
    <row r="5" spans="1:12" ht="9.9499999999999993" customHeight="1">
      <c r="A5" s="916" t="s">
        <v>750</v>
      </c>
      <c r="B5" s="916"/>
      <c r="C5" s="916"/>
      <c r="D5" s="916"/>
      <c r="E5" s="916"/>
      <c r="F5" s="916"/>
      <c r="G5" s="916"/>
      <c r="H5" s="916"/>
      <c r="I5" s="916"/>
      <c r="J5" s="916"/>
      <c r="K5" s="916"/>
      <c r="L5" s="916"/>
    </row>
    <row r="6" spans="1:12" ht="9.9499999999999993" customHeight="1">
      <c r="A6" s="119"/>
      <c r="B6" s="917"/>
      <c r="C6" s="917"/>
      <c r="D6" s="917"/>
      <c r="E6" s="917"/>
      <c r="F6" s="917"/>
      <c r="G6" s="917"/>
      <c r="H6" s="917"/>
      <c r="I6" s="917"/>
      <c r="J6" s="917"/>
      <c r="K6" s="917"/>
      <c r="L6" s="115"/>
    </row>
    <row r="7" spans="1:12" ht="9.9499999999999993" customHeight="1">
      <c r="A7" s="120"/>
      <c r="B7" s="917"/>
      <c r="C7" s="917"/>
      <c r="D7" s="917"/>
      <c r="E7" s="917"/>
      <c r="F7" s="917"/>
      <c r="G7" s="917"/>
      <c r="H7" s="917"/>
      <c r="I7" s="917"/>
      <c r="J7" s="917"/>
      <c r="K7" s="917"/>
      <c r="L7" s="115"/>
    </row>
    <row r="8" spans="1:12" ht="9.9499999999999993" customHeight="1">
      <c r="A8" s="120"/>
      <c r="B8" s="121" t="s">
        <v>598</v>
      </c>
      <c r="C8" s="122"/>
      <c r="D8" s="122"/>
      <c r="E8" s="122"/>
      <c r="F8" s="122"/>
      <c r="G8" s="122"/>
      <c r="H8" s="122"/>
      <c r="I8" s="122"/>
      <c r="J8" s="122"/>
      <c r="K8" s="122"/>
      <c r="L8" s="115"/>
    </row>
    <row r="9" spans="1:12" ht="9.9499999999999993" customHeight="1">
      <c r="A9" s="120"/>
      <c r="B9" s="123"/>
      <c r="C9" s="123"/>
      <c r="D9" s="123"/>
      <c r="E9" s="123"/>
      <c r="F9" s="124" t="s">
        <v>592</v>
      </c>
      <c r="G9" s="124"/>
      <c r="H9" s="124" t="s">
        <v>587</v>
      </c>
      <c r="I9" s="124" t="s">
        <v>588</v>
      </c>
      <c r="J9" s="124" t="s">
        <v>590</v>
      </c>
      <c r="K9" s="124" t="s">
        <v>609</v>
      </c>
      <c r="L9" s="125" t="s">
        <v>595</v>
      </c>
    </row>
    <row r="10" spans="1:12" ht="9.9499999999999993" customHeight="1">
      <c r="A10" s="126" t="s">
        <v>70</v>
      </c>
      <c r="B10" s="127" t="s">
        <v>331</v>
      </c>
      <c r="C10" s="128"/>
      <c r="D10" s="129" t="s">
        <v>391</v>
      </c>
      <c r="E10" s="128"/>
      <c r="F10" s="129" t="s">
        <v>584</v>
      </c>
      <c r="G10" s="129" t="s">
        <v>585</v>
      </c>
      <c r="H10" s="129" t="s">
        <v>586</v>
      </c>
      <c r="I10" s="129" t="s">
        <v>589</v>
      </c>
      <c r="J10" s="129" t="s">
        <v>591</v>
      </c>
      <c r="K10" s="129" t="s">
        <v>591</v>
      </c>
      <c r="L10" s="129" t="s">
        <v>593</v>
      </c>
    </row>
    <row r="11" spans="1:12" ht="9.9499999999999993" customHeight="1">
      <c r="A11" s="120"/>
      <c r="B11" s="125" t="s">
        <v>122</v>
      </c>
      <c r="C11" s="115"/>
      <c r="D11" s="125" t="s">
        <v>123</v>
      </c>
      <c r="E11" s="115"/>
      <c r="F11" s="125" t="s">
        <v>279</v>
      </c>
      <c r="G11" s="125" t="s">
        <v>124</v>
      </c>
      <c r="H11" s="125" t="s">
        <v>280</v>
      </c>
      <c r="I11" s="125" t="s">
        <v>127</v>
      </c>
      <c r="J11" s="125" t="s">
        <v>128</v>
      </c>
      <c r="K11" s="125" t="s">
        <v>129</v>
      </c>
      <c r="L11" s="125" t="s">
        <v>130</v>
      </c>
    </row>
    <row r="12" spans="1:12">
      <c r="A12" s="115"/>
      <c r="B12" s="115"/>
      <c r="C12" s="115"/>
      <c r="E12" s="115"/>
      <c r="F12" s="115"/>
      <c r="G12" s="115"/>
      <c r="H12" s="115"/>
      <c r="I12" s="115"/>
      <c r="J12" s="115"/>
      <c r="K12" s="115"/>
      <c r="L12" s="115"/>
    </row>
    <row r="13" spans="1:12">
      <c r="A13" s="130">
        <v>1</v>
      </c>
      <c r="B13" s="131" t="s">
        <v>605</v>
      </c>
      <c r="C13" s="131"/>
      <c r="D13" s="130" t="s">
        <v>349</v>
      </c>
      <c r="E13" s="131"/>
      <c r="F13" s="111">
        <f>'WP2 - Tax Rates'!H12</f>
        <v>0.21</v>
      </c>
      <c r="G13" s="111">
        <v>0</v>
      </c>
      <c r="H13" s="111">
        <f>G13</f>
        <v>0</v>
      </c>
      <c r="I13" s="111">
        <f>G13</f>
        <v>0</v>
      </c>
      <c r="J13" s="111">
        <f>F13</f>
        <v>0.21</v>
      </c>
      <c r="K13" s="111">
        <v>0</v>
      </c>
      <c r="L13" s="131"/>
    </row>
    <row r="14" spans="1:12">
      <c r="A14" s="130">
        <v>2</v>
      </c>
      <c r="B14" s="131" t="s">
        <v>602</v>
      </c>
      <c r="C14" s="131"/>
      <c r="D14" s="130" t="s">
        <v>350</v>
      </c>
      <c r="E14" s="131"/>
      <c r="F14" s="112">
        <v>1</v>
      </c>
      <c r="G14" s="112">
        <v>0</v>
      </c>
      <c r="H14" s="112">
        <v>0</v>
      </c>
      <c r="I14" s="112">
        <v>0</v>
      </c>
      <c r="J14" s="112">
        <v>0</v>
      </c>
      <c r="K14" s="112">
        <v>0</v>
      </c>
      <c r="L14" s="131"/>
    </row>
    <row r="15" spans="1:12">
      <c r="A15" s="130">
        <v>3</v>
      </c>
      <c r="B15" s="131" t="s">
        <v>597</v>
      </c>
      <c r="C15" s="131"/>
      <c r="D15" s="130" t="s">
        <v>596</v>
      </c>
      <c r="E15" s="131"/>
      <c r="F15" s="110">
        <f t="shared" ref="F15:K15" si="0">F13*F14</f>
        <v>0.21</v>
      </c>
      <c r="G15" s="110">
        <f t="shared" si="0"/>
        <v>0</v>
      </c>
      <c r="H15" s="110">
        <f t="shared" si="0"/>
        <v>0</v>
      </c>
      <c r="I15" s="110">
        <f t="shared" si="0"/>
        <v>0</v>
      </c>
      <c r="J15" s="110">
        <f t="shared" si="0"/>
        <v>0</v>
      </c>
      <c r="K15" s="110">
        <f t="shared" si="0"/>
        <v>0</v>
      </c>
    </row>
    <row r="16" spans="1:12">
      <c r="A16" s="130">
        <v>4</v>
      </c>
      <c r="B16" s="131" t="s">
        <v>594</v>
      </c>
      <c r="C16" s="131"/>
      <c r="D16" s="130" t="s">
        <v>599</v>
      </c>
      <c r="E16" s="131"/>
      <c r="F16" s="131"/>
      <c r="G16" s="110"/>
      <c r="H16" s="131"/>
      <c r="I16" s="131"/>
      <c r="J16" s="131"/>
      <c r="K16" s="131"/>
      <c r="L16" s="132">
        <f>SUM(F15:K15)</f>
        <v>0.21</v>
      </c>
    </row>
    <row r="17" spans="1:12">
      <c r="A17" s="130"/>
      <c r="B17" s="131"/>
      <c r="C17" s="131"/>
      <c r="D17" s="131"/>
      <c r="E17" s="131"/>
      <c r="F17" s="131"/>
      <c r="G17" s="110"/>
      <c r="H17" s="131"/>
      <c r="I17" s="131"/>
      <c r="J17" s="131"/>
      <c r="K17" s="131"/>
      <c r="L17" s="131"/>
    </row>
    <row r="18" spans="1:12">
      <c r="A18" s="130">
        <v>5</v>
      </c>
      <c r="B18" s="131" t="s">
        <v>606</v>
      </c>
      <c r="C18" s="131"/>
      <c r="D18" s="130" t="s">
        <v>155</v>
      </c>
      <c r="E18" s="131"/>
      <c r="F18" s="111">
        <f>'WP2 - Tax Rates'!H16</f>
        <v>8.7900000000000006E-2</v>
      </c>
      <c r="G18" s="111">
        <v>0</v>
      </c>
      <c r="H18" s="111">
        <v>0</v>
      </c>
      <c r="I18" s="111">
        <v>0</v>
      </c>
      <c r="J18" s="111">
        <v>0</v>
      </c>
      <c r="K18" s="111">
        <v>0</v>
      </c>
      <c r="L18" s="131"/>
    </row>
    <row r="19" spans="1:12">
      <c r="A19" s="130">
        <v>6</v>
      </c>
      <c r="B19" s="131" t="s">
        <v>602</v>
      </c>
      <c r="C19" s="131"/>
      <c r="D19" s="130" t="s">
        <v>350</v>
      </c>
      <c r="E19" s="131"/>
      <c r="F19" s="112">
        <v>1</v>
      </c>
      <c r="G19" s="112">
        <v>0</v>
      </c>
      <c r="H19" s="112">
        <v>0</v>
      </c>
      <c r="I19" s="112">
        <v>0</v>
      </c>
      <c r="J19" s="112">
        <v>0</v>
      </c>
      <c r="K19" s="112">
        <v>0</v>
      </c>
      <c r="L19" s="131"/>
    </row>
    <row r="20" spans="1:12">
      <c r="A20" s="130">
        <v>7</v>
      </c>
      <c r="B20" s="131" t="s">
        <v>597</v>
      </c>
      <c r="C20" s="131"/>
      <c r="D20" s="130" t="s">
        <v>600</v>
      </c>
      <c r="E20" s="131"/>
      <c r="F20" s="110">
        <f>F18*F19</f>
        <v>8.7900000000000006E-2</v>
      </c>
      <c r="G20" s="110">
        <f>G18*G19</f>
        <v>0</v>
      </c>
      <c r="H20" s="110">
        <f t="shared" ref="H20:K20" si="1">H18*H19</f>
        <v>0</v>
      </c>
      <c r="I20" s="110">
        <f t="shared" si="1"/>
        <v>0</v>
      </c>
      <c r="J20" s="110">
        <f t="shared" si="1"/>
        <v>0</v>
      </c>
      <c r="K20" s="110">
        <f t="shared" si="1"/>
        <v>0</v>
      </c>
    </row>
    <row r="21" spans="1:12">
      <c r="A21" s="130">
        <v>8</v>
      </c>
      <c r="B21" s="131" t="s">
        <v>603</v>
      </c>
      <c r="C21" s="131"/>
      <c r="D21" s="130" t="s">
        <v>601</v>
      </c>
      <c r="E21" s="131"/>
      <c r="F21" s="110"/>
      <c r="G21" s="110"/>
      <c r="H21" s="110"/>
      <c r="I21" s="110"/>
      <c r="J21" s="110"/>
      <c r="K21" s="110"/>
      <c r="L21" s="132">
        <f>SUM(F20:K20)</f>
        <v>8.7900000000000006E-2</v>
      </c>
    </row>
    <row r="22" spans="1:12">
      <c r="A22" s="130"/>
      <c r="B22" s="131"/>
      <c r="C22" s="131"/>
      <c r="D22" s="131"/>
      <c r="E22" s="131"/>
      <c r="F22" s="131"/>
      <c r="G22" s="131"/>
      <c r="H22" s="131"/>
      <c r="I22" s="131"/>
      <c r="J22" s="131"/>
      <c r="K22" s="131"/>
      <c r="L22" s="131"/>
    </row>
    <row r="23" spans="1:12">
      <c r="A23" s="130"/>
    </row>
    <row r="24" spans="1:12">
      <c r="A24" s="130"/>
    </row>
    <row r="25" spans="1:12">
      <c r="A25" s="130" t="s">
        <v>431</v>
      </c>
      <c r="B25" s="134" t="s">
        <v>769</v>
      </c>
      <c r="C25" s="133"/>
      <c r="D25" s="133"/>
      <c r="E25" s="133"/>
      <c r="F25" s="133"/>
      <c r="G25" s="133"/>
      <c r="H25" s="133"/>
      <c r="I25" s="133"/>
    </row>
    <row r="26" spans="1:12">
      <c r="A26" s="130" t="s">
        <v>443</v>
      </c>
      <c r="B26" s="134" t="s">
        <v>612</v>
      </c>
      <c r="C26" s="133"/>
      <c r="D26" s="133"/>
      <c r="E26" s="133"/>
      <c r="F26" s="133"/>
      <c r="G26" s="133"/>
      <c r="H26" s="133"/>
      <c r="I26" s="133"/>
    </row>
    <row r="27" spans="1:12">
      <c r="A27" s="130" t="s">
        <v>446</v>
      </c>
      <c r="B27" s="134" t="s">
        <v>770</v>
      </c>
      <c r="C27" s="134"/>
      <c r="D27" s="134"/>
      <c r="E27" s="134"/>
      <c r="F27" s="134"/>
      <c r="G27" s="134"/>
      <c r="H27" s="134"/>
      <c r="I27" s="134"/>
      <c r="J27" s="131"/>
      <c r="K27" s="131"/>
      <c r="L27" s="131"/>
    </row>
    <row r="28" spans="1:12">
      <c r="A28" s="131"/>
      <c r="C28" s="131"/>
      <c r="D28" s="131"/>
      <c r="E28" s="131"/>
      <c r="F28" s="131"/>
      <c r="G28" s="131"/>
      <c r="H28" s="131"/>
      <c r="I28" s="131"/>
      <c r="J28" s="131"/>
      <c r="K28" s="131"/>
      <c r="L28" s="131"/>
    </row>
    <row r="29" spans="1:12">
      <c r="A29" s="131"/>
      <c r="B29" s="131"/>
      <c r="C29" s="131"/>
      <c r="D29" s="131"/>
      <c r="E29" s="131"/>
      <c r="F29" s="131"/>
      <c r="G29" s="131"/>
      <c r="H29" s="131"/>
      <c r="I29" s="131"/>
      <c r="J29" s="131"/>
      <c r="K29" s="131"/>
      <c r="L29" s="131"/>
    </row>
    <row r="30" spans="1:12">
      <c r="A30" s="131"/>
      <c r="B30" s="131"/>
      <c r="C30" s="131"/>
      <c r="D30" s="131"/>
      <c r="E30" s="131"/>
      <c r="F30" s="131"/>
      <c r="G30" s="131"/>
      <c r="H30" s="131"/>
      <c r="I30" s="131"/>
      <c r="J30" s="131"/>
      <c r="K30" s="131"/>
      <c r="L30" s="131"/>
    </row>
    <row r="31" spans="1:12" ht="19.5" customHeight="1">
      <c r="A31" s="131"/>
      <c r="B31" s="918"/>
      <c r="C31" s="918"/>
      <c r="D31" s="918"/>
      <c r="E31" s="918"/>
      <c r="F31" s="918"/>
      <c r="G31" s="918"/>
      <c r="H31" s="918"/>
      <c r="I31" s="918"/>
      <c r="J31" s="918"/>
      <c r="K31" s="918"/>
      <c r="L31" s="918"/>
    </row>
    <row r="32" spans="1:12">
      <c r="A32" s="131"/>
      <c r="B32" s="918"/>
      <c r="C32" s="918"/>
      <c r="D32" s="918"/>
      <c r="E32" s="918"/>
      <c r="F32" s="918"/>
      <c r="G32" s="918"/>
      <c r="H32" s="918"/>
      <c r="I32" s="918"/>
      <c r="J32" s="918"/>
      <c r="K32" s="918"/>
      <c r="L32" s="918"/>
    </row>
    <row r="33" spans="1:12">
      <c r="A33" s="131"/>
      <c r="B33" s="918"/>
      <c r="C33" s="918"/>
      <c r="D33" s="918"/>
      <c r="E33" s="918"/>
      <c r="F33" s="918"/>
      <c r="G33" s="918"/>
      <c r="H33" s="918"/>
      <c r="I33" s="918"/>
      <c r="J33" s="918"/>
      <c r="K33" s="918"/>
      <c r="L33" s="918"/>
    </row>
    <row r="34" spans="1:12">
      <c r="A34" s="131"/>
      <c r="B34" s="114"/>
      <c r="C34" s="131"/>
      <c r="D34" s="131"/>
      <c r="E34" s="131"/>
      <c r="F34" s="131"/>
      <c r="G34" s="131"/>
      <c r="H34" s="131"/>
      <c r="I34" s="131"/>
      <c r="J34" s="131"/>
      <c r="K34" s="131"/>
      <c r="L34" s="131"/>
    </row>
    <row r="35" spans="1:12">
      <c r="A35" s="131"/>
      <c r="B35" s="114"/>
      <c r="C35" s="131"/>
      <c r="D35" s="131"/>
      <c r="E35" s="131"/>
      <c r="F35" s="131"/>
      <c r="G35" s="131"/>
      <c r="H35" s="131"/>
      <c r="I35" s="131"/>
      <c r="J35" s="131"/>
      <c r="K35" s="131"/>
      <c r="L35" s="131"/>
    </row>
    <row r="36" spans="1:12">
      <c r="A36" s="131"/>
      <c r="B36" s="131"/>
      <c r="C36" s="131"/>
      <c r="D36" s="131"/>
      <c r="E36" s="131"/>
      <c r="F36" s="131"/>
      <c r="G36" s="131"/>
      <c r="H36" s="131"/>
      <c r="I36" s="131"/>
      <c r="J36" s="131"/>
      <c r="K36" s="131"/>
      <c r="L36" s="131"/>
    </row>
    <row r="37" spans="1:12">
      <c r="A37" s="131"/>
      <c r="B37" s="131"/>
      <c r="C37" s="131"/>
      <c r="D37" s="131"/>
      <c r="E37" s="131"/>
      <c r="F37" s="131"/>
      <c r="G37" s="131"/>
      <c r="H37" s="131"/>
      <c r="I37" s="131"/>
      <c r="J37" s="131"/>
      <c r="K37" s="131"/>
      <c r="L37" s="131"/>
    </row>
    <row r="38" spans="1:12">
      <c r="A38" s="131"/>
      <c r="B38" s="131"/>
      <c r="C38" s="131"/>
      <c r="D38" s="131"/>
      <c r="E38" s="131"/>
      <c r="F38" s="131"/>
      <c r="G38" s="131"/>
      <c r="H38" s="131"/>
      <c r="I38" s="131"/>
      <c r="J38" s="131"/>
      <c r="K38" s="131"/>
      <c r="L38" s="131"/>
    </row>
    <row r="39" spans="1:12">
      <c r="A39" s="131"/>
      <c r="B39" s="131"/>
      <c r="C39" s="131"/>
      <c r="D39" s="131"/>
      <c r="E39" s="131"/>
      <c r="F39" s="131"/>
      <c r="G39" s="131"/>
      <c r="H39" s="131"/>
      <c r="I39" s="131"/>
      <c r="J39" s="131"/>
      <c r="K39" s="131"/>
      <c r="L39" s="131"/>
    </row>
    <row r="40" spans="1:12">
      <c r="A40" s="131"/>
      <c r="B40" s="131"/>
      <c r="C40" s="131"/>
      <c r="D40" s="131"/>
      <c r="E40" s="131"/>
      <c r="F40" s="131"/>
      <c r="G40" s="131"/>
      <c r="H40" s="131"/>
      <c r="I40" s="131"/>
      <c r="J40" s="131"/>
      <c r="K40" s="131"/>
      <c r="L40" s="131"/>
    </row>
    <row r="41" spans="1:12">
      <c r="A41" s="131"/>
      <c r="B41" s="131"/>
      <c r="C41" s="131"/>
      <c r="D41" s="131"/>
      <c r="E41" s="131"/>
      <c r="F41" s="131"/>
      <c r="G41" s="131"/>
      <c r="H41" s="131"/>
      <c r="I41" s="131"/>
      <c r="J41" s="131"/>
      <c r="K41" s="131"/>
      <c r="L41" s="131"/>
    </row>
    <row r="42" spans="1:12">
      <c r="A42" s="131"/>
      <c r="B42" s="131"/>
      <c r="C42" s="131"/>
      <c r="D42" s="131"/>
      <c r="E42" s="131"/>
      <c r="F42" s="131"/>
      <c r="G42" s="131"/>
      <c r="H42" s="131"/>
      <c r="I42" s="131"/>
      <c r="J42" s="131"/>
      <c r="K42" s="131"/>
      <c r="L42" s="131"/>
    </row>
    <row r="43" spans="1:12">
      <c r="A43" s="131"/>
      <c r="B43" s="131"/>
      <c r="C43" s="131"/>
      <c r="D43" s="131"/>
      <c r="E43" s="131"/>
      <c r="F43" s="131"/>
      <c r="G43" s="131"/>
      <c r="H43" s="131"/>
      <c r="I43" s="131"/>
      <c r="J43" s="131"/>
      <c r="K43" s="131"/>
      <c r="L43" s="131"/>
    </row>
    <row r="44" spans="1:12">
      <c r="A44" s="131"/>
      <c r="B44" s="131"/>
      <c r="C44" s="131"/>
      <c r="D44" s="131"/>
      <c r="E44" s="131"/>
      <c r="F44" s="131"/>
      <c r="G44" s="131"/>
      <c r="H44" s="131"/>
      <c r="I44" s="131"/>
      <c r="J44" s="131"/>
      <c r="K44" s="131"/>
      <c r="L44" s="131"/>
    </row>
    <row r="45" spans="1:12">
      <c r="A45" s="131"/>
      <c r="B45" s="131"/>
      <c r="C45" s="131"/>
      <c r="D45" s="131"/>
      <c r="E45" s="131"/>
      <c r="F45" s="131"/>
      <c r="G45" s="131"/>
      <c r="H45" s="131"/>
      <c r="I45" s="131"/>
      <c r="J45" s="131"/>
      <c r="K45" s="131"/>
      <c r="L45" s="131"/>
    </row>
    <row r="46" spans="1:12">
      <c r="A46" s="131"/>
      <c r="B46" s="131"/>
      <c r="C46" s="131"/>
      <c r="D46" s="131"/>
      <c r="E46" s="131"/>
      <c r="F46" s="131"/>
      <c r="G46" s="131"/>
      <c r="H46" s="131"/>
      <c r="I46" s="131"/>
      <c r="J46" s="131"/>
      <c r="K46" s="131"/>
      <c r="L46" s="131"/>
    </row>
    <row r="47" spans="1:12">
      <c r="A47" s="131"/>
      <c r="B47" s="131"/>
      <c r="C47" s="131"/>
      <c r="D47" s="131"/>
      <c r="E47" s="131"/>
      <c r="F47" s="131"/>
      <c r="G47" s="131"/>
      <c r="H47" s="131"/>
      <c r="I47" s="131"/>
      <c r="J47" s="131"/>
      <c r="K47" s="131"/>
      <c r="L47" s="131"/>
    </row>
    <row r="48" spans="1:12">
      <c r="A48" s="131"/>
      <c r="B48" s="131"/>
      <c r="C48" s="131"/>
      <c r="D48" s="131"/>
      <c r="E48" s="131"/>
      <c r="F48" s="131"/>
      <c r="G48" s="131"/>
      <c r="H48" s="131"/>
      <c r="I48" s="131"/>
      <c r="J48" s="131"/>
      <c r="K48" s="131"/>
      <c r="L48" s="131"/>
    </row>
    <row r="49" spans="1:12">
      <c r="A49" s="131"/>
      <c r="B49" s="131"/>
      <c r="C49" s="131"/>
      <c r="D49" s="131"/>
      <c r="E49" s="131"/>
      <c r="F49" s="131"/>
      <c r="G49" s="131"/>
      <c r="H49" s="131"/>
      <c r="I49" s="131"/>
      <c r="J49" s="131"/>
      <c r="K49" s="131"/>
      <c r="L49" s="131"/>
    </row>
    <row r="50" spans="1:12">
      <c r="A50" s="131"/>
      <c r="B50" s="131"/>
      <c r="C50" s="131"/>
      <c r="D50" s="131"/>
      <c r="E50" s="131"/>
      <c r="F50" s="131"/>
      <c r="G50" s="131"/>
      <c r="H50" s="131"/>
      <c r="I50" s="131"/>
      <c r="J50" s="131"/>
      <c r="K50" s="131"/>
      <c r="L50" s="131"/>
    </row>
    <row r="51" spans="1:12">
      <c r="A51" s="131"/>
      <c r="B51" s="131"/>
      <c r="C51" s="131"/>
      <c r="D51" s="131"/>
      <c r="E51" s="131"/>
      <c r="F51" s="131"/>
      <c r="G51" s="131"/>
      <c r="H51" s="131"/>
      <c r="I51" s="131"/>
      <c r="J51" s="131"/>
      <c r="K51" s="131"/>
      <c r="L51" s="131"/>
    </row>
    <row r="52" spans="1:12">
      <c r="A52" s="131"/>
      <c r="B52" s="131"/>
      <c r="C52" s="131"/>
      <c r="D52" s="131"/>
      <c r="E52" s="131"/>
      <c r="F52" s="131"/>
      <c r="G52" s="131"/>
      <c r="H52" s="131"/>
      <c r="I52" s="131"/>
      <c r="J52" s="131"/>
      <c r="K52" s="131"/>
      <c r="L52" s="131"/>
    </row>
    <row r="53" spans="1:12">
      <c r="A53" s="131"/>
      <c r="B53" s="131"/>
      <c r="C53" s="131"/>
      <c r="D53" s="131"/>
      <c r="E53" s="131"/>
      <c r="F53" s="131"/>
      <c r="G53" s="131"/>
      <c r="H53" s="131"/>
      <c r="I53" s="131"/>
      <c r="J53" s="131"/>
      <c r="K53" s="131"/>
      <c r="L53" s="131"/>
    </row>
    <row r="54" spans="1:12">
      <c r="A54" s="131"/>
      <c r="B54" s="131"/>
      <c r="C54" s="131"/>
      <c r="D54" s="131"/>
      <c r="E54" s="131"/>
      <c r="F54" s="131"/>
      <c r="G54" s="131"/>
      <c r="H54" s="131"/>
      <c r="I54" s="131"/>
      <c r="J54" s="131"/>
      <c r="K54" s="131"/>
      <c r="L54" s="131"/>
    </row>
    <row r="55" spans="1:12">
      <c r="A55" s="131"/>
      <c r="B55" s="131"/>
      <c r="C55" s="131"/>
      <c r="D55" s="131"/>
      <c r="E55" s="131"/>
      <c r="F55" s="131"/>
      <c r="G55" s="131"/>
      <c r="H55" s="131"/>
      <c r="I55" s="131"/>
      <c r="J55" s="131"/>
      <c r="K55" s="131"/>
      <c r="L55" s="131"/>
    </row>
    <row r="56" spans="1:12">
      <c r="A56" s="115"/>
      <c r="B56" s="115"/>
      <c r="C56" s="115"/>
      <c r="D56" s="115"/>
      <c r="E56" s="115"/>
      <c r="F56" s="115"/>
      <c r="G56" s="115"/>
      <c r="H56" s="115"/>
      <c r="I56" s="115"/>
      <c r="J56" s="115"/>
      <c r="K56" s="115"/>
      <c r="L56" s="115"/>
    </row>
    <row r="57" spans="1:12">
      <c r="A57" s="115"/>
      <c r="B57" s="115"/>
      <c r="C57" s="115"/>
      <c r="D57" s="115"/>
      <c r="E57" s="115"/>
      <c r="F57" s="115"/>
      <c r="G57" s="115"/>
      <c r="H57" s="115"/>
      <c r="I57" s="115"/>
      <c r="J57" s="115"/>
      <c r="K57" s="115"/>
      <c r="L57" s="115"/>
    </row>
    <row r="58" spans="1:12">
      <c r="A58" s="115"/>
      <c r="B58" s="115"/>
      <c r="C58" s="115"/>
      <c r="D58" s="115"/>
      <c r="E58" s="115"/>
      <c r="F58" s="115"/>
      <c r="G58" s="115"/>
      <c r="H58" s="115"/>
      <c r="I58" s="115"/>
      <c r="J58" s="115"/>
      <c r="K58" s="115"/>
      <c r="L58" s="115"/>
    </row>
    <row r="59" spans="1:12">
      <c r="A59" s="115"/>
      <c r="B59" s="115"/>
      <c r="C59" s="115"/>
      <c r="D59" s="115"/>
      <c r="E59" s="115"/>
      <c r="F59" s="115"/>
      <c r="G59" s="115"/>
      <c r="H59" s="115"/>
      <c r="I59" s="115"/>
      <c r="J59" s="115"/>
      <c r="K59" s="115"/>
      <c r="L59" s="115"/>
    </row>
    <row r="60" spans="1:12">
      <c r="A60" s="115"/>
      <c r="B60" s="115"/>
      <c r="C60" s="115"/>
      <c r="D60" s="115"/>
      <c r="E60" s="115"/>
      <c r="F60" s="115"/>
      <c r="G60" s="115"/>
      <c r="H60" s="115"/>
      <c r="I60" s="115"/>
      <c r="J60" s="115"/>
      <c r="K60" s="115"/>
      <c r="L60" s="115"/>
    </row>
    <row r="61" spans="1:12">
      <c r="A61" s="115"/>
      <c r="B61" s="115"/>
      <c r="C61" s="115"/>
      <c r="D61" s="115"/>
      <c r="E61" s="115"/>
      <c r="F61" s="115"/>
      <c r="G61" s="115"/>
      <c r="H61" s="115"/>
      <c r="I61" s="115"/>
      <c r="J61" s="115"/>
      <c r="K61" s="115"/>
      <c r="L61" s="115"/>
    </row>
    <row r="62" spans="1:12">
      <c r="A62" s="115"/>
      <c r="B62" s="115"/>
      <c r="C62" s="115"/>
      <c r="D62" s="115"/>
      <c r="E62" s="115"/>
      <c r="F62" s="115"/>
      <c r="G62" s="115"/>
      <c r="H62" s="115"/>
      <c r="I62" s="115"/>
      <c r="J62" s="115"/>
      <c r="K62" s="115"/>
      <c r="L62" s="115"/>
    </row>
    <row r="63" spans="1:12">
      <c r="A63" s="115"/>
      <c r="B63" s="115"/>
      <c r="C63" s="115"/>
      <c r="D63" s="115"/>
      <c r="E63" s="115"/>
      <c r="F63" s="115"/>
      <c r="G63" s="115"/>
      <c r="H63" s="115"/>
      <c r="I63" s="115"/>
      <c r="J63" s="115"/>
      <c r="K63" s="115"/>
      <c r="L63" s="115"/>
    </row>
    <row r="64" spans="1:12">
      <c r="A64" s="115"/>
      <c r="B64" s="115"/>
      <c r="C64" s="115"/>
      <c r="D64" s="115"/>
      <c r="E64" s="115"/>
      <c r="F64" s="115"/>
      <c r="G64" s="115"/>
      <c r="H64" s="115"/>
      <c r="I64" s="115"/>
      <c r="J64" s="115"/>
      <c r="K64" s="115"/>
      <c r="L64" s="115"/>
    </row>
    <row r="65" spans="1:12">
      <c r="A65" s="115"/>
      <c r="B65" s="115"/>
      <c r="C65" s="115"/>
      <c r="D65" s="115"/>
      <c r="E65" s="115"/>
      <c r="F65" s="115"/>
      <c r="G65" s="115"/>
      <c r="H65" s="115"/>
      <c r="I65" s="115"/>
      <c r="J65" s="115"/>
      <c r="K65" s="115"/>
      <c r="L65" s="115"/>
    </row>
    <row r="66" spans="1:12">
      <c r="A66" s="115"/>
      <c r="B66" s="115"/>
      <c r="C66" s="115"/>
      <c r="D66" s="115"/>
      <c r="E66" s="115"/>
      <c r="F66" s="115"/>
      <c r="G66" s="115"/>
      <c r="H66" s="115"/>
      <c r="I66" s="115"/>
      <c r="J66" s="115"/>
      <c r="K66" s="115"/>
      <c r="L66" s="115"/>
    </row>
    <row r="67" spans="1:12">
      <c r="A67" s="115"/>
      <c r="B67" s="115"/>
      <c r="C67" s="115"/>
      <c r="D67" s="115"/>
      <c r="E67" s="115"/>
      <c r="F67" s="115"/>
      <c r="G67" s="115"/>
      <c r="H67" s="115"/>
      <c r="I67" s="115"/>
      <c r="J67" s="115"/>
      <c r="K67" s="115"/>
      <c r="L67" s="115"/>
    </row>
    <row r="68" spans="1:12">
      <c r="A68" s="115"/>
      <c r="B68" s="115"/>
      <c r="C68" s="115"/>
      <c r="D68" s="115"/>
      <c r="E68" s="115"/>
      <c r="F68" s="115"/>
      <c r="G68" s="115"/>
      <c r="H68" s="115"/>
      <c r="I68" s="115"/>
      <c r="J68" s="115"/>
      <c r="K68" s="115"/>
      <c r="L68" s="115"/>
    </row>
    <row r="69" spans="1:12">
      <c r="A69" s="115"/>
      <c r="B69" s="115"/>
      <c r="C69" s="115"/>
      <c r="D69" s="115"/>
      <c r="E69" s="115"/>
      <c r="F69" s="115"/>
      <c r="G69" s="115"/>
      <c r="H69" s="115"/>
      <c r="I69" s="115"/>
      <c r="J69" s="115"/>
      <c r="K69" s="115"/>
      <c r="L69" s="115"/>
    </row>
    <row r="70" spans="1:12">
      <c r="A70" s="115"/>
      <c r="B70" s="115"/>
      <c r="C70" s="115"/>
      <c r="D70" s="115"/>
      <c r="E70" s="115"/>
      <c r="F70" s="115"/>
      <c r="G70" s="115"/>
      <c r="H70" s="115"/>
      <c r="I70" s="115"/>
      <c r="J70" s="115"/>
      <c r="K70" s="115"/>
      <c r="L70" s="115"/>
    </row>
    <row r="71" spans="1:12">
      <c r="A71" s="115"/>
      <c r="B71" s="115"/>
      <c r="C71" s="115"/>
      <c r="D71" s="115"/>
      <c r="E71" s="115"/>
      <c r="F71" s="115"/>
      <c r="G71" s="115"/>
      <c r="H71" s="115"/>
      <c r="I71" s="115"/>
      <c r="J71" s="115"/>
      <c r="K71" s="115"/>
      <c r="L71" s="115"/>
    </row>
    <row r="72" spans="1:12">
      <c r="A72" s="115"/>
      <c r="B72" s="115"/>
      <c r="C72" s="115"/>
      <c r="D72" s="115"/>
      <c r="E72" s="115"/>
      <c r="F72" s="115"/>
      <c r="G72" s="115"/>
      <c r="H72" s="115"/>
      <c r="I72" s="115"/>
      <c r="J72" s="115"/>
      <c r="K72" s="115"/>
      <c r="L72" s="115"/>
    </row>
    <row r="73" spans="1:12">
      <c r="A73" s="115"/>
      <c r="B73" s="115"/>
      <c r="C73" s="115"/>
      <c r="D73" s="115"/>
      <c r="E73" s="115"/>
      <c r="F73" s="115"/>
      <c r="G73" s="115"/>
      <c r="H73" s="115"/>
      <c r="I73" s="115"/>
      <c r="J73" s="115"/>
      <c r="K73" s="115"/>
      <c r="L73" s="115"/>
    </row>
    <row r="74" spans="1:12">
      <c r="A74" s="115"/>
      <c r="B74" s="115"/>
      <c r="C74" s="115"/>
      <c r="D74" s="115"/>
      <c r="E74" s="115"/>
      <c r="F74" s="115"/>
      <c r="G74" s="115"/>
      <c r="H74" s="115"/>
      <c r="I74" s="115"/>
      <c r="J74" s="115"/>
      <c r="K74" s="115"/>
      <c r="L74" s="115"/>
    </row>
    <row r="75" spans="1:12">
      <c r="A75" s="115"/>
      <c r="B75" s="115"/>
      <c r="C75" s="115"/>
      <c r="D75" s="115"/>
      <c r="E75" s="115"/>
      <c r="F75" s="115"/>
      <c r="G75" s="115"/>
      <c r="H75" s="115"/>
      <c r="I75" s="115"/>
      <c r="J75" s="115"/>
      <c r="K75" s="115"/>
      <c r="L75" s="115"/>
    </row>
    <row r="76" spans="1:12">
      <c r="A76" s="115"/>
      <c r="B76" s="115"/>
      <c r="C76" s="115"/>
      <c r="D76" s="115"/>
      <c r="E76" s="115"/>
      <c r="F76" s="115"/>
      <c r="G76" s="115"/>
      <c r="H76" s="115"/>
      <c r="I76" s="115"/>
      <c r="J76" s="115"/>
      <c r="K76" s="115"/>
      <c r="L76" s="115"/>
    </row>
    <row r="77" spans="1:12">
      <c r="A77" s="115"/>
      <c r="B77" s="115"/>
      <c r="C77" s="115"/>
      <c r="D77" s="115"/>
      <c r="E77" s="115"/>
      <c r="F77" s="115"/>
      <c r="G77" s="115"/>
      <c r="H77" s="115"/>
      <c r="I77" s="115"/>
      <c r="J77" s="115"/>
      <c r="K77" s="115"/>
      <c r="L77" s="115"/>
    </row>
    <row r="78" spans="1:12">
      <c r="A78" s="115"/>
      <c r="B78" s="115"/>
      <c r="C78" s="115"/>
      <c r="D78" s="115"/>
      <c r="E78" s="115"/>
      <c r="F78" s="115"/>
      <c r="G78" s="115"/>
      <c r="H78" s="115"/>
      <c r="I78" s="115"/>
      <c r="J78" s="115"/>
      <c r="K78" s="115"/>
      <c r="L78" s="115"/>
    </row>
    <row r="79" spans="1:12">
      <c r="A79" s="115"/>
      <c r="B79" s="115"/>
      <c r="C79" s="115"/>
      <c r="D79" s="115"/>
      <c r="E79" s="115"/>
      <c r="F79" s="115"/>
      <c r="G79" s="115"/>
      <c r="H79" s="115"/>
      <c r="I79" s="115"/>
      <c r="J79" s="115"/>
      <c r="K79" s="115"/>
      <c r="L79" s="115"/>
    </row>
    <row r="80" spans="1:12">
      <c r="A80" s="115"/>
      <c r="B80" s="115"/>
      <c r="C80" s="115"/>
      <c r="D80" s="115"/>
      <c r="E80" s="115"/>
      <c r="F80" s="115"/>
      <c r="G80" s="115"/>
      <c r="H80" s="115"/>
      <c r="I80" s="115"/>
      <c r="J80" s="115"/>
      <c r="K80" s="115"/>
      <c r="L80" s="115"/>
    </row>
    <row r="81" spans="1:12">
      <c r="A81" s="115"/>
      <c r="B81" s="115"/>
      <c r="C81" s="115"/>
      <c r="D81" s="115"/>
      <c r="E81" s="115"/>
      <c r="F81" s="115"/>
      <c r="G81" s="115"/>
      <c r="H81" s="115"/>
      <c r="I81" s="115"/>
      <c r="J81" s="115"/>
      <c r="K81" s="115"/>
      <c r="L81" s="115"/>
    </row>
    <row r="82" spans="1:12">
      <c r="A82" s="115"/>
      <c r="B82" s="115"/>
      <c r="C82" s="115"/>
      <c r="D82" s="115"/>
      <c r="E82" s="115"/>
      <c r="F82" s="115"/>
      <c r="G82" s="115"/>
      <c r="H82" s="115"/>
      <c r="I82" s="115"/>
      <c r="J82" s="115"/>
      <c r="K82" s="115"/>
      <c r="L82" s="115"/>
    </row>
    <row r="83" spans="1:12">
      <c r="A83" s="115"/>
      <c r="B83" s="115"/>
      <c r="C83" s="115"/>
      <c r="D83" s="115"/>
      <c r="E83" s="115"/>
      <c r="F83" s="115"/>
      <c r="G83" s="115"/>
      <c r="H83" s="115"/>
      <c r="I83" s="115"/>
      <c r="J83" s="115"/>
      <c r="K83" s="115"/>
      <c r="L83" s="115"/>
    </row>
    <row r="84" spans="1:12">
      <c r="A84" s="115"/>
      <c r="B84" s="115"/>
      <c r="C84" s="115"/>
      <c r="D84" s="115"/>
      <c r="E84" s="115"/>
      <c r="F84" s="115"/>
      <c r="G84" s="115"/>
      <c r="H84" s="115"/>
      <c r="I84" s="115"/>
      <c r="J84" s="115"/>
      <c r="K84" s="115"/>
      <c r="L84" s="115"/>
    </row>
    <row r="85" spans="1:12">
      <c r="A85" s="115"/>
      <c r="B85" s="115"/>
      <c r="C85" s="115"/>
      <c r="D85" s="115"/>
      <c r="E85" s="115"/>
      <c r="F85" s="115"/>
      <c r="G85" s="115"/>
      <c r="H85" s="115"/>
      <c r="I85" s="115"/>
      <c r="J85" s="115"/>
      <c r="K85" s="115"/>
      <c r="L85" s="115"/>
    </row>
    <row r="86" spans="1:12">
      <c r="A86" s="115"/>
      <c r="B86" s="115"/>
      <c r="C86" s="115"/>
      <c r="D86" s="115"/>
      <c r="E86" s="115"/>
      <c r="F86" s="115"/>
      <c r="G86" s="115"/>
      <c r="H86" s="115"/>
      <c r="I86" s="115"/>
      <c r="J86" s="115"/>
      <c r="K86" s="115"/>
      <c r="L86" s="115"/>
    </row>
    <row r="87" spans="1:12">
      <c r="A87" s="115"/>
      <c r="B87" s="115"/>
      <c r="C87" s="115"/>
      <c r="D87" s="115"/>
      <c r="E87" s="115"/>
      <c r="F87" s="115"/>
      <c r="G87" s="115"/>
      <c r="H87" s="115"/>
      <c r="I87" s="115"/>
      <c r="J87" s="115"/>
      <c r="K87" s="115"/>
      <c r="L87" s="115"/>
    </row>
    <row r="88" spans="1:12">
      <c r="A88" s="115"/>
      <c r="B88" s="115"/>
      <c r="C88" s="115"/>
      <c r="D88" s="115"/>
      <c r="E88" s="115"/>
      <c r="F88" s="115"/>
      <c r="G88" s="115"/>
      <c r="H88" s="115"/>
      <c r="I88" s="115"/>
      <c r="J88" s="115"/>
      <c r="K88" s="115"/>
      <c r="L88" s="115"/>
    </row>
    <row r="89" spans="1:12">
      <c r="A89" s="115"/>
      <c r="B89" s="115"/>
      <c r="C89" s="115"/>
      <c r="D89" s="115"/>
      <c r="E89" s="115"/>
      <c r="F89" s="115"/>
      <c r="G89" s="115"/>
      <c r="H89" s="115"/>
      <c r="I89" s="115"/>
      <c r="J89" s="115"/>
      <c r="K89" s="115"/>
      <c r="L89" s="115"/>
    </row>
    <row r="90" spans="1:12">
      <c r="A90" s="115"/>
      <c r="B90" s="115"/>
      <c r="C90" s="115"/>
      <c r="D90" s="115"/>
      <c r="E90" s="115"/>
      <c r="F90" s="115"/>
      <c r="G90" s="115"/>
      <c r="H90" s="115"/>
      <c r="I90" s="115"/>
      <c r="J90" s="115"/>
      <c r="K90" s="115"/>
      <c r="L90" s="115"/>
    </row>
    <row r="91" spans="1:12">
      <c r="A91" s="115"/>
      <c r="B91" s="115"/>
      <c r="C91" s="115"/>
      <c r="D91" s="115"/>
      <c r="E91" s="115"/>
      <c r="F91" s="115"/>
      <c r="G91" s="115"/>
      <c r="H91" s="115"/>
      <c r="I91" s="115"/>
      <c r="J91" s="115"/>
      <c r="K91" s="115"/>
      <c r="L91" s="115"/>
    </row>
    <row r="92" spans="1:12">
      <c r="A92" s="115"/>
      <c r="B92" s="115"/>
      <c r="C92" s="115"/>
      <c r="D92" s="115"/>
      <c r="E92" s="115"/>
      <c r="F92" s="115"/>
      <c r="G92" s="115"/>
      <c r="H92" s="115"/>
      <c r="I92" s="115"/>
      <c r="J92" s="115"/>
      <c r="K92" s="115"/>
      <c r="L92" s="115"/>
    </row>
    <row r="93" spans="1:12">
      <c r="A93" s="115"/>
      <c r="B93" s="115"/>
      <c r="C93" s="115"/>
      <c r="D93" s="115"/>
      <c r="E93" s="115"/>
      <c r="F93" s="115"/>
      <c r="G93" s="115"/>
      <c r="H93" s="115"/>
      <c r="I93" s="115"/>
      <c r="J93" s="115"/>
      <c r="K93" s="115"/>
      <c r="L93" s="115"/>
    </row>
    <row r="94" spans="1:12">
      <c r="A94" s="115"/>
      <c r="B94" s="115"/>
      <c r="C94" s="115"/>
      <c r="D94" s="115"/>
      <c r="E94" s="115"/>
      <c r="F94" s="115"/>
      <c r="G94" s="115"/>
      <c r="H94" s="115"/>
      <c r="I94" s="115"/>
      <c r="J94" s="115"/>
      <c r="K94" s="115"/>
      <c r="L94" s="115"/>
    </row>
    <row r="95" spans="1:12">
      <c r="A95" s="115"/>
      <c r="B95" s="115"/>
      <c r="C95" s="115"/>
      <c r="D95" s="115"/>
      <c r="E95" s="115"/>
      <c r="F95" s="115"/>
      <c r="G95" s="115"/>
      <c r="H95" s="115"/>
      <c r="I95" s="115"/>
      <c r="J95" s="115"/>
      <c r="K95" s="115"/>
      <c r="L95" s="115"/>
    </row>
    <row r="96" spans="1:12">
      <c r="A96" s="115"/>
      <c r="B96" s="115"/>
      <c r="C96" s="115"/>
      <c r="D96" s="115"/>
      <c r="E96" s="115"/>
      <c r="F96" s="115"/>
      <c r="G96" s="115"/>
      <c r="H96" s="115"/>
      <c r="I96" s="115"/>
      <c r="J96" s="115"/>
      <c r="K96" s="115"/>
      <c r="L96" s="115"/>
    </row>
    <row r="97" spans="1:12">
      <c r="A97" s="115"/>
      <c r="B97" s="115"/>
      <c r="C97" s="115"/>
      <c r="D97" s="115"/>
      <c r="E97" s="115"/>
      <c r="F97" s="115"/>
      <c r="G97" s="115"/>
      <c r="H97" s="115"/>
      <c r="I97" s="115"/>
      <c r="J97" s="115"/>
      <c r="K97" s="115"/>
      <c r="L97" s="115"/>
    </row>
    <row r="98" spans="1:12">
      <c r="A98" s="115"/>
      <c r="B98" s="115"/>
      <c r="C98" s="115"/>
      <c r="D98" s="115"/>
      <c r="E98" s="115"/>
      <c r="F98" s="115"/>
      <c r="G98" s="115"/>
      <c r="H98" s="115"/>
      <c r="I98" s="115"/>
      <c r="J98" s="115"/>
      <c r="K98" s="115"/>
      <c r="L98" s="115"/>
    </row>
    <row r="99" spans="1:12">
      <c r="A99" s="115"/>
      <c r="B99" s="115"/>
      <c r="C99" s="115"/>
      <c r="D99" s="115"/>
      <c r="E99" s="115"/>
      <c r="F99" s="115"/>
      <c r="G99" s="115"/>
      <c r="H99" s="115"/>
      <c r="I99" s="115"/>
      <c r="J99" s="115"/>
      <c r="K99" s="115"/>
      <c r="L99" s="115"/>
    </row>
    <row r="100" spans="1:12">
      <c r="A100" s="115"/>
      <c r="B100" s="115"/>
      <c r="C100" s="115"/>
      <c r="D100" s="115"/>
      <c r="E100" s="115"/>
      <c r="F100" s="115"/>
      <c r="G100" s="115"/>
      <c r="H100" s="115"/>
      <c r="I100" s="115"/>
      <c r="J100" s="115"/>
      <c r="K100" s="115"/>
      <c r="L100" s="115"/>
    </row>
    <row r="101" spans="1:12">
      <c r="A101" s="115"/>
      <c r="B101" s="115"/>
      <c r="C101" s="115"/>
      <c r="D101" s="115"/>
      <c r="E101" s="115"/>
      <c r="F101" s="115"/>
      <c r="G101" s="115"/>
      <c r="H101" s="115"/>
      <c r="I101" s="115"/>
      <c r="J101" s="115"/>
      <c r="K101" s="115"/>
      <c r="L101" s="115"/>
    </row>
    <row r="102" spans="1:12">
      <c r="A102" s="115"/>
      <c r="B102" s="115"/>
      <c r="C102" s="115"/>
      <c r="D102" s="115"/>
      <c r="E102" s="115"/>
      <c r="F102" s="115"/>
      <c r="G102" s="115"/>
      <c r="H102" s="115"/>
      <c r="I102" s="115"/>
      <c r="J102" s="115"/>
      <c r="K102" s="115"/>
      <c r="L102" s="115"/>
    </row>
    <row r="103" spans="1:12">
      <c r="A103" s="115"/>
      <c r="B103" s="115"/>
      <c r="C103" s="115"/>
      <c r="D103" s="115"/>
      <c r="E103" s="115"/>
      <c r="F103" s="115"/>
      <c r="G103" s="115"/>
      <c r="H103" s="115"/>
      <c r="I103" s="115"/>
      <c r="J103" s="115"/>
      <c r="K103" s="115"/>
      <c r="L103" s="115"/>
    </row>
    <row r="104" spans="1:12">
      <c r="A104" s="115"/>
      <c r="B104" s="115"/>
      <c r="C104" s="115"/>
      <c r="D104" s="115"/>
      <c r="E104" s="115"/>
      <c r="F104" s="115"/>
      <c r="G104" s="115"/>
      <c r="H104" s="115"/>
      <c r="I104" s="115"/>
      <c r="J104" s="115"/>
      <c r="K104" s="115"/>
      <c r="L104" s="115"/>
    </row>
    <row r="105" spans="1:12">
      <c r="A105" s="115"/>
      <c r="B105" s="115"/>
      <c r="C105" s="115"/>
      <c r="D105" s="115"/>
      <c r="E105" s="115"/>
      <c r="F105" s="115"/>
      <c r="G105" s="115"/>
      <c r="H105" s="115"/>
      <c r="I105" s="115"/>
      <c r="J105" s="115"/>
      <c r="K105" s="115"/>
      <c r="L105" s="115"/>
    </row>
    <row r="106" spans="1:12">
      <c r="A106" s="115"/>
      <c r="B106" s="115"/>
      <c r="C106" s="115"/>
      <c r="D106" s="115"/>
      <c r="E106" s="115"/>
      <c r="F106" s="115"/>
      <c r="G106" s="115"/>
      <c r="H106" s="115"/>
      <c r="I106" s="115"/>
      <c r="J106" s="115"/>
      <c r="K106" s="115"/>
      <c r="L106" s="115"/>
    </row>
    <row r="107" spans="1:12">
      <c r="A107" s="115"/>
      <c r="B107" s="115"/>
      <c r="C107" s="115"/>
      <c r="D107" s="115"/>
      <c r="E107" s="115"/>
      <c r="F107" s="115"/>
      <c r="G107" s="115"/>
      <c r="H107" s="115"/>
      <c r="I107" s="115"/>
      <c r="J107" s="115"/>
      <c r="K107" s="115"/>
      <c r="L107" s="115"/>
    </row>
    <row r="108" spans="1:12">
      <c r="A108" s="115"/>
      <c r="B108" s="115"/>
      <c r="C108" s="115"/>
      <c r="D108" s="115"/>
      <c r="E108" s="115"/>
      <c r="F108" s="115"/>
      <c r="G108" s="115"/>
      <c r="H108" s="115"/>
      <c r="I108" s="115"/>
      <c r="J108" s="115"/>
      <c r="K108" s="115"/>
      <c r="L108" s="115"/>
    </row>
    <row r="109" spans="1:12">
      <c r="A109" s="115"/>
      <c r="B109" s="115"/>
      <c r="C109" s="115"/>
      <c r="D109" s="115"/>
      <c r="E109" s="115"/>
      <c r="F109" s="115"/>
      <c r="G109" s="115"/>
      <c r="H109" s="115"/>
      <c r="I109" s="115"/>
      <c r="J109" s="115"/>
      <c r="K109" s="115"/>
      <c r="L109" s="115"/>
    </row>
    <row r="110" spans="1:12">
      <c r="A110" s="115"/>
      <c r="B110" s="115"/>
      <c r="C110" s="115"/>
      <c r="D110" s="115"/>
      <c r="E110" s="115"/>
      <c r="F110" s="115"/>
      <c r="G110" s="115"/>
      <c r="H110" s="115"/>
      <c r="I110" s="115"/>
      <c r="J110" s="115"/>
      <c r="K110" s="115"/>
      <c r="L110" s="115"/>
    </row>
    <row r="111" spans="1:12">
      <c r="A111" s="115"/>
      <c r="B111" s="115"/>
      <c r="C111" s="115"/>
      <c r="D111" s="115"/>
      <c r="E111" s="115"/>
      <c r="F111" s="115"/>
      <c r="G111" s="115"/>
      <c r="H111" s="115"/>
      <c r="I111" s="115"/>
      <c r="J111" s="115"/>
      <c r="K111" s="115"/>
      <c r="L111" s="115"/>
    </row>
    <row r="112" spans="1:12">
      <c r="A112" s="115"/>
      <c r="B112" s="115"/>
      <c r="C112" s="115"/>
      <c r="D112" s="115"/>
      <c r="E112" s="115"/>
      <c r="F112" s="115"/>
      <c r="G112" s="115"/>
      <c r="H112" s="115"/>
      <c r="I112" s="115"/>
      <c r="J112" s="115"/>
      <c r="K112" s="115"/>
      <c r="L112" s="115"/>
    </row>
    <row r="113" spans="1:12">
      <c r="A113" s="115"/>
      <c r="B113" s="115"/>
      <c r="C113" s="115"/>
      <c r="D113" s="115"/>
      <c r="E113" s="115"/>
      <c r="F113" s="115"/>
      <c r="G113" s="115"/>
      <c r="H113" s="115"/>
      <c r="I113" s="115"/>
      <c r="J113" s="115"/>
      <c r="K113" s="115"/>
      <c r="L113" s="115"/>
    </row>
    <row r="114" spans="1:12">
      <c r="A114" s="115"/>
      <c r="B114" s="115"/>
      <c r="C114" s="115"/>
      <c r="D114" s="115"/>
      <c r="E114" s="115"/>
      <c r="F114" s="115"/>
      <c r="G114" s="115"/>
      <c r="H114" s="115"/>
      <c r="I114" s="115"/>
      <c r="J114" s="115"/>
      <c r="K114" s="115"/>
      <c r="L114" s="115"/>
    </row>
  </sheetData>
  <mergeCells count="5">
    <mergeCell ref="A3:L3"/>
    <mergeCell ref="A4:L4"/>
    <mergeCell ref="A5:L5"/>
    <mergeCell ref="B6:K7"/>
    <mergeCell ref="B31:L33"/>
  </mergeCells>
  <printOptions horizontalCentered="1"/>
  <pageMargins left="0.5" right="0.5"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view="pageBreakPreview" zoomScaleNormal="115" zoomScaleSheetLayoutView="100" workbookViewId="0">
      <selection activeCell="A3" sqref="A3:I3"/>
    </sheetView>
  </sheetViews>
  <sheetFormatPr defaultColWidth="9.33203125" defaultRowHeight="9"/>
  <cols>
    <col min="1" max="1" width="9.33203125" style="2"/>
    <col min="2" max="2" width="50.6640625" style="2" customWidth="1"/>
    <col min="3" max="3" width="10.1640625" style="2" customWidth="1"/>
    <col min="4" max="4" width="17" style="2" customWidth="1"/>
    <col min="5" max="5" width="13" style="2" customWidth="1"/>
    <col min="6" max="6" width="17.5" style="2" customWidth="1"/>
    <col min="7" max="7" width="17.6640625" style="2" customWidth="1"/>
    <col min="8" max="8" width="17.33203125" style="2" customWidth="1"/>
    <col min="9" max="9" width="15.33203125" style="2" customWidth="1"/>
    <col min="10" max="16384" width="9.33203125" style="2"/>
  </cols>
  <sheetData>
    <row r="1" spans="1:19" ht="9.9499999999999993" customHeight="1">
      <c r="A1" s="16"/>
      <c r="B1" s="16"/>
      <c r="G1" s="3"/>
      <c r="I1" s="5" t="s">
        <v>67</v>
      </c>
      <c r="M1" s="4"/>
    </row>
    <row r="2" spans="1:19" s="101" customFormat="1" ht="9.9499999999999993" customHeight="1">
      <c r="A2" s="99"/>
      <c r="B2" s="99"/>
      <c r="G2" s="3"/>
      <c r="I2" s="109" t="s">
        <v>1099</v>
      </c>
      <c r="M2" s="97"/>
    </row>
    <row r="3" spans="1:19" ht="9.9499999999999993" customHeight="1">
      <c r="A3" s="898" t="s">
        <v>236</v>
      </c>
      <c r="B3" s="898"/>
      <c r="C3" s="898"/>
      <c r="D3" s="898"/>
      <c r="E3" s="898"/>
      <c r="F3" s="898"/>
      <c r="G3" s="898"/>
      <c r="H3" s="898"/>
      <c r="I3" s="898"/>
    </row>
    <row r="4" spans="1:19" ht="9.9499999999999993" customHeight="1">
      <c r="A4" s="898" t="s">
        <v>235</v>
      </c>
      <c r="B4" s="898"/>
      <c r="C4" s="898"/>
      <c r="D4" s="898"/>
      <c r="E4" s="898"/>
      <c r="F4" s="898"/>
      <c r="G4" s="898"/>
      <c r="H4" s="898"/>
      <c r="I4" s="898"/>
    </row>
    <row r="5" spans="1:19" ht="9.9499999999999993" customHeight="1">
      <c r="A5" s="899" t="s">
        <v>750</v>
      </c>
      <c r="B5" s="900"/>
      <c r="C5" s="900"/>
      <c r="D5" s="900"/>
      <c r="E5" s="900"/>
      <c r="F5" s="900"/>
      <c r="G5" s="900"/>
      <c r="H5" s="900"/>
      <c r="I5" s="900"/>
    </row>
    <row r="6" spans="1:19" ht="9.9499999999999993" customHeight="1"/>
    <row r="7" spans="1:19" ht="20.100000000000001" customHeight="1">
      <c r="B7" s="897" t="s">
        <v>476</v>
      </c>
      <c r="C7" s="897"/>
      <c r="D7" s="897"/>
      <c r="E7" s="897"/>
      <c r="F7" s="897"/>
      <c r="G7" s="897"/>
      <c r="H7" s="897"/>
      <c r="I7" s="897"/>
    </row>
    <row r="8" spans="1:19" ht="9.9499999999999993" customHeight="1">
      <c r="B8" s="901" t="s">
        <v>237</v>
      </c>
      <c r="C8" s="901"/>
      <c r="D8" s="901"/>
      <c r="E8" s="901"/>
      <c r="F8" s="901"/>
      <c r="G8" s="901"/>
      <c r="H8" s="901"/>
      <c r="I8" s="901"/>
    </row>
    <row r="9" spans="1:19" ht="20.100000000000001" customHeight="1">
      <c r="B9" s="919" t="s">
        <v>238</v>
      </c>
      <c r="C9" s="919"/>
      <c r="D9" s="919"/>
      <c r="E9" s="919"/>
      <c r="F9" s="919"/>
      <c r="G9" s="919"/>
      <c r="H9" s="919"/>
      <c r="I9" s="919"/>
    </row>
    <row r="10" spans="1:19" ht="9.9499999999999993" customHeight="1">
      <c r="B10" s="901" t="s">
        <v>239</v>
      </c>
      <c r="C10" s="901"/>
      <c r="D10" s="901"/>
      <c r="E10" s="901"/>
      <c r="F10" s="901"/>
      <c r="G10" s="901"/>
      <c r="H10" s="901"/>
      <c r="I10" s="901"/>
    </row>
    <row r="11" spans="1:19" ht="20.100000000000001" customHeight="1">
      <c r="B11" s="901" t="s">
        <v>240</v>
      </c>
      <c r="C11" s="901"/>
      <c r="D11" s="901"/>
      <c r="E11" s="901"/>
      <c r="F11" s="901"/>
      <c r="G11" s="901"/>
      <c r="H11" s="901"/>
      <c r="I11" s="901"/>
      <c r="L11" s="901"/>
      <c r="M11" s="901"/>
      <c r="N11" s="901"/>
      <c r="O11" s="901"/>
      <c r="P11" s="901"/>
      <c r="Q11" s="901"/>
      <c r="R11" s="901"/>
      <c r="S11" s="901"/>
    </row>
    <row r="12" spans="1:19" ht="9.9499999999999993" customHeight="1">
      <c r="B12" s="21"/>
      <c r="C12" s="21"/>
      <c r="D12" s="21"/>
      <c r="E12" s="21"/>
      <c r="F12" s="21"/>
      <c r="G12" s="21"/>
      <c r="H12" s="21"/>
      <c r="I12" s="21"/>
      <c r="L12" s="21"/>
      <c r="M12" s="21"/>
      <c r="N12" s="21"/>
      <c r="O12" s="21"/>
      <c r="P12" s="21"/>
      <c r="Q12" s="21"/>
      <c r="R12" s="21"/>
      <c r="S12" s="21"/>
    </row>
    <row r="13" spans="1:19" ht="9.9499999999999993" customHeight="1">
      <c r="A13" s="4" t="s">
        <v>110</v>
      </c>
    </row>
    <row r="14" spans="1:19" ht="9.9499999999999993" customHeight="1">
      <c r="A14" s="4">
        <v>1</v>
      </c>
      <c r="B14" s="2" t="s">
        <v>274</v>
      </c>
      <c r="D14" s="80">
        <f>I37</f>
        <v>0</v>
      </c>
    </row>
    <row r="15" spans="1:19" ht="9.9499999999999993" customHeight="1">
      <c r="A15" s="4">
        <v>2</v>
      </c>
      <c r="B15" s="10" t="s">
        <v>275</v>
      </c>
      <c r="D15" s="103">
        <f>G57</f>
        <v>0</v>
      </c>
    </row>
    <row r="16" spans="1:19" ht="9.9499999999999993" customHeight="1">
      <c r="A16" s="4">
        <v>3</v>
      </c>
      <c r="B16" s="23" t="s">
        <v>572</v>
      </c>
      <c r="D16" s="104">
        <f>D14+D15</f>
        <v>0</v>
      </c>
    </row>
    <row r="17" spans="1:11" ht="9.9499999999999993" customHeight="1">
      <c r="A17" s="4"/>
    </row>
    <row r="18" spans="1:11" ht="9.9499999999999993" customHeight="1">
      <c r="A18" s="4"/>
      <c r="B18" s="23" t="s">
        <v>273</v>
      </c>
    </row>
    <row r="19" spans="1:11" ht="9.9499999999999993" customHeight="1">
      <c r="A19" s="4">
        <v>4</v>
      </c>
      <c r="B19" s="2" t="s">
        <v>276</v>
      </c>
      <c r="D19" s="38">
        <v>0</v>
      </c>
    </row>
    <row r="20" spans="1:11" ht="9.9499999999999993" customHeight="1">
      <c r="A20" s="4">
        <v>5</v>
      </c>
      <c r="B20" s="2" t="s">
        <v>277</v>
      </c>
      <c r="D20" s="39">
        <v>0</v>
      </c>
      <c r="E20" s="6"/>
    </row>
    <row r="21" spans="1:11" ht="9.9499999999999993" customHeight="1">
      <c r="A21" s="4"/>
      <c r="K21" s="7"/>
    </row>
    <row r="22" spans="1:11" ht="20.100000000000001" customHeight="1">
      <c r="A22" s="4"/>
      <c r="B22" s="83" t="s">
        <v>278</v>
      </c>
      <c r="C22" s="13"/>
      <c r="D22" s="84" t="s">
        <v>270</v>
      </c>
      <c r="E22" s="84" t="s">
        <v>281</v>
      </c>
      <c r="F22" s="85" t="s">
        <v>285</v>
      </c>
      <c r="G22" s="84" t="s">
        <v>282</v>
      </c>
      <c r="H22" s="84" t="s">
        <v>283</v>
      </c>
      <c r="I22" s="84" t="s">
        <v>284</v>
      </c>
    </row>
    <row r="23" spans="1:11" ht="9.9499999999999993" customHeight="1">
      <c r="A23" s="4"/>
      <c r="B23" s="13" t="s">
        <v>122</v>
      </c>
      <c r="C23" s="13"/>
      <c r="D23" s="13" t="s">
        <v>123</v>
      </c>
      <c r="E23" s="13" t="s">
        <v>279</v>
      </c>
      <c r="F23" s="13" t="s">
        <v>124</v>
      </c>
      <c r="G23" s="13" t="s">
        <v>280</v>
      </c>
      <c r="H23" s="13" t="s">
        <v>127</v>
      </c>
      <c r="I23" s="13" t="s">
        <v>128</v>
      </c>
    </row>
    <row r="24" spans="1:11" ht="9.9499999999999993" customHeight="1">
      <c r="A24" s="4">
        <v>6</v>
      </c>
      <c r="B24" s="2" t="s">
        <v>138</v>
      </c>
      <c r="C24" s="13"/>
      <c r="D24" s="69">
        <v>0</v>
      </c>
      <c r="E24" s="69">
        <v>0</v>
      </c>
      <c r="F24" s="61">
        <f>D24-E24</f>
        <v>0</v>
      </c>
      <c r="G24" s="52">
        <f>F24*$D$19/12</f>
        <v>0</v>
      </c>
      <c r="H24" s="61">
        <f>E24*$D$20/12</f>
        <v>0</v>
      </c>
    </row>
    <row r="25" spans="1:11" ht="9.9499999999999993" customHeight="1">
      <c r="A25" s="4">
        <v>7</v>
      </c>
      <c r="B25" s="2" t="s">
        <v>139</v>
      </c>
      <c r="C25" s="13"/>
      <c r="D25" s="69">
        <v>0</v>
      </c>
      <c r="E25" s="69">
        <v>0</v>
      </c>
      <c r="F25" s="61">
        <f t="shared" ref="F25:F36" si="0">D25-E25</f>
        <v>0</v>
      </c>
      <c r="G25" s="52">
        <f t="shared" ref="G25:G36" si="1">F25*$D$19/12</f>
        <v>0</v>
      </c>
      <c r="H25" s="61">
        <f t="shared" ref="H25:H36" si="2">E25*$D$20/12</f>
        <v>0</v>
      </c>
    </row>
    <row r="26" spans="1:11" ht="9.9499999999999993" customHeight="1">
      <c r="A26" s="4">
        <v>8</v>
      </c>
      <c r="B26" s="2" t="s">
        <v>140</v>
      </c>
      <c r="C26" s="13"/>
      <c r="D26" s="69">
        <v>0</v>
      </c>
      <c r="E26" s="69">
        <v>0</v>
      </c>
      <c r="F26" s="61">
        <f t="shared" si="0"/>
        <v>0</v>
      </c>
      <c r="G26" s="52">
        <f t="shared" si="1"/>
        <v>0</v>
      </c>
      <c r="H26" s="61">
        <f t="shared" si="2"/>
        <v>0</v>
      </c>
    </row>
    <row r="27" spans="1:11" ht="9.9499999999999993" customHeight="1">
      <c r="A27" s="4">
        <v>9</v>
      </c>
      <c r="B27" s="2" t="s">
        <v>141</v>
      </c>
      <c r="C27" s="13"/>
      <c r="D27" s="69">
        <v>0</v>
      </c>
      <c r="E27" s="69">
        <v>0</v>
      </c>
      <c r="F27" s="61">
        <f t="shared" si="0"/>
        <v>0</v>
      </c>
      <c r="G27" s="52">
        <f t="shared" si="1"/>
        <v>0</v>
      </c>
      <c r="H27" s="61">
        <f t="shared" si="2"/>
        <v>0</v>
      </c>
    </row>
    <row r="28" spans="1:11" ht="9.9499999999999993" customHeight="1">
      <c r="A28" s="4">
        <v>10</v>
      </c>
      <c r="B28" s="2" t="s">
        <v>142</v>
      </c>
      <c r="C28" s="13"/>
      <c r="D28" s="69">
        <v>0</v>
      </c>
      <c r="E28" s="69">
        <v>0</v>
      </c>
      <c r="F28" s="61">
        <f t="shared" si="0"/>
        <v>0</v>
      </c>
      <c r="G28" s="52">
        <f t="shared" si="1"/>
        <v>0</v>
      </c>
      <c r="H28" s="61">
        <f t="shared" si="2"/>
        <v>0</v>
      </c>
    </row>
    <row r="29" spans="1:11" ht="9.9499999999999993" customHeight="1">
      <c r="A29" s="4">
        <v>11</v>
      </c>
      <c r="B29" s="2" t="s">
        <v>143</v>
      </c>
      <c r="C29" s="13"/>
      <c r="D29" s="69">
        <v>0</v>
      </c>
      <c r="E29" s="69">
        <v>0</v>
      </c>
      <c r="F29" s="61">
        <f t="shared" si="0"/>
        <v>0</v>
      </c>
      <c r="G29" s="52">
        <f t="shared" si="1"/>
        <v>0</v>
      </c>
      <c r="H29" s="61">
        <f t="shared" si="2"/>
        <v>0</v>
      </c>
    </row>
    <row r="30" spans="1:11" ht="9.9499999999999993" customHeight="1">
      <c r="A30" s="4">
        <v>12</v>
      </c>
      <c r="B30" s="2" t="s">
        <v>144</v>
      </c>
      <c r="C30" s="13"/>
      <c r="D30" s="63">
        <v>0</v>
      </c>
      <c r="E30" s="69">
        <v>0</v>
      </c>
      <c r="F30" s="61">
        <f t="shared" si="0"/>
        <v>0</v>
      </c>
      <c r="G30" s="52">
        <f t="shared" si="1"/>
        <v>0</v>
      </c>
      <c r="H30" s="61">
        <f t="shared" si="2"/>
        <v>0</v>
      </c>
    </row>
    <row r="31" spans="1:11" ht="9.9499999999999993" customHeight="1">
      <c r="A31" s="4">
        <v>13</v>
      </c>
      <c r="B31" s="2" t="s">
        <v>145</v>
      </c>
      <c r="C31" s="13"/>
      <c r="D31" s="69">
        <v>0</v>
      </c>
      <c r="E31" s="69">
        <v>0</v>
      </c>
      <c r="F31" s="61">
        <f t="shared" si="0"/>
        <v>0</v>
      </c>
      <c r="G31" s="52">
        <f t="shared" si="1"/>
        <v>0</v>
      </c>
      <c r="H31" s="61">
        <f t="shared" si="2"/>
        <v>0</v>
      </c>
    </row>
    <row r="32" spans="1:11" ht="9.9499999999999993" customHeight="1">
      <c r="A32" s="4">
        <v>14</v>
      </c>
      <c r="B32" s="2" t="s">
        <v>146</v>
      </c>
      <c r="C32" s="13"/>
      <c r="D32" s="69">
        <v>0</v>
      </c>
      <c r="E32" s="69">
        <v>0</v>
      </c>
      <c r="F32" s="61">
        <f t="shared" si="0"/>
        <v>0</v>
      </c>
      <c r="G32" s="52">
        <f t="shared" si="1"/>
        <v>0</v>
      </c>
      <c r="H32" s="61">
        <f t="shared" si="2"/>
        <v>0</v>
      </c>
    </row>
    <row r="33" spans="1:9" ht="9.9499999999999993" customHeight="1">
      <c r="A33" s="4">
        <v>15</v>
      </c>
      <c r="B33" s="2" t="s">
        <v>147</v>
      </c>
      <c r="C33" s="13"/>
      <c r="D33" s="69">
        <v>0</v>
      </c>
      <c r="E33" s="69">
        <v>0</v>
      </c>
      <c r="F33" s="61">
        <f t="shared" si="0"/>
        <v>0</v>
      </c>
      <c r="G33" s="52">
        <f t="shared" si="1"/>
        <v>0</v>
      </c>
      <c r="H33" s="61">
        <f t="shared" si="2"/>
        <v>0</v>
      </c>
    </row>
    <row r="34" spans="1:9" ht="9.9499999999999993" customHeight="1">
      <c r="A34" s="4">
        <v>16</v>
      </c>
      <c r="B34" s="2" t="s">
        <v>148</v>
      </c>
      <c r="C34" s="13"/>
      <c r="D34" s="69">
        <v>0</v>
      </c>
      <c r="E34" s="69">
        <v>0</v>
      </c>
      <c r="F34" s="61">
        <f t="shared" si="0"/>
        <v>0</v>
      </c>
      <c r="G34" s="52">
        <f t="shared" si="1"/>
        <v>0</v>
      </c>
      <c r="H34" s="61">
        <f t="shared" si="2"/>
        <v>0</v>
      </c>
    </row>
    <row r="35" spans="1:9" ht="9.9499999999999993" customHeight="1">
      <c r="A35" s="4">
        <v>17</v>
      </c>
      <c r="B35" s="2" t="s">
        <v>149</v>
      </c>
      <c r="C35" s="13"/>
      <c r="D35" s="69">
        <v>0</v>
      </c>
      <c r="E35" s="69">
        <v>0</v>
      </c>
      <c r="F35" s="61">
        <f t="shared" si="0"/>
        <v>0</v>
      </c>
      <c r="G35" s="52">
        <f t="shared" si="1"/>
        <v>0</v>
      </c>
      <c r="H35" s="61">
        <f t="shared" si="2"/>
        <v>0</v>
      </c>
    </row>
    <row r="36" spans="1:9" ht="9.9499999999999993" customHeight="1">
      <c r="A36" s="4">
        <v>18</v>
      </c>
      <c r="B36" s="2" t="s">
        <v>150</v>
      </c>
      <c r="C36" s="13"/>
      <c r="D36" s="69">
        <v>0</v>
      </c>
      <c r="E36" s="69">
        <v>0</v>
      </c>
      <c r="F36" s="61">
        <f t="shared" si="0"/>
        <v>0</v>
      </c>
      <c r="G36" s="52">
        <f t="shared" si="1"/>
        <v>0</v>
      </c>
      <c r="H36" s="61">
        <f t="shared" si="2"/>
        <v>0</v>
      </c>
    </row>
    <row r="37" spans="1:9" ht="9.9499999999999993" customHeight="1">
      <c r="A37" s="4">
        <v>19</v>
      </c>
      <c r="B37" s="5" t="s">
        <v>151</v>
      </c>
      <c r="D37" s="62"/>
      <c r="E37" s="62">
        <f>AVERAGE(E24:E36)</f>
        <v>0</v>
      </c>
      <c r="F37" s="62"/>
      <c r="G37" s="60">
        <f>SUM(G24:G36)</f>
        <v>0</v>
      </c>
      <c r="H37" s="62">
        <f>SUM(H24:H36)</f>
        <v>0</v>
      </c>
      <c r="I37" s="43">
        <f>IF(E37=0,0,(G37+H37)/E37)</f>
        <v>0</v>
      </c>
    </row>
    <row r="38" spans="1:9" ht="9.9499999999999993" customHeight="1">
      <c r="A38" s="4"/>
    </row>
    <row r="39" spans="1:9" ht="9.9499999999999993" customHeight="1">
      <c r="A39" s="4"/>
      <c r="B39" s="2" t="s">
        <v>286</v>
      </c>
    </row>
    <row r="40" spans="1:9" ht="9.9499999999999993" customHeight="1">
      <c r="A40" s="4"/>
      <c r="C40" s="13" t="s">
        <v>122</v>
      </c>
      <c r="D40" s="13" t="s">
        <v>123</v>
      </c>
      <c r="E40" s="13" t="s">
        <v>279</v>
      </c>
      <c r="F40" s="13" t="s">
        <v>124</v>
      </c>
      <c r="G40" s="13" t="s">
        <v>280</v>
      </c>
      <c r="H40" s="13" t="s">
        <v>127</v>
      </c>
      <c r="I40" s="13" t="s">
        <v>128</v>
      </c>
    </row>
    <row r="41" spans="1:9" ht="18" customHeight="1">
      <c r="A41" s="4"/>
      <c r="B41" s="86" t="s">
        <v>287</v>
      </c>
      <c r="C41" s="87" t="s">
        <v>300</v>
      </c>
      <c r="D41" s="87" t="s">
        <v>301</v>
      </c>
      <c r="E41" s="87" t="s">
        <v>302</v>
      </c>
      <c r="F41" s="87" t="s">
        <v>303</v>
      </c>
      <c r="G41" s="87" t="s">
        <v>304</v>
      </c>
      <c r="H41" s="87" t="s">
        <v>305</v>
      </c>
      <c r="I41" s="87" t="s">
        <v>306</v>
      </c>
    </row>
    <row r="42" spans="1:9" ht="9.75" customHeight="1">
      <c r="A42" s="4">
        <v>20</v>
      </c>
      <c r="B42" s="2" t="s">
        <v>288</v>
      </c>
      <c r="C42" s="70">
        <v>0</v>
      </c>
      <c r="D42" s="70">
        <v>0</v>
      </c>
      <c r="E42" s="70">
        <v>0</v>
      </c>
      <c r="F42" s="70">
        <v>0</v>
      </c>
      <c r="G42" s="55">
        <f>IFERROR(D42/F42,0)</f>
        <v>0</v>
      </c>
      <c r="H42" s="71">
        <v>0</v>
      </c>
      <c r="I42" s="53">
        <f>G42-H42</f>
        <v>0</v>
      </c>
    </row>
    <row r="43" spans="1:9" ht="9.75" customHeight="1">
      <c r="A43" s="4">
        <v>21</v>
      </c>
      <c r="B43" s="2" t="s">
        <v>289</v>
      </c>
      <c r="C43" s="70">
        <v>0</v>
      </c>
      <c r="D43" s="70">
        <v>0</v>
      </c>
      <c r="E43" s="70">
        <v>0</v>
      </c>
      <c r="F43" s="70">
        <v>0</v>
      </c>
      <c r="G43" s="55">
        <f t="shared" ref="G43:G47" si="3">IFERROR(D43/F43,0)</f>
        <v>0</v>
      </c>
      <c r="H43" s="71">
        <v>0</v>
      </c>
      <c r="I43" s="53">
        <f t="shared" ref="I43:I47" si="4">G43-H43</f>
        <v>0</v>
      </c>
    </row>
    <row r="44" spans="1:9" ht="9.75" customHeight="1">
      <c r="A44" s="4">
        <v>22</v>
      </c>
      <c r="B44" s="2" t="s">
        <v>290</v>
      </c>
      <c r="C44" s="70">
        <v>0</v>
      </c>
      <c r="D44" s="70">
        <v>0</v>
      </c>
      <c r="E44" s="70">
        <v>0</v>
      </c>
      <c r="F44" s="70">
        <v>0</v>
      </c>
      <c r="G44" s="55">
        <f t="shared" si="3"/>
        <v>0</v>
      </c>
      <c r="H44" s="71">
        <v>0</v>
      </c>
      <c r="I44" s="53">
        <f t="shared" si="4"/>
        <v>0</v>
      </c>
    </row>
    <row r="45" spans="1:9" ht="9.75" customHeight="1">
      <c r="A45" s="4">
        <v>23</v>
      </c>
      <c r="B45" s="2" t="s">
        <v>291</v>
      </c>
      <c r="C45" s="70">
        <v>0</v>
      </c>
      <c r="D45" s="70">
        <v>0</v>
      </c>
      <c r="E45" s="70">
        <v>0</v>
      </c>
      <c r="F45" s="70">
        <v>0</v>
      </c>
      <c r="G45" s="55">
        <f t="shared" si="3"/>
        <v>0</v>
      </c>
      <c r="H45" s="71">
        <v>0</v>
      </c>
      <c r="I45" s="53">
        <f t="shared" si="4"/>
        <v>0</v>
      </c>
    </row>
    <row r="46" spans="1:9" ht="9.75" customHeight="1">
      <c r="A46" s="4">
        <v>24</v>
      </c>
      <c r="B46" s="2" t="s">
        <v>292</v>
      </c>
      <c r="C46" s="70">
        <v>0</v>
      </c>
      <c r="D46" s="70">
        <v>0</v>
      </c>
      <c r="E46" s="70">
        <v>0</v>
      </c>
      <c r="F46" s="70">
        <v>0</v>
      </c>
      <c r="G46" s="55">
        <f t="shared" si="3"/>
        <v>0</v>
      </c>
      <c r="H46" s="71">
        <v>0</v>
      </c>
      <c r="I46" s="53">
        <f t="shared" si="4"/>
        <v>0</v>
      </c>
    </row>
    <row r="47" spans="1:9" ht="9.75" customHeight="1">
      <c r="A47" s="4">
        <v>25</v>
      </c>
      <c r="B47" s="2" t="s">
        <v>16</v>
      </c>
      <c r="C47" s="70">
        <v>0</v>
      </c>
      <c r="D47" s="70">
        <v>0</v>
      </c>
      <c r="E47" s="70">
        <v>0</v>
      </c>
      <c r="F47" s="70">
        <v>0</v>
      </c>
      <c r="G47" s="55">
        <f t="shared" si="3"/>
        <v>0</v>
      </c>
      <c r="H47" s="71">
        <v>0</v>
      </c>
      <c r="I47" s="53">
        <f t="shared" si="4"/>
        <v>0</v>
      </c>
    </row>
    <row r="48" spans="1:9" ht="9.75" customHeight="1">
      <c r="A48" s="4">
        <v>26</v>
      </c>
      <c r="B48" s="29" t="s">
        <v>573</v>
      </c>
      <c r="C48" s="29"/>
      <c r="D48" s="56">
        <f>SUM(D42:D47)</f>
        <v>0</v>
      </c>
      <c r="E48" s="29"/>
      <c r="F48" s="29"/>
      <c r="G48" s="56">
        <f>SUM(G42:G47)</f>
        <v>0</v>
      </c>
      <c r="H48" s="54">
        <f>SUM(H42:H47)</f>
        <v>0</v>
      </c>
      <c r="I48" s="54">
        <f>SUM(I42:I47)</f>
        <v>0</v>
      </c>
    </row>
    <row r="49" spans="1:9" ht="9.75" customHeight="1">
      <c r="A49" s="4">
        <v>27</v>
      </c>
    </row>
    <row r="50" spans="1:9" ht="9.75" customHeight="1">
      <c r="A50" s="4">
        <v>28</v>
      </c>
      <c r="B50" s="34" t="s">
        <v>241</v>
      </c>
      <c r="C50" s="34"/>
      <c r="D50" s="34"/>
      <c r="E50" s="34"/>
      <c r="F50" s="34"/>
      <c r="G50" s="34"/>
      <c r="H50" s="34"/>
      <c r="I50" s="34"/>
    </row>
    <row r="51" spans="1:9" ht="9.75" customHeight="1">
      <c r="A51" s="4">
        <v>29</v>
      </c>
      <c r="B51" s="34" t="s">
        <v>242</v>
      </c>
      <c r="C51" s="70">
        <v>0</v>
      </c>
      <c r="D51" s="70">
        <v>0</v>
      </c>
      <c r="E51" s="70">
        <v>0</v>
      </c>
      <c r="F51" s="41" t="s">
        <v>379</v>
      </c>
      <c r="G51" s="41">
        <f>D51</f>
        <v>0</v>
      </c>
      <c r="H51" s="41" t="s">
        <v>379</v>
      </c>
      <c r="I51" s="44" t="s">
        <v>379</v>
      </c>
    </row>
    <row r="52" spans="1:9" ht="9.75" customHeight="1">
      <c r="A52" s="4">
        <v>30</v>
      </c>
      <c r="B52" s="34" t="s">
        <v>243</v>
      </c>
      <c r="C52" s="70">
        <v>0</v>
      </c>
      <c r="D52" s="70">
        <v>0</v>
      </c>
      <c r="E52" s="70">
        <v>0</v>
      </c>
      <c r="F52" s="41" t="s">
        <v>379</v>
      </c>
      <c r="G52" s="41">
        <f>D52</f>
        <v>0</v>
      </c>
      <c r="H52" s="41" t="s">
        <v>379</v>
      </c>
      <c r="I52" s="44" t="s">
        <v>379</v>
      </c>
    </row>
    <row r="53" spans="1:9" ht="9.75" customHeight="1">
      <c r="A53" s="4">
        <v>31</v>
      </c>
      <c r="B53" s="34" t="s">
        <v>271</v>
      </c>
      <c r="C53" s="70">
        <v>0</v>
      </c>
      <c r="D53" s="70">
        <v>0</v>
      </c>
      <c r="E53" s="70">
        <v>0</v>
      </c>
      <c r="F53" s="41" t="s">
        <v>379</v>
      </c>
      <c r="G53" s="41">
        <f>D53</f>
        <v>0</v>
      </c>
      <c r="H53" s="41" t="s">
        <v>379</v>
      </c>
      <c r="I53" s="44" t="s">
        <v>379</v>
      </c>
    </row>
    <row r="54" spans="1:9" ht="9.75" customHeight="1">
      <c r="A54" s="4">
        <v>32</v>
      </c>
      <c r="B54" s="35" t="s">
        <v>272</v>
      </c>
      <c r="C54" s="94">
        <v>0</v>
      </c>
      <c r="D54" s="94">
        <v>0</v>
      </c>
      <c r="E54" s="94">
        <v>0</v>
      </c>
      <c r="F54" s="42" t="s">
        <v>379</v>
      </c>
      <c r="G54" s="42">
        <f>D54</f>
        <v>0</v>
      </c>
      <c r="H54" s="42" t="s">
        <v>379</v>
      </c>
      <c r="I54" s="45" t="s">
        <v>379</v>
      </c>
    </row>
    <row r="55" spans="1:9" ht="9.75" customHeight="1">
      <c r="A55" s="4">
        <v>33</v>
      </c>
      <c r="B55" s="2" t="s">
        <v>293</v>
      </c>
      <c r="D55" s="55">
        <f>D48+SUM(D51:D54)</f>
        <v>0</v>
      </c>
      <c r="G55" s="55">
        <f>G48+SUM(G51:G54)</f>
        <v>0</v>
      </c>
      <c r="H55" s="53">
        <f>H48+SUM(H51:H54)</f>
        <v>0</v>
      </c>
      <c r="I55" s="53">
        <f>I48+SUM(I51:I54)</f>
        <v>0</v>
      </c>
    </row>
    <row r="56" spans="1:9" ht="9.75" customHeight="1">
      <c r="A56" s="4">
        <v>34</v>
      </c>
      <c r="B56" s="2" t="s">
        <v>294</v>
      </c>
      <c r="G56" s="61">
        <f>E37</f>
        <v>0</v>
      </c>
    </row>
    <row r="57" spans="1:9" ht="9.75" customHeight="1">
      <c r="A57" s="4">
        <v>35</v>
      </c>
      <c r="B57" s="2" t="s">
        <v>295</v>
      </c>
      <c r="G57" s="19">
        <f>IF(G56=0,0,G55/G56)</f>
        <v>0</v>
      </c>
    </row>
    <row r="58" spans="1:9" ht="9.75" customHeight="1">
      <c r="A58" s="4">
        <v>36</v>
      </c>
      <c r="B58" s="2" t="s">
        <v>296</v>
      </c>
      <c r="E58" s="105">
        <v>2.3640999999999999E-2</v>
      </c>
    </row>
    <row r="59" spans="1:9" ht="9.75" customHeight="1">
      <c r="A59" s="4"/>
    </row>
    <row r="60" spans="1:9" ht="9.75" customHeight="1">
      <c r="A60" s="4" t="s">
        <v>21</v>
      </c>
    </row>
    <row r="61" spans="1:9" ht="20.100000000000001" customHeight="1">
      <c r="A61" s="4" t="s">
        <v>431</v>
      </c>
      <c r="B61" s="901" t="s">
        <v>297</v>
      </c>
      <c r="C61" s="901"/>
      <c r="D61" s="901"/>
      <c r="E61" s="901"/>
      <c r="F61" s="901"/>
      <c r="G61" s="901"/>
      <c r="H61" s="901"/>
      <c r="I61" s="901"/>
    </row>
    <row r="62" spans="1:9" ht="9.75" customHeight="1">
      <c r="B62" s="2" t="s">
        <v>298</v>
      </c>
      <c r="C62" s="93">
        <v>3.6410000000000001E-3</v>
      </c>
    </row>
    <row r="63" spans="1:9" ht="9.75" customHeight="1">
      <c r="B63" s="2" t="s">
        <v>299</v>
      </c>
      <c r="C63" s="93">
        <v>0.02</v>
      </c>
    </row>
    <row r="64" spans="1:9" ht="9.75" customHeight="1">
      <c r="B64" s="415" t="s">
        <v>397</v>
      </c>
      <c r="C64" s="452">
        <f>C62+C63</f>
        <v>2.3641000000000002E-2</v>
      </c>
      <c r="D64" s="415"/>
    </row>
    <row r="65" spans="2:4" ht="9.75" customHeight="1">
      <c r="B65" s="415"/>
      <c r="C65" s="453"/>
      <c r="D65" s="415"/>
    </row>
    <row r="66" spans="2:4" ht="9.75" customHeight="1"/>
    <row r="67" spans="2:4" ht="9.75" customHeight="1"/>
    <row r="68" spans="2:4" ht="9.75" customHeight="1"/>
    <row r="69" spans="2:4" ht="9.75" customHeight="1"/>
    <row r="70" spans="2:4" ht="9.75" customHeight="1"/>
    <row r="71" spans="2:4" ht="9.75" customHeight="1"/>
    <row r="72" spans="2:4" ht="9.75" customHeight="1"/>
    <row r="73" spans="2:4" ht="9.75" customHeight="1"/>
    <row r="74" spans="2:4" ht="9.75" customHeight="1"/>
    <row r="75" spans="2:4" ht="9.75" customHeight="1"/>
    <row r="76" spans="2:4" ht="9.75" customHeight="1"/>
    <row r="77" spans="2:4" ht="9.75" customHeight="1"/>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73" orientation="landscape" horizontalDpi="1200" verticalDpi="1200" r:id="rId1"/>
  <rowBreaks count="1" manualBreakCount="1">
    <brk id="64" max="13" man="1"/>
  </rowBreaks>
  <colBreaks count="1" manualBreakCount="1">
    <brk id="9" max="6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BreakPreview" zoomScaleNormal="110" zoomScaleSheetLayoutView="100" workbookViewId="0">
      <selection activeCell="B35" sqref="B35"/>
    </sheetView>
  </sheetViews>
  <sheetFormatPr defaultRowHeight="12"/>
  <cols>
    <col min="1" max="1" width="6.83203125" style="136" customWidth="1"/>
    <col min="2" max="2" width="29.1640625" style="136" customWidth="1"/>
    <col min="3" max="3" width="18" style="136" customWidth="1"/>
    <col min="4" max="4" width="17" style="136" customWidth="1"/>
    <col min="5" max="5" width="31.1640625" style="136" customWidth="1"/>
    <col min="6" max="6" width="18.33203125" style="136" customWidth="1"/>
    <col min="7" max="7" width="22.83203125" style="136" customWidth="1"/>
    <col min="8" max="16384" width="9.33203125" style="257"/>
  </cols>
  <sheetData>
    <row r="1" spans="1:10">
      <c r="A1" s="260"/>
      <c r="B1" s="260"/>
      <c r="G1" s="174" t="s">
        <v>67</v>
      </c>
      <c r="J1" s="258"/>
    </row>
    <row r="2" spans="1:10">
      <c r="A2" s="260"/>
      <c r="B2" s="260"/>
      <c r="G2" s="259" t="s">
        <v>1099</v>
      </c>
      <c r="J2" s="258"/>
    </row>
    <row r="3" spans="1:10">
      <c r="A3" s="880" t="s">
        <v>311</v>
      </c>
      <c r="B3" s="880"/>
      <c r="C3" s="880"/>
      <c r="D3" s="880"/>
      <c r="E3" s="880"/>
      <c r="F3" s="880"/>
      <c r="G3" s="880"/>
    </row>
    <row r="4" spans="1:10">
      <c r="A4" s="880" t="s">
        <v>312</v>
      </c>
      <c r="B4" s="880"/>
      <c r="C4" s="880"/>
      <c r="D4" s="880"/>
      <c r="E4" s="880"/>
      <c r="F4" s="880"/>
      <c r="G4" s="880"/>
    </row>
    <row r="5" spans="1:10">
      <c r="A5" s="881" t="s">
        <v>750</v>
      </c>
      <c r="B5" s="882"/>
      <c r="C5" s="882"/>
      <c r="D5" s="882"/>
      <c r="E5" s="882"/>
      <c r="F5" s="882"/>
      <c r="G5" s="882"/>
    </row>
    <row r="8" spans="1:10" ht="39" customHeight="1">
      <c r="A8" s="894" t="s">
        <v>477</v>
      </c>
      <c r="B8" s="894"/>
      <c r="C8" s="894"/>
      <c r="D8" s="894"/>
      <c r="E8" s="894"/>
      <c r="F8" s="894"/>
      <c r="G8" s="894"/>
    </row>
    <row r="9" spans="1:10">
      <c r="A9" s="920" t="s">
        <v>313</v>
      </c>
      <c r="B9" s="920"/>
      <c r="C9" s="920"/>
      <c r="D9" s="920"/>
      <c r="E9" s="920"/>
      <c r="F9" s="920"/>
      <c r="G9" s="920"/>
    </row>
    <row r="10" spans="1:10" ht="24" customHeight="1">
      <c r="A10" s="891" t="s">
        <v>240</v>
      </c>
      <c r="B10" s="891"/>
      <c r="C10" s="891"/>
      <c r="D10" s="891"/>
      <c r="E10" s="891"/>
      <c r="F10" s="891"/>
      <c r="G10" s="891"/>
    </row>
    <row r="12" spans="1:10">
      <c r="A12" s="158" t="s">
        <v>406</v>
      </c>
    </row>
    <row r="13" spans="1:10">
      <c r="A13" s="158"/>
      <c r="F13" s="158" t="s">
        <v>430</v>
      </c>
    </row>
    <row r="14" spans="1:10">
      <c r="A14" s="158">
        <v>1</v>
      </c>
      <c r="B14" s="180" t="s">
        <v>1</v>
      </c>
      <c r="D14" s="421"/>
      <c r="F14" s="422"/>
    </row>
    <row r="15" spans="1:10">
      <c r="A15" s="158">
        <v>2</v>
      </c>
      <c r="B15" s="180" t="s">
        <v>307</v>
      </c>
      <c r="F15" s="422"/>
    </row>
    <row r="16" spans="1:10">
      <c r="A16" s="158">
        <v>3</v>
      </c>
      <c r="B16" s="136" t="s">
        <v>308</v>
      </c>
      <c r="F16" s="423">
        <f>F14+F15</f>
        <v>0</v>
      </c>
    </row>
    <row r="17" spans="1:6">
      <c r="A17" s="158"/>
    </row>
    <row r="18" spans="1:6">
      <c r="A18" s="158"/>
    </row>
    <row r="19" spans="1:6">
      <c r="A19" s="158"/>
      <c r="B19" s="136" t="s">
        <v>309</v>
      </c>
    </row>
    <row r="20" spans="1:6">
      <c r="A20" s="158"/>
      <c r="C20" s="136" t="s">
        <v>278</v>
      </c>
      <c r="F20" s="219" t="s">
        <v>54</v>
      </c>
    </row>
    <row r="21" spans="1:6">
      <c r="A21" s="158"/>
      <c r="C21" s="160" t="s">
        <v>122</v>
      </c>
      <c r="F21" s="160" t="s">
        <v>124</v>
      </c>
    </row>
    <row r="22" spans="1:6">
      <c r="A22" s="158">
        <v>4</v>
      </c>
      <c r="B22" s="346" t="s">
        <v>1103</v>
      </c>
      <c r="F22" s="424"/>
    </row>
    <row r="23" spans="1:6">
      <c r="A23" s="158">
        <v>5</v>
      </c>
      <c r="B23" s="346" t="s">
        <v>1104</v>
      </c>
      <c r="F23" s="424"/>
    </row>
    <row r="24" spans="1:6">
      <c r="A24" s="158">
        <v>6</v>
      </c>
      <c r="B24" s="346" t="s">
        <v>1105</v>
      </c>
      <c r="F24" s="424"/>
    </row>
    <row r="25" spans="1:6">
      <c r="A25" s="158">
        <v>7</v>
      </c>
      <c r="B25" s="346" t="s">
        <v>1106</v>
      </c>
      <c r="F25" s="424"/>
    </row>
    <row r="26" spans="1:6">
      <c r="A26" s="158">
        <v>8</v>
      </c>
      <c r="B26" s="346" t="s">
        <v>1107</v>
      </c>
      <c r="F26" s="424"/>
    </row>
    <row r="27" spans="1:6">
      <c r="A27" s="158">
        <v>9</v>
      </c>
      <c r="B27" s="346" t="s">
        <v>1108</v>
      </c>
      <c r="F27" s="424"/>
    </row>
    <row r="28" spans="1:6">
      <c r="A28" s="158">
        <v>10</v>
      </c>
      <c r="B28" s="346" t="s">
        <v>1109</v>
      </c>
      <c r="F28" s="424"/>
    </row>
    <row r="29" spans="1:6">
      <c r="A29" s="158">
        <v>11</v>
      </c>
      <c r="B29" s="346" t="s">
        <v>1110</v>
      </c>
      <c r="F29" s="424"/>
    </row>
    <row r="30" spans="1:6">
      <c r="A30" s="158">
        <v>12</v>
      </c>
      <c r="B30" s="346" t="s">
        <v>1111</v>
      </c>
      <c r="F30" s="424"/>
    </row>
    <row r="31" spans="1:6">
      <c r="A31" s="158">
        <v>13</v>
      </c>
      <c r="B31" s="346" t="s">
        <v>1112</v>
      </c>
      <c r="F31" s="424"/>
    </row>
    <row r="32" spans="1:6">
      <c r="A32" s="158">
        <v>14</v>
      </c>
      <c r="B32" s="346" t="s">
        <v>1113</v>
      </c>
      <c r="F32" s="424"/>
    </row>
    <row r="33" spans="1:7">
      <c r="A33" s="158">
        <v>15</v>
      </c>
      <c r="B33" s="346" t="s">
        <v>1114</v>
      </c>
      <c r="F33" s="424"/>
    </row>
    <row r="34" spans="1:7">
      <c r="A34" s="158">
        <v>16</v>
      </c>
      <c r="B34" s="346" t="s">
        <v>1115</v>
      </c>
      <c r="F34" s="424"/>
    </row>
    <row r="35" spans="1:7">
      <c r="A35" s="158">
        <v>17</v>
      </c>
      <c r="D35" s="136" t="s">
        <v>151</v>
      </c>
      <c r="F35" s="425" t="e">
        <f>AVERAGE(F22:F34)</f>
        <v>#DIV/0!</v>
      </c>
    </row>
    <row r="36" spans="1:7">
      <c r="A36" s="158"/>
      <c r="F36" s="255"/>
    </row>
    <row r="37" spans="1:7">
      <c r="A37" s="158">
        <v>18</v>
      </c>
      <c r="B37" s="136" t="s">
        <v>310</v>
      </c>
      <c r="F37" s="426" t="e">
        <f>IF(F35=0,0,F16/F35)</f>
        <v>#DIV/0!</v>
      </c>
    </row>
    <row r="38" spans="1:7">
      <c r="A38" s="158"/>
      <c r="F38" s="255"/>
    </row>
    <row r="39" spans="1:7">
      <c r="A39" s="219" t="s">
        <v>21</v>
      </c>
      <c r="G39" s="155"/>
    </row>
    <row r="40" spans="1:7" ht="30" customHeight="1">
      <c r="A40" s="158" t="s">
        <v>431</v>
      </c>
      <c r="B40" s="891" t="s">
        <v>558</v>
      </c>
      <c r="C40" s="891"/>
      <c r="D40" s="891"/>
      <c r="E40" s="891"/>
      <c r="F40" s="891"/>
      <c r="G40" s="891"/>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9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Normal="110" zoomScaleSheetLayoutView="100" workbookViewId="0">
      <selection activeCell="B3" sqref="B3:G3"/>
    </sheetView>
  </sheetViews>
  <sheetFormatPr defaultColWidth="9.33203125" defaultRowHeight="9"/>
  <cols>
    <col min="1" max="1" width="6.83203125" style="101" customWidth="1"/>
    <col min="2" max="2" width="5.83203125" style="2" customWidth="1"/>
    <col min="3" max="3" width="35.83203125" style="2" customWidth="1"/>
    <col min="4" max="4" width="11.83203125" style="2" customWidth="1"/>
    <col min="5" max="5" width="16.83203125" style="2" customWidth="1"/>
    <col min="6" max="6" width="14.33203125" style="2" customWidth="1"/>
    <col min="7" max="7" width="25.83203125" style="2" customWidth="1"/>
    <col min="8" max="16384" width="9.33203125" style="2"/>
  </cols>
  <sheetData>
    <row r="1" spans="1:7" ht="9.9499999999999993" customHeight="1">
      <c r="C1" s="16"/>
      <c r="G1" s="5" t="s">
        <v>67</v>
      </c>
    </row>
    <row r="2" spans="1:7" s="101" customFormat="1" ht="9.9499999999999993" customHeight="1">
      <c r="C2" s="99"/>
      <c r="G2" s="109" t="s">
        <v>1099</v>
      </c>
    </row>
    <row r="3" spans="1:7" ht="9.9499999999999993" customHeight="1">
      <c r="B3" s="898" t="s">
        <v>314</v>
      </c>
      <c r="C3" s="898"/>
      <c r="D3" s="898"/>
      <c r="E3" s="898"/>
      <c r="F3" s="898"/>
      <c r="G3" s="898"/>
    </row>
    <row r="4" spans="1:7" ht="9.9499999999999993" customHeight="1">
      <c r="B4" s="898" t="s">
        <v>315</v>
      </c>
      <c r="C4" s="898"/>
      <c r="D4" s="898"/>
      <c r="E4" s="898"/>
      <c r="F4" s="898"/>
      <c r="G4" s="898"/>
    </row>
    <row r="5" spans="1:7" ht="9.9499999999999993" customHeight="1">
      <c r="B5" s="899" t="s">
        <v>750</v>
      </c>
      <c r="C5" s="899"/>
      <c r="D5" s="899"/>
      <c r="E5" s="899"/>
      <c r="F5" s="899"/>
      <c r="G5" s="899"/>
    </row>
    <row r="6" spans="1:7" ht="9.9499999999999993" customHeight="1"/>
    <row r="7" spans="1:7" ht="9.9499999999999993" customHeight="1">
      <c r="F7" s="17"/>
    </row>
    <row r="8" spans="1:7" ht="9.9499999999999993" customHeight="1"/>
    <row r="9" spans="1:7" ht="9.9499999999999993" customHeight="1">
      <c r="B9" s="923" t="s">
        <v>316</v>
      </c>
      <c r="C9" s="923"/>
      <c r="D9" s="923"/>
      <c r="E9" s="923"/>
      <c r="F9" s="923"/>
      <c r="G9" s="923"/>
    </row>
    <row r="10" spans="1:7" ht="9.9499999999999993" customHeight="1">
      <c r="B10" s="13"/>
      <c r="C10" s="13"/>
      <c r="D10" s="13"/>
      <c r="E10" s="13"/>
      <c r="F10" s="13"/>
      <c r="G10" s="13"/>
    </row>
    <row r="11" spans="1:7" ht="9.9499999999999993" customHeight="1">
      <c r="G11" s="26" t="s">
        <v>103</v>
      </c>
    </row>
    <row r="12" spans="1:7" ht="9.9499999999999993" customHeight="1">
      <c r="D12" s="26"/>
      <c r="E12" s="26"/>
      <c r="F12" s="26"/>
      <c r="G12" s="28" t="s">
        <v>104</v>
      </c>
    </row>
    <row r="13" spans="1:7" ht="9.9499999999999993" customHeight="1">
      <c r="A13" s="97" t="s">
        <v>406</v>
      </c>
      <c r="B13" s="2" t="s">
        <v>97</v>
      </c>
      <c r="D13" s="26"/>
      <c r="E13" s="26"/>
      <c r="F13" s="26"/>
      <c r="G13" s="26"/>
    </row>
    <row r="14" spans="1:7" ht="9.9499999999999993" customHeight="1">
      <c r="D14" s="26"/>
      <c r="E14" s="26"/>
      <c r="F14" s="26"/>
      <c r="G14" s="26"/>
    </row>
    <row r="15" spans="1:7" ht="9.9499999999999993" customHeight="1">
      <c r="A15" s="97">
        <v>1</v>
      </c>
      <c r="B15" s="36">
        <v>301</v>
      </c>
      <c r="C15" s="2" t="s">
        <v>98</v>
      </c>
      <c r="D15" s="26"/>
      <c r="E15" s="26"/>
      <c r="F15" s="26"/>
      <c r="G15" s="106" t="s">
        <v>478</v>
      </c>
    </row>
    <row r="16" spans="1:7" ht="9.9499999999999993" customHeight="1">
      <c r="A16" s="97">
        <v>2</v>
      </c>
      <c r="B16" s="36">
        <v>302</v>
      </c>
      <c r="C16" s="2" t="s">
        <v>99</v>
      </c>
      <c r="D16" s="16"/>
      <c r="E16" s="16"/>
      <c r="F16" s="16"/>
      <c r="G16" s="107" t="s">
        <v>478</v>
      </c>
    </row>
    <row r="17" spans="1:7" ht="9.9499999999999993" customHeight="1">
      <c r="A17" s="97">
        <v>3</v>
      </c>
      <c r="B17" s="36">
        <v>303</v>
      </c>
      <c r="C17" s="6" t="s">
        <v>550</v>
      </c>
      <c r="D17" s="16"/>
      <c r="E17" s="16"/>
      <c r="F17" s="16"/>
      <c r="G17" s="107" t="s">
        <v>479</v>
      </c>
    </row>
    <row r="18" spans="1:7" s="135" customFormat="1" ht="9.9499999999999993" customHeight="1">
      <c r="A18" s="468" t="s">
        <v>9</v>
      </c>
      <c r="B18" s="466">
        <v>303.10000000000002</v>
      </c>
      <c r="C18" s="465" t="s">
        <v>771</v>
      </c>
      <c r="D18" s="469"/>
      <c r="E18" s="469"/>
      <c r="F18" s="469"/>
      <c r="G18" s="470" t="s">
        <v>155</v>
      </c>
    </row>
    <row r="19" spans="1:7" s="88" customFormat="1" ht="9.9499999999999993" customHeight="1">
      <c r="A19" s="466"/>
      <c r="B19" s="471"/>
      <c r="C19" s="471"/>
      <c r="D19" s="472"/>
      <c r="E19" s="472"/>
      <c r="F19" s="472"/>
      <c r="G19" s="473"/>
    </row>
    <row r="20" spans="1:7" s="88" customFormat="1" ht="9.9499999999999993" customHeight="1">
      <c r="A20" s="466"/>
      <c r="B20" s="471" t="s">
        <v>552</v>
      </c>
      <c r="C20" s="474"/>
      <c r="D20" s="472"/>
      <c r="E20" s="472"/>
      <c r="F20" s="472"/>
      <c r="G20" s="473"/>
    </row>
    <row r="21" spans="1:7" ht="9.9499999999999993" customHeight="1">
      <c r="A21" s="466"/>
      <c r="B21" s="466"/>
      <c r="C21" s="466"/>
      <c r="D21" s="472"/>
      <c r="E21" s="472"/>
      <c r="F21" s="472"/>
      <c r="G21" s="475"/>
    </row>
    <row r="22" spans="1:7" ht="9.9499999999999993" customHeight="1">
      <c r="A22" s="468">
        <v>4</v>
      </c>
      <c r="B22" s="471">
        <v>350.2</v>
      </c>
      <c r="C22" s="466" t="s">
        <v>549</v>
      </c>
      <c r="D22" s="472"/>
      <c r="E22" s="472"/>
      <c r="F22" s="472"/>
      <c r="G22" s="470" t="s">
        <v>480</v>
      </c>
    </row>
    <row r="23" spans="1:7" ht="9.9499999999999993" customHeight="1">
      <c r="A23" s="468">
        <v>5</v>
      </c>
      <c r="B23" s="471">
        <v>352</v>
      </c>
      <c r="C23" s="466" t="s">
        <v>318</v>
      </c>
      <c r="D23" s="472"/>
      <c r="E23" s="472"/>
      <c r="F23" s="472"/>
      <c r="G23" s="470" t="s">
        <v>481</v>
      </c>
    </row>
    <row r="24" spans="1:7" ht="9.9499999999999993" customHeight="1">
      <c r="A24" s="468">
        <v>6</v>
      </c>
      <c r="B24" s="471">
        <v>353</v>
      </c>
      <c r="C24" s="466" t="s">
        <v>319</v>
      </c>
      <c r="D24" s="472"/>
      <c r="E24" s="472"/>
      <c r="F24" s="472"/>
      <c r="G24" s="470" t="s">
        <v>482</v>
      </c>
    </row>
    <row r="25" spans="1:7" ht="9.9499999999999993" customHeight="1">
      <c r="A25" s="468">
        <v>7</v>
      </c>
      <c r="B25" s="471">
        <v>354</v>
      </c>
      <c r="C25" s="466" t="s">
        <v>320</v>
      </c>
      <c r="D25" s="472"/>
      <c r="E25" s="472"/>
      <c r="F25" s="472"/>
      <c r="G25" s="470" t="s">
        <v>483</v>
      </c>
    </row>
    <row r="26" spans="1:7" ht="9.9499999999999993" customHeight="1">
      <c r="A26" s="468">
        <v>8</v>
      </c>
      <c r="B26" s="471">
        <v>355</v>
      </c>
      <c r="C26" s="466" t="s">
        <v>321</v>
      </c>
      <c r="D26" s="472"/>
      <c r="E26" s="472"/>
      <c r="F26" s="472"/>
      <c r="G26" s="470" t="s">
        <v>484</v>
      </c>
    </row>
    <row r="27" spans="1:7" ht="9.9499999999999993" customHeight="1">
      <c r="A27" s="468">
        <v>9</v>
      </c>
      <c r="B27" s="471">
        <v>356</v>
      </c>
      <c r="C27" s="466" t="s">
        <v>100</v>
      </c>
      <c r="D27" s="472"/>
      <c r="E27" s="472"/>
      <c r="F27" s="472"/>
      <c r="G27" s="470" t="s">
        <v>485</v>
      </c>
    </row>
    <row r="28" spans="1:7" ht="9.9499999999999993" customHeight="1">
      <c r="A28" s="468">
        <v>10</v>
      </c>
      <c r="B28" s="471">
        <v>357</v>
      </c>
      <c r="C28" s="466" t="s">
        <v>322</v>
      </c>
      <c r="D28" s="472"/>
      <c r="E28" s="472"/>
      <c r="F28" s="472"/>
      <c r="G28" s="470" t="s">
        <v>345</v>
      </c>
    </row>
    <row r="29" spans="1:7" ht="9.9499999999999993" customHeight="1">
      <c r="A29" s="468">
        <v>11</v>
      </c>
      <c r="B29" s="471">
        <v>358</v>
      </c>
      <c r="C29" s="466" t="s">
        <v>323</v>
      </c>
      <c r="D29" s="472"/>
      <c r="E29" s="472"/>
      <c r="F29" s="472"/>
      <c r="G29" s="470" t="s">
        <v>485</v>
      </c>
    </row>
    <row r="30" spans="1:7" ht="9.9499999999999993" customHeight="1">
      <c r="A30" s="468">
        <v>12</v>
      </c>
      <c r="B30" s="471">
        <v>359</v>
      </c>
      <c r="C30" s="466" t="s">
        <v>101</v>
      </c>
      <c r="D30" s="472"/>
      <c r="E30" s="472"/>
      <c r="F30" s="472"/>
      <c r="G30" s="470" t="s">
        <v>480</v>
      </c>
    </row>
    <row r="31" spans="1:7" ht="9.9499999999999993" customHeight="1">
      <c r="A31" s="466"/>
      <c r="B31" s="466"/>
      <c r="C31" s="466"/>
      <c r="D31" s="472"/>
      <c r="E31" s="472"/>
      <c r="F31" s="472"/>
      <c r="G31" s="475"/>
    </row>
    <row r="32" spans="1:7" ht="9.9499999999999993" customHeight="1">
      <c r="A32" s="466"/>
      <c r="B32" s="466" t="s">
        <v>317</v>
      </c>
      <c r="C32" s="466"/>
      <c r="D32" s="472"/>
      <c r="E32" s="472"/>
      <c r="F32" s="472"/>
      <c r="G32" s="475"/>
    </row>
    <row r="33" spans="1:7" ht="9.9499999999999993" customHeight="1">
      <c r="A33" s="466"/>
      <c r="B33" s="466"/>
      <c r="C33" s="466"/>
      <c r="D33" s="472"/>
      <c r="E33" s="472"/>
      <c r="F33" s="472"/>
      <c r="G33" s="475"/>
    </row>
    <row r="34" spans="1:7" ht="9.9499999999999993" customHeight="1">
      <c r="A34" s="468">
        <v>13</v>
      </c>
      <c r="B34" s="471">
        <v>391</v>
      </c>
      <c r="C34" s="466" t="s">
        <v>324</v>
      </c>
      <c r="D34" s="472"/>
      <c r="E34" s="472"/>
      <c r="F34" s="472"/>
      <c r="G34" s="470" t="s">
        <v>486</v>
      </c>
    </row>
    <row r="35" spans="1:7" ht="9.9499999999999993" customHeight="1">
      <c r="A35" s="468">
        <v>14</v>
      </c>
      <c r="B35" s="471">
        <v>391.1</v>
      </c>
      <c r="C35" s="466" t="s">
        <v>102</v>
      </c>
      <c r="D35" s="472"/>
      <c r="E35" s="472"/>
      <c r="F35" s="472"/>
      <c r="G35" s="470" t="s">
        <v>486</v>
      </c>
    </row>
    <row r="36" spans="1:7" ht="9.9499999999999993" customHeight="1">
      <c r="A36" s="468">
        <v>15</v>
      </c>
      <c r="B36" s="471">
        <v>392</v>
      </c>
      <c r="C36" s="466" t="s">
        <v>325</v>
      </c>
      <c r="D36" s="472"/>
      <c r="E36" s="472"/>
      <c r="F36" s="472"/>
      <c r="G36" s="470" t="s">
        <v>487</v>
      </c>
    </row>
    <row r="37" spans="1:7" ht="9.9499999999999993" customHeight="1">
      <c r="A37" s="468">
        <v>16</v>
      </c>
      <c r="B37" s="471">
        <v>393</v>
      </c>
      <c r="C37" s="466" t="s">
        <v>326</v>
      </c>
      <c r="D37" s="472"/>
      <c r="E37" s="472"/>
      <c r="F37" s="472"/>
      <c r="G37" s="470" t="s">
        <v>486</v>
      </c>
    </row>
    <row r="38" spans="1:7" ht="9.9499999999999993" customHeight="1">
      <c r="A38" s="468">
        <v>17</v>
      </c>
      <c r="B38" s="471">
        <v>397</v>
      </c>
      <c r="C38" s="466" t="s">
        <v>327</v>
      </c>
      <c r="D38" s="472"/>
      <c r="E38" s="472"/>
      <c r="F38" s="472"/>
      <c r="G38" s="470" t="s">
        <v>488</v>
      </c>
    </row>
    <row r="39" spans="1:7" ht="9.9499999999999993" customHeight="1">
      <c r="A39" s="466"/>
      <c r="B39" s="466"/>
      <c r="C39" s="466"/>
      <c r="D39" s="472"/>
      <c r="E39" s="472"/>
      <c r="F39" s="472"/>
      <c r="G39" s="476"/>
    </row>
    <row r="40" spans="1:7" ht="9.9499999999999993" customHeight="1">
      <c r="A40" s="466"/>
      <c r="B40" s="466"/>
      <c r="C40" s="466"/>
      <c r="D40" s="472"/>
      <c r="E40" s="472"/>
      <c r="F40" s="472"/>
      <c r="G40" s="472"/>
    </row>
    <row r="41" spans="1:7" ht="9.9499999999999993" customHeight="1">
      <c r="A41" s="466"/>
      <c r="B41" s="477" t="s">
        <v>21</v>
      </c>
      <c r="C41" s="466"/>
      <c r="D41" s="472"/>
      <c r="E41" s="472"/>
      <c r="F41" s="472"/>
      <c r="G41" s="472"/>
    </row>
    <row r="42" spans="1:7" ht="30" customHeight="1">
      <c r="A42" s="466"/>
      <c r="B42" s="468" t="s">
        <v>431</v>
      </c>
      <c r="C42" s="921" t="s">
        <v>773</v>
      </c>
      <c r="D42" s="922"/>
      <c r="E42" s="922"/>
      <c r="F42" s="922"/>
      <c r="G42" s="922"/>
    </row>
    <row r="43" spans="1:7" ht="9.9499999999999993" customHeight="1">
      <c r="A43" s="466"/>
      <c r="B43" s="468" t="s">
        <v>443</v>
      </c>
      <c r="C43" s="474" t="s">
        <v>328</v>
      </c>
      <c r="D43" s="466"/>
      <c r="E43" s="466"/>
      <c r="F43" s="466"/>
      <c r="G43" s="466"/>
    </row>
    <row r="44" spans="1:7" ht="9.75" customHeight="1">
      <c r="A44" s="466"/>
      <c r="B44" s="478" t="s">
        <v>446</v>
      </c>
      <c r="C44" s="921" t="s">
        <v>772</v>
      </c>
      <c r="D44" s="921"/>
      <c r="E44" s="921"/>
      <c r="F44" s="921"/>
      <c r="G44" s="921"/>
    </row>
    <row r="45" spans="1:7" ht="27" customHeight="1">
      <c r="A45" s="466"/>
      <c r="B45" s="466"/>
      <c r="C45" s="921"/>
      <c r="D45" s="921"/>
      <c r="E45" s="921"/>
      <c r="F45" s="921"/>
      <c r="G45" s="921"/>
    </row>
    <row r="46" spans="1:7">
      <c r="A46" s="466"/>
      <c r="B46" s="466"/>
      <c r="C46" s="466"/>
      <c r="D46" s="466"/>
      <c r="E46" s="466"/>
      <c r="F46" s="466"/>
      <c r="G46" s="466"/>
    </row>
  </sheetData>
  <mergeCells count="6">
    <mergeCell ref="C44:G45"/>
    <mergeCell ref="B4:G4"/>
    <mergeCell ref="B3:G3"/>
    <mergeCell ref="C42:G42"/>
    <mergeCell ref="B9:G9"/>
    <mergeCell ref="B5:G5"/>
  </mergeCells>
  <phoneticPr fontId="0" type="noConversion"/>
  <printOptions horizontalCentered="1"/>
  <pageMargins left="0.5" right="0.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view="pageBreakPreview" zoomScaleNormal="100" zoomScaleSheetLayoutView="100" workbookViewId="0">
      <selection activeCell="Q49" sqref="Q49"/>
    </sheetView>
  </sheetViews>
  <sheetFormatPr defaultColWidth="9.33203125" defaultRowHeight="12"/>
  <cols>
    <col min="1" max="1" width="7.6640625" style="158" customWidth="1"/>
    <col min="2" max="2" width="34.1640625" style="136" customWidth="1"/>
    <col min="3" max="3" width="20" style="136" customWidth="1"/>
    <col min="4" max="4" width="24.83203125" style="136" customWidth="1"/>
    <col min="5" max="5" width="26.1640625" style="136" customWidth="1"/>
    <col min="6" max="6" width="30.5" style="136" customWidth="1"/>
    <col min="7" max="16384" width="9.33203125" style="136"/>
  </cols>
  <sheetData>
    <row r="1" spans="1:6">
      <c r="B1" s="260"/>
      <c r="C1" s="260"/>
      <c r="F1" s="174" t="s">
        <v>67</v>
      </c>
    </row>
    <row r="2" spans="1:6">
      <c r="B2" s="260"/>
      <c r="C2" s="260"/>
      <c r="F2" s="259" t="s">
        <v>1099</v>
      </c>
    </row>
    <row r="3" spans="1:6">
      <c r="A3" s="880" t="s">
        <v>85</v>
      </c>
      <c r="B3" s="880"/>
      <c r="C3" s="880"/>
      <c r="D3" s="880"/>
      <c r="E3" s="880"/>
      <c r="F3" s="880"/>
    </row>
    <row r="4" spans="1:6">
      <c r="A4" s="880" t="s">
        <v>329</v>
      </c>
      <c r="B4" s="880"/>
      <c r="C4" s="880"/>
      <c r="D4" s="880"/>
      <c r="E4" s="880"/>
      <c r="F4" s="880"/>
    </row>
    <row r="5" spans="1:6">
      <c r="A5" s="881" t="s">
        <v>750</v>
      </c>
      <c r="B5" s="882"/>
      <c r="C5" s="882"/>
      <c r="D5" s="882"/>
      <c r="E5" s="882"/>
      <c r="F5" s="882"/>
    </row>
    <row r="8" spans="1:6">
      <c r="E8" s="160" t="s">
        <v>122</v>
      </c>
      <c r="F8" s="160" t="s">
        <v>123</v>
      </c>
    </row>
    <row r="9" spans="1:6">
      <c r="F9" s="158" t="s">
        <v>330</v>
      </c>
    </row>
    <row r="10" spans="1:6">
      <c r="F10" s="324"/>
    </row>
    <row r="11" spans="1:6" ht="24">
      <c r="A11" s="427" t="s">
        <v>406</v>
      </c>
      <c r="B11" s="428" t="s">
        <v>331</v>
      </c>
      <c r="C11" s="427"/>
      <c r="D11" s="428" t="s">
        <v>391</v>
      </c>
      <c r="E11" s="427" t="s">
        <v>332</v>
      </c>
      <c r="F11" s="427" t="s">
        <v>333</v>
      </c>
    </row>
    <row r="12" spans="1:6">
      <c r="F12" s="158"/>
    </row>
    <row r="13" spans="1:6">
      <c r="A13" s="158">
        <v>1</v>
      </c>
      <c r="B13" s="136" t="s">
        <v>334</v>
      </c>
      <c r="F13" s="429">
        <v>0</v>
      </c>
    </row>
    <row r="14" spans="1:6">
      <c r="A14" s="158">
        <v>2</v>
      </c>
      <c r="B14" s="136" t="s">
        <v>335</v>
      </c>
      <c r="F14" s="166">
        <v>0</v>
      </c>
    </row>
    <row r="15" spans="1:6">
      <c r="A15" s="158">
        <v>3</v>
      </c>
      <c r="F15" s="158"/>
    </row>
    <row r="16" spans="1:6">
      <c r="A16" s="158">
        <v>4</v>
      </c>
      <c r="B16" s="136" t="s">
        <v>336</v>
      </c>
      <c r="F16" s="312">
        <v>0</v>
      </c>
    </row>
    <row r="17" spans="1:6">
      <c r="A17" s="158">
        <v>5</v>
      </c>
      <c r="B17" s="136" t="s">
        <v>337</v>
      </c>
      <c r="F17" s="312">
        <v>0</v>
      </c>
    </row>
    <row r="18" spans="1:6">
      <c r="A18" s="158">
        <v>6</v>
      </c>
      <c r="F18" s="430"/>
    </row>
    <row r="19" spans="1:6">
      <c r="A19" s="158">
        <v>7</v>
      </c>
      <c r="B19" s="136" t="s">
        <v>338</v>
      </c>
      <c r="D19" s="136" t="s">
        <v>347</v>
      </c>
      <c r="F19" s="292">
        <f>F16+F17</f>
        <v>0</v>
      </c>
    </row>
    <row r="20" spans="1:6">
      <c r="A20" s="158">
        <v>8</v>
      </c>
      <c r="F20" s="431"/>
    </row>
    <row r="21" spans="1:6">
      <c r="A21" s="158">
        <v>9</v>
      </c>
      <c r="B21" s="136" t="s">
        <v>339</v>
      </c>
      <c r="D21" s="136" t="s">
        <v>352</v>
      </c>
      <c r="F21" s="292">
        <f>F14+F19</f>
        <v>0</v>
      </c>
    </row>
    <row r="22" spans="1:6">
      <c r="A22" s="158">
        <v>10</v>
      </c>
      <c r="F22" s="158"/>
    </row>
    <row r="23" spans="1:6">
      <c r="A23" s="158">
        <v>11</v>
      </c>
      <c r="F23" s="158"/>
    </row>
    <row r="24" spans="1:6">
      <c r="A24" s="158">
        <v>12</v>
      </c>
      <c r="B24" s="136" t="s">
        <v>338</v>
      </c>
      <c r="D24" s="136" t="s">
        <v>348</v>
      </c>
      <c r="F24" s="292">
        <f>F19</f>
        <v>0</v>
      </c>
    </row>
    <row r="25" spans="1:6">
      <c r="A25" s="158">
        <v>13</v>
      </c>
      <c r="F25" s="158"/>
    </row>
    <row r="26" spans="1:6">
      <c r="A26" s="158">
        <v>14</v>
      </c>
      <c r="B26" s="136" t="s">
        <v>340</v>
      </c>
      <c r="D26" s="180" t="s">
        <v>349</v>
      </c>
      <c r="F26" s="432">
        <v>0</v>
      </c>
    </row>
    <row r="27" spans="1:6">
      <c r="A27" s="158">
        <v>15</v>
      </c>
      <c r="B27" s="136" t="s">
        <v>341</v>
      </c>
      <c r="D27" s="180" t="s">
        <v>350</v>
      </c>
      <c r="F27" s="433">
        <v>30</v>
      </c>
    </row>
    <row r="28" spans="1:6">
      <c r="A28" s="158">
        <v>16</v>
      </c>
      <c r="B28" s="136" t="s">
        <v>342</v>
      </c>
      <c r="D28" s="136" t="s">
        <v>351</v>
      </c>
      <c r="F28" s="292">
        <f>F24*F26*F27</f>
        <v>0</v>
      </c>
    </row>
    <row r="29" spans="1:6">
      <c r="A29" s="158">
        <v>17</v>
      </c>
      <c r="F29" s="158"/>
    </row>
    <row r="30" spans="1:6">
      <c r="A30" s="158">
        <v>18</v>
      </c>
      <c r="B30" s="155" t="s">
        <v>583</v>
      </c>
      <c r="D30" s="136" t="s">
        <v>353</v>
      </c>
      <c r="F30" s="292">
        <f>F24+F28</f>
        <v>0</v>
      </c>
    </row>
    <row r="31" spans="1:6">
      <c r="F31" s="158"/>
    </row>
    <row r="32" spans="1:6">
      <c r="A32" s="219" t="s">
        <v>21</v>
      </c>
    </row>
    <row r="33" spans="1:6" ht="35.25" customHeight="1">
      <c r="A33" s="158" t="s">
        <v>431</v>
      </c>
      <c r="B33" s="891" t="s">
        <v>343</v>
      </c>
      <c r="C33" s="891"/>
      <c r="D33" s="891"/>
      <c r="E33" s="891"/>
      <c r="F33" s="891"/>
    </row>
    <row r="34" spans="1:6" ht="45" customHeight="1">
      <c r="A34" s="158" t="s">
        <v>443</v>
      </c>
      <c r="B34" s="891" t="s">
        <v>346</v>
      </c>
      <c r="C34" s="891"/>
      <c r="D34" s="891"/>
      <c r="E34" s="891"/>
      <c r="F34" s="891"/>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view="pageBreakPreview" zoomScaleNormal="100" zoomScaleSheetLayoutView="100" workbookViewId="0">
      <selection activeCell="M47" sqref="M47"/>
    </sheetView>
  </sheetViews>
  <sheetFormatPr defaultColWidth="9.33203125" defaultRowHeight="9"/>
  <cols>
    <col min="1" max="1" width="9.5" style="4" customWidth="1"/>
    <col min="2" max="2" width="46.83203125" style="2" customWidth="1"/>
    <col min="3" max="3" width="20" style="2" customWidth="1"/>
    <col min="4" max="4" width="20.83203125" style="2" customWidth="1"/>
    <col min="5" max="5" width="24.33203125" style="2" customWidth="1"/>
    <col min="6" max="6" width="20.83203125" style="2" customWidth="1"/>
    <col min="7" max="16384" width="9.33203125" style="2"/>
  </cols>
  <sheetData>
    <row r="1" spans="1:6" ht="9.75" customHeight="1">
      <c r="B1" s="16"/>
      <c r="C1" s="16"/>
      <c r="F1" s="5" t="s">
        <v>67</v>
      </c>
    </row>
    <row r="2" spans="1:6" s="101" customFormat="1" ht="9.75" customHeight="1">
      <c r="A2" s="97"/>
      <c r="B2" s="99"/>
      <c r="C2" s="99"/>
      <c r="F2" s="109" t="s">
        <v>1099</v>
      </c>
    </row>
    <row r="3" spans="1:6" ht="9.75" customHeight="1">
      <c r="A3" s="898" t="s">
        <v>362</v>
      </c>
      <c r="B3" s="898"/>
      <c r="C3" s="898"/>
      <c r="D3" s="898"/>
      <c r="E3" s="898"/>
      <c r="F3" s="898"/>
    </row>
    <row r="4" spans="1:6" ht="9.75" customHeight="1">
      <c r="A4" s="898" t="s">
        <v>363</v>
      </c>
      <c r="B4" s="898"/>
      <c r="C4" s="898"/>
      <c r="D4" s="898"/>
      <c r="E4" s="898"/>
      <c r="F4" s="898"/>
    </row>
    <row r="5" spans="1:6" ht="9.75" customHeight="1">
      <c r="A5" s="899" t="s">
        <v>750</v>
      </c>
      <c r="B5" s="900"/>
      <c r="C5" s="900"/>
      <c r="D5" s="900"/>
      <c r="E5" s="900"/>
      <c r="F5" s="900"/>
    </row>
    <row r="6" spans="1:6" ht="9.75" customHeight="1"/>
    <row r="7" spans="1:6" ht="9.75" customHeight="1"/>
    <row r="8" spans="1:6" ht="9.75" customHeight="1">
      <c r="D8" s="4" t="s">
        <v>122</v>
      </c>
      <c r="E8" s="4" t="s">
        <v>123</v>
      </c>
      <c r="F8" s="4" t="s">
        <v>161</v>
      </c>
    </row>
    <row r="9" spans="1:6" ht="9.75" customHeight="1">
      <c r="A9" s="9" t="s">
        <v>406</v>
      </c>
      <c r="B9" s="2" t="s">
        <v>137</v>
      </c>
      <c r="C9" s="2" t="s">
        <v>391</v>
      </c>
      <c r="D9" s="4" t="s">
        <v>412</v>
      </c>
      <c r="E9" s="4" t="s">
        <v>364</v>
      </c>
      <c r="F9" s="4" t="s">
        <v>365</v>
      </c>
    </row>
    <row r="10" spans="1:6" ht="9.75" customHeight="1">
      <c r="A10" s="4">
        <v>1</v>
      </c>
      <c r="B10" s="23" t="s">
        <v>366</v>
      </c>
      <c r="C10" s="37"/>
      <c r="D10" s="108"/>
      <c r="E10" s="108"/>
      <c r="F10" s="51"/>
    </row>
    <row r="11" spans="1:6" ht="9.75" customHeight="1">
      <c r="A11" s="4">
        <v>2</v>
      </c>
      <c r="B11" s="2" t="s">
        <v>367</v>
      </c>
      <c r="C11" s="34" t="s">
        <v>354</v>
      </c>
      <c r="D11" s="49">
        <v>0</v>
      </c>
      <c r="E11" s="49">
        <v>0</v>
      </c>
      <c r="F11" s="48">
        <f>D11-E11</f>
        <v>0</v>
      </c>
    </row>
    <row r="12" spans="1:6" ht="9.75" customHeight="1">
      <c r="A12" s="4">
        <v>3</v>
      </c>
      <c r="B12" s="2" t="s">
        <v>368</v>
      </c>
      <c r="C12" s="34" t="s">
        <v>354</v>
      </c>
      <c r="D12" s="49">
        <v>0</v>
      </c>
      <c r="E12" s="49">
        <v>0</v>
      </c>
      <c r="F12" s="48">
        <f t="shared" ref="F12:F27" si="0">D12-E12</f>
        <v>0</v>
      </c>
    </row>
    <row r="13" spans="1:6" ht="9.75" customHeight="1">
      <c r="A13" s="4">
        <v>4</v>
      </c>
      <c r="B13" s="2" t="s">
        <v>369</v>
      </c>
      <c r="C13" s="34" t="s">
        <v>354</v>
      </c>
      <c r="D13" s="49">
        <v>0</v>
      </c>
      <c r="E13" s="49">
        <v>0</v>
      </c>
      <c r="F13" s="48">
        <f t="shared" si="0"/>
        <v>0</v>
      </c>
    </row>
    <row r="14" spans="1:6" ht="9.75" customHeight="1">
      <c r="A14" s="4">
        <v>5</v>
      </c>
      <c r="B14" s="2" t="s">
        <v>370</v>
      </c>
      <c r="C14" s="34" t="s">
        <v>354</v>
      </c>
      <c r="D14" s="49">
        <v>0</v>
      </c>
      <c r="E14" s="49">
        <v>0</v>
      </c>
      <c r="F14" s="48">
        <f t="shared" si="0"/>
        <v>0</v>
      </c>
    </row>
    <row r="15" spans="1:6" ht="9.75" customHeight="1">
      <c r="A15" s="4">
        <v>6</v>
      </c>
      <c r="B15" s="2" t="s">
        <v>371</v>
      </c>
      <c r="C15" s="34" t="s">
        <v>354</v>
      </c>
      <c r="D15" s="49">
        <v>0</v>
      </c>
      <c r="E15" s="49">
        <v>0</v>
      </c>
      <c r="F15" s="48">
        <f t="shared" si="0"/>
        <v>0</v>
      </c>
    </row>
    <row r="16" spans="1:6" ht="9.75" customHeight="1">
      <c r="A16" s="4">
        <v>7</v>
      </c>
      <c r="B16" s="2" t="s">
        <v>371</v>
      </c>
      <c r="C16" s="34" t="s">
        <v>354</v>
      </c>
      <c r="D16" s="50">
        <v>0</v>
      </c>
      <c r="E16" s="50">
        <v>0</v>
      </c>
      <c r="F16" s="59">
        <f t="shared" si="0"/>
        <v>0</v>
      </c>
    </row>
    <row r="17" spans="1:6" ht="9.75" customHeight="1">
      <c r="A17" s="4">
        <v>8</v>
      </c>
      <c r="B17" s="23" t="s">
        <v>372</v>
      </c>
      <c r="C17" s="12" t="s">
        <v>377</v>
      </c>
      <c r="D17" s="48">
        <f>SUM(D11:D16)</f>
        <v>0</v>
      </c>
      <c r="E17" s="48">
        <f>SUM(E11:E16)</f>
        <v>0</v>
      </c>
      <c r="F17" s="48">
        <f t="shared" si="0"/>
        <v>0</v>
      </c>
    </row>
    <row r="18" spans="1:6" ht="9.75" customHeight="1">
      <c r="D18" s="4"/>
      <c r="E18" s="4"/>
      <c r="F18" s="48"/>
    </row>
    <row r="19" spans="1:6" ht="9.75" customHeight="1">
      <c r="A19" s="4">
        <v>9</v>
      </c>
      <c r="B19" s="23" t="s">
        <v>373</v>
      </c>
      <c r="D19" s="4"/>
      <c r="E19" s="4"/>
      <c r="F19" s="48"/>
    </row>
    <row r="20" spans="1:6" ht="9.75" customHeight="1">
      <c r="A20" s="4">
        <v>10</v>
      </c>
      <c r="B20" s="2" t="s">
        <v>374</v>
      </c>
      <c r="C20" s="34" t="s">
        <v>354</v>
      </c>
      <c r="D20" s="49">
        <v>0</v>
      </c>
      <c r="E20" s="49">
        <v>0</v>
      </c>
      <c r="F20" s="48">
        <f t="shared" si="0"/>
        <v>0</v>
      </c>
    </row>
    <row r="21" spans="1:6" ht="9.75" customHeight="1">
      <c r="A21" s="4">
        <v>11</v>
      </c>
      <c r="B21" s="2" t="s">
        <v>375</v>
      </c>
      <c r="C21" s="34" t="s">
        <v>354</v>
      </c>
      <c r="D21" s="69">
        <v>259910.39999999999</v>
      </c>
      <c r="E21" s="69">
        <v>0</v>
      </c>
      <c r="F21" s="679">
        <f t="shared" si="0"/>
        <v>259910.39999999999</v>
      </c>
    </row>
    <row r="22" spans="1:6" ht="9.75" customHeight="1">
      <c r="A22" s="4">
        <v>12</v>
      </c>
      <c r="B22" s="2" t="s">
        <v>376</v>
      </c>
      <c r="C22" s="34" t="s">
        <v>354</v>
      </c>
      <c r="D22" s="69">
        <v>0</v>
      </c>
      <c r="E22" s="69">
        <v>0</v>
      </c>
      <c r="F22" s="679">
        <f t="shared" si="0"/>
        <v>0</v>
      </c>
    </row>
    <row r="23" spans="1:6" ht="9.75" customHeight="1">
      <c r="A23" s="4">
        <v>13</v>
      </c>
      <c r="B23" s="34" t="s">
        <v>355</v>
      </c>
      <c r="C23" s="34" t="s">
        <v>354</v>
      </c>
      <c r="D23" s="69">
        <v>0</v>
      </c>
      <c r="E23" s="69">
        <v>0</v>
      </c>
      <c r="F23" s="679">
        <f t="shared" si="0"/>
        <v>0</v>
      </c>
    </row>
    <row r="24" spans="1:6" ht="9.75" customHeight="1">
      <c r="A24" s="4">
        <v>14</v>
      </c>
      <c r="B24" s="34" t="s">
        <v>401</v>
      </c>
      <c r="C24" s="34" t="s">
        <v>354</v>
      </c>
      <c r="D24" s="844">
        <v>0</v>
      </c>
      <c r="E24" s="844">
        <v>0</v>
      </c>
      <c r="F24" s="680">
        <f t="shared" si="0"/>
        <v>0</v>
      </c>
    </row>
    <row r="25" spans="1:6" ht="9.75" customHeight="1">
      <c r="A25" s="4">
        <v>15</v>
      </c>
      <c r="B25" s="34" t="s">
        <v>356</v>
      </c>
      <c r="C25" s="34" t="s">
        <v>357</v>
      </c>
      <c r="D25" s="679">
        <f>SUM(D20:D24)</f>
        <v>259910.39999999999</v>
      </c>
      <c r="E25" s="679">
        <f>SUM(E20:E24)</f>
        <v>0</v>
      </c>
      <c r="F25" s="679">
        <f t="shared" si="0"/>
        <v>259910.39999999999</v>
      </c>
    </row>
    <row r="26" spans="1:6" ht="9.75" customHeight="1">
      <c r="A26" s="4">
        <v>16</v>
      </c>
      <c r="B26" s="34" t="s">
        <v>358</v>
      </c>
      <c r="C26" s="34"/>
      <c r="D26" s="69">
        <v>0</v>
      </c>
      <c r="E26" s="69">
        <v>0</v>
      </c>
      <c r="F26" s="679">
        <f>D26-E26</f>
        <v>0</v>
      </c>
    </row>
    <row r="27" spans="1:6" ht="9.75" customHeight="1">
      <c r="A27" s="4">
        <v>17</v>
      </c>
      <c r="B27" s="34" t="s">
        <v>359</v>
      </c>
      <c r="C27" s="34"/>
      <c r="D27" s="844">
        <v>0</v>
      </c>
      <c r="E27" s="844">
        <v>0</v>
      </c>
      <c r="F27" s="680">
        <f t="shared" si="0"/>
        <v>0</v>
      </c>
    </row>
    <row r="28" spans="1:6" ht="9.75" customHeight="1">
      <c r="A28" s="4">
        <v>18</v>
      </c>
      <c r="B28" s="34" t="s">
        <v>360</v>
      </c>
      <c r="C28" s="479" t="s">
        <v>812</v>
      </c>
      <c r="D28" s="845">
        <f>D25-D26-D27</f>
        <v>259910.39999999999</v>
      </c>
      <c r="E28" s="845">
        <f>E25-E26-E27</f>
        <v>0</v>
      </c>
      <c r="F28" s="846">
        <f>D28-E28</f>
        <v>259910.39999999999</v>
      </c>
    </row>
    <row r="29" spans="1:6" ht="9.75" customHeight="1">
      <c r="D29" s="845"/>
      <c r="E29" s="845"/>
      <c r="F29" s="846"/>
    </row>
    <row r="30" spans="1:6" ht="9.75" customHeight="1">
      <c r="A30" s="4">
        <v>19</v>
      </c>
      <c r="B30" s="34" t="s">
        <v>361</v>
      </c>
      <c r="C30" s="34" t="s">
        <v>378</v>
      </c>
      <c r="D30" s="845">
        <f>D17+D28</f>
        <v>259910.39999999999</v>
      </c>
      <c r="E30" s="845">
        <f>E17+E28</f>
        <v>0</v>
      </c>
      <c r="F30" s="846">
        <f>D30-E30</f>
        <v>259910.39999999999</v>
      </c>
    </row>
    <row r="31" spans="1:6" ht="9.75" customHeight="1">
      <c r="D31" s="4"/>
      <c r="E31" s="4"/>
      <c r="F31" s="4"/>
    </row>
    <row r="32" spans="1:6" ht="9.75" customHeight="1"/>
    <row r="33" spans="1:7" ht="9.75" customHeight="1">
      <c r="A33" s="4" t="s">
        <v>349</v>
      </c>
      <c r="B33" s="901" t="s">
        <v>607</v>
      </c>
      <c r="C33" s="901"/>
      <c r="D33" s="901"/>
      <c r="E33" s="901"/>
      <c r="F33" s="901"/>
      <c r="G33" s="901"/>
    </row>
    <row r="34" spans="1:7" ht="9.75" customHeight="1">
      <c r="B34" s="901"/>
      <c r="C34" s="901"/>
      <c r="D34" s="901"/>
      <c r="E34" s="901"/>
      <c r="F34" s="901"/>
      <c r="G34" s="901"/>
    </row>
    <row r="35" spans="1:7" ht="9.75" customHeight="1">
      <c r="F35"/>
    </row>
    <row r="36" spans="1:7" ht="9.75" customHeight="1">
      <c r="F36"/>
    </row>
    <row r="37" spans="1:7" ht="9.75" customHeight="1"/>
    <row r="38" spans="1:7" ht="9.75" customHeight="1"/>
    <row r="39" spans="1:7" ht="9.75" customHeight="1"/>
    <row r="40" spans="1:7" ht="9.75" customHeight="1"/>
    <row r="41" spans="1:7" ht="9.75" customHeight="1"/>
    <row r="42" spans="1:7" ht="9.75" customHeight="1"/>
    <row r="43" spans="1:7" ht="9.75" customHeight="1"/>
    <row r="44" spans="1:7" ht="9.75" customHeight="1"/>
    <row r="45" spans="1:7" ht="9.75" customHeight="1"/>
    <row r="46" spans="1:7" ht="9.75" customHeight="1"/>
    <row r="47" spans="1:7" ht="9.75" customHeight="1"/>
    <row r="48" spans="1:7"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sheetData>
  <mergeCells count="4">
    <mergeCell ref="A3:F3"/>
    <mergeCell ref="A4:F4"/>
    <mergeCell ref="A5:F5"/>
    <mergeCell ref="B33:G34"/>
  </mergeCells>
  <phoneticPr fontId="0" type="noConversion"/>
  <printOptions horizontalCentered="1"/>
  <pageMargins left="0.5" right="0.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view="pageBreakPreview" topLeftCell="A91" zoomScale="80" zoomScaleNormal="100" zoomScaleSheetLayoutView="80" workbookViewId="0">
      <selection activeCell="C5" sqref="C5"/>
    </sheetView>
  </sheetViews>
  <sheetFormatPr defaultRowHeight="12.75"/>
  <cols>
    <col min="1" max="1" width="9.33203125" style="858"/>
    <col min="2" max="2" width="29.83203125" style="858" customWidth="1"/>
    <col min="3" max="3" width="19.5" style="858" customWidth="1"/>
    <col min="4" max="9" width="16.1640625" style="858" customWidth="1"/>
    <col min="10" max="10" width="16.83203125" style="858" customWidth="1"/>
    <col min="11" max="14" width="16.1640625" style="858" customWidth="1"/>
    <col min="15" max="16384" width="9.33203125" style="858"/>
  </cols>
  <sheetData>
    <row r="1" spans="1:14" ht="15">
      <c r="A1" s="482" t="s">
        <v>750</v>
      </c>
      <c r="B1" s="483"/>
      <c r="C1" s="484"/>
      <c r="D1" s="484"/>
      <c r="E1" s="484"/>
      <c r="F1" s="484"/>
      <c r="G1" s="484"/>
      <c r="H1" s="484"/>
      <c r="I1" s="484"/>
      <c r="J1" s="484"/>
      <c r="K1" s="484"/>
      <c r="L1" s="484"/>
      <c r="M1" s="483"/>
      <c r="N1" s="869" t="s">
        <v>107</v>
      </c>
    </row>
    <row r="2" spans="1:14" ht="15">
      <c r="A2" s="482" t="s">
        <v>972</v>
      </c>
      <c r="B2" s="485"/>
      <c r="C2" s="485"/>
      <c r="D2" s="485"/>
      <c r="E2" s="485"/>
      <c r="F2" s="485"/>
      <c r="G2" s="485"/>
      <c r="H2" s="485"/>
      <c r="I2" s="485"/>
      <c r="J2" s="485"/>
      <c r="K2" s="485"/>
      <c r="L2" s="485"/>
      <c r="M2" s="485"/>
      <c r="N2" s="485"/>
    </row>
    <row r="3" spans="1:14" ht="15">
      <c r="A3" s="486">
        <v>2023</v>
      </c>
      <c r="B3" s="486" t="s">
        <v>1100</v>
      </c>
      <c r="C3" s="484"/>
      <c r="D3" s="484"/>
      <c r="E3" s="484"/>
      <c r="F3" s="484"/>
      <c r="G3" s="484"/>
      <c r="H3" s="484"/>
      <c r="I3" s="484"/>
      <c r="J3" s="484"/>
      <c r="K3" s="484"/>
      <c r="L3" s="484"/>
      <c r="M3" s="483"/>
      <c r="N3" s="483"/>
    </row>
    <row r="4" spans="1:14" ht="15">
      <c r="A4" s="487"/>
      <c r="B4" s="483"/>
      <c r="C4" s="482"/>
      <c r="D4" s="482"/>
      <c r="E4" s="482"/>
      <c r="F4" s="482"/>
      <c r="G4" s="488"/>
      <c r="H4" s="488"/>
      <c r="I4" s="482"/>
      <c r="J4" s="482"/>
      <c r="K4" s="482"/>
      <c r="L4" s="482"/>
      <c r="M4" s="483"/>
      <c r="N4" s="483"/>
    </row>
    <row r="5" spans="1:14" ht="15">
      <c r="A5" s="489" t="s">
        <v>814</v>
      </c>
      <c r="B5" s="490"/>
      <c r="C5" s="491"/>
      <c r="D5" s="492"/>
      <c r="E5" s="493"/>
      <c r="F5" s="491"/>
      <c r="G5" s="491"/>
      <c r="H5" s="492"/>
      <c r="I5" s="491"/>
      <c r="J5" s="494"/>
      <c r="K5" s="490"/>
      <c r="L5" s="495"/>
      <c r="M5" s="490"/>
      <c r="N5" s="490"/>
    </row>
    <row r="6" spans="1:14" ht="168" customHeight="1">
      <c r="A6" s="496">
        <v>1</v>
      </c>
      <c r="B6" s="928" t="s">
        <v>978</v>
      </c>
      <c r="C6" s="928"/>
      <c r="D6" s="928"/>
      <c r="E6" s="928"/>
      <c r="F6" s="928"/>
      <c r="G6" s="928"/>
      <c r="H6" s="928"/>
      <c r="I6" s="928"/>
      <c r="J6" s="928"/>
      <c r="K6" s="928"/>
      <c r="L6" s="928"/>
      <c r="M6" s="928"/>
      <c r="N6" s="928"/>
    </row>
    <row r="7" spans="1:14" ht="68.25" customHeight="1">
      <c r="A7" s="496">
        <f>A6+1</f>
        <v>2</v>
      </c>
      <c r="B7" s="933" t="s">
        <v>1060</v>
      </c>
      <c r="C7" s="933"/>
      <c r="D7" s="933"/>
      <c r="E7" s="933"/>
      <c r="F7" s="933"/>
      <c r="G7" s="933"/>
      <c r="H7" s="933"/>
      <c r="I7" s="933"/>
      <c r="J7" s="933"/>
      <c r="K7" s="933"/>
      <c r="L7" s="933"/>
      <c r="M7" s="933"/>
      <c r="N7" s="933"/>
    </row>
    <row r="8" spans="1:14" ht="15.75" thickBot="1">
      <c r="A8" s="496"/>
      <c r="B8" s="497"/>
      <c r="C8" s="498"/>
      <c r="D8" s="498"/>
      <c r="E8" s="498"/>
      <c r="F8" s="498"/>
      <c r="G8" s="498"/>
      <c r="H8" s="498"/>
      <c r="I8" s="498"/>
      <c r="J8" s="498"/>
      <c r="K8" s="498"/>
      <c r="L8" s="498"/>
      <c r="M8" s="498"/>
      <c r="N8" s="498"/>
    </row>
    <row r="9" spans="1:14" ht="15">
      <c r="A9" s="496">
        <f>A7+1</f>
        <v>3</v>
      </c>
      <c r="B9" s="499" t="s">
        <v>815</v>
      </c>
      <c r="C9" s="483"/>
      <c r="D9" s="483"/>
      <c r="E9" s="483"/>
      <c r="F9" s="483"/>
      <c r="G9" s="483"/>
      <c r="H9" s="483"/>
      <c r="I9" s="483"/>
      <c r="J9" s="483"/>
      <c r="K9" s="483"/>
      <c r="L9" s="483"/>
      <c r="M9" s="483"/>
      <c r="N9" s="483"/>
    </row>
    <row r="10" spans="1:14" ht="15">
      <c r="A10" s="496"/>
      <c r="B10" s="499"/>
      <c r="C10" s="483"/>
      <c r="D10" s="483"/>
      <c r="E10" s="483"/>
      <c r="F10" s="483"/>
      <c r="G10" s="483"/>
      <c r="H10" s="490"/>
      <c r="I10" s="490"/>
      <c r="J10" s="490"/>
      <c r="K10" s="490"/>
      <c r="L10" s="483"/>
      <c r="M10" s="483"/>
      <c r="N10" s="483"/>
    </row>
    <row r="11" spans="1:14" ht="14.25">
      <c r="A11" s="496">
        <f>A9+1</f>
        <v>4</v>
      </c>
      <c r="B11" s="495" t="s">
        <v>816</v>
      </c>
      <c r="C11" s="495"/>
      <c r="D11" s="490"/>
      <c r="E11" s="495" t="s">
        <v>170</v>
      </c>
      <c r="F11" s="500" t="s">
        <v>839</v>
      </c>
      <c r="G11" s="495"/>
      <c r="H11" s="490"/>
      <c r="I11" s="490"/>
      <c r="J11" s="490"/>
      <c r="K11" s="490"/>
      <c r="L11" s="495"/>
      <c r="M11" s="490"/>
      <c r="N11" s="490"/>
    </row>
    <row r="12" spans="1:14" ht="15">
      <c r="A12" s="496">
        <f>+A11+1</f>
        <v>5</v>
      </c>
      <c r="B12" s="493" t="s">
        <v>817</v>
      </c>
      <c r="C12" s="491"/>
      <c r="D12" s="490"/>
      <c r="E12" s="501">
        <v>0</v>
      </c>
      <c r="F12" s="502"/>
      <c r="G12" s="503"/>
      <c r="H12" s="504"/>
      <c r="I12" s="490"/>
      <c r="J12" s="490"/>
      <c r="K12" s="490"/>
      <c r="L12" s="495"/>
      <c r="M12" s="490"/>
      <c r="N12" s="490"/>
    </row>
    <row r="13" spans="1:14" ht="15">
      <c r="A13" s="496">
        <f>+A12+1</f>
        <v>6</v>
      </c>
      <c r="B13" s="493" t="s">
        <v>818</v>
      </c>
      <c r="C13" s="491"/>
      <c r="D13" s="490"/>
      <c r="E13" s="501">
        <v>0</v>
      </c>
      <c r="F13" s="502"/>
      <c r="G13" s="503"/>
      <c r="H13" s="504"/>
      <c r="I13" s="490"/>
      <c r="J13" s="490"/>
      <c r="K13" s="490"/>
      <c r="L13" s="495"/>
      <c r="M13" s="490"/>
      <c r="N13" s="490"/>
    </row>
    <row r="14" spans="1:14" ht="15.75" thickBot="1">
      <c r="A14" s="496">
        <f>+A13+1</f>
        <v>7</v>
      </c>
      <c r="B14" s="494" t="s">
        <v>840</v>
      </c>
      <c r="C14" s="491"/>
      <c r="D14" s="490"/>
      <c r="E14" s="505">
        <f>SUM(E12:E13)</f>
        <v>0</v>
      </c>
      <c r="F14" s="493" t="s">
        <v>973</v>
      </c>
      <c r="G14" s="491"/>
      <c r="H14" s="490"/>
      <c r="I14" s="490"/>
      <c r="J14" s="490"/>
      <c r="K14" s="490"/>
      <c r="L14" s="495"/>
      <c r="M14" s="490"/>
      <c r="N14" s="490"/>
    </row>
    <row r="15" spans="1:14" ht="15.75" thickTop="1">
      <c r="A15" s="496"/>
      <c r="B15" s="494"/>
      <c r="C15" s="491"/>
      <c r="D15" s="492"/>
      <c r="E15" s="493"/>
      <c r="F15" s="491"/>
      <c r="G15" s="491"/>
      <c r="H15" s="492"/>
      <c r="I15" s="493"/>
      <c r="J15" s="491"/>
      <c r="K15" s="494"/>
      <c r="L15" s="495"/>
      <c r="M15" s="490"/>
      <c r="N15" s="490"/>
    </row>
    <row r="16" spans="1:14" ht="30" customHeight="1">
      <c r="A16" s="496">
        <f>A14+1</f>
        <v>8</v>
      </c>
      <c r="B16" s="928" t="s">
        <v>982</v>
      </c>
      <c r="C16" s="928"/>
      <c r="D16" s="928"/>
      <c r="E16" s="928"/>
      <c r="F16" s="928"/>
      <c r="G16" s="928"/>
      <c r="H16" s="928"/>
      <c r="I16" s="928"/>
      <c r="J16" s="928"/>
      <c r="K16" s="928"/>
      <c r="L16" s="928"/>
      <c r="M16" s="928"/>
      <c r="N16" s="928"/>
    </row>
    <row r="17" spans="1:14" ht="15.75" thickBot="1">
      <c r="A17" s="496"/>
      <c r="B17" s="506"/>
      <c r="C17" s="506"/>
      <c r="D17" s="506"/>
      <c r="E17" s="506"/>
      <c r="F17" s="506"/>
      <c r="G17" s="506"/>
      <c r="H17" s="506"/>
      <c r="I17" s="506"/>
      <c r="J17" s="506"/>
      <c r="K17" s="506"/>
      <c r="L17" s="506"/>
      <c r="M17" s="506"/>
      <c r="N17" s="506"/>
    </row>
    <row r="18" spans="1:14" ht="15">
      <c r="A18" s="496">
        <f>A16+1</f>
        <v>9</v>
      </c>
      <c r="B18" s="499" t="s">
        <v>819</v>
      </c>
      <c r="C18" s="485"/>
      <c r="D18" s="485"/>
      <c r="E18" s="507"/>
      <c r="F18" s="507"/>
      <c r="G18" s="507"/>
      <c r="H18" s="507"/>
      <c r="I18" s="507"/>
      <c r="J18" s="507"/>
      <c r="K18" s="507"/>
      <c r="L18" s="508"/>
      <c r="M18" s="485"/>
      <c r="N18" s="485"/>
    </row>
    <row r="19" spans="1:14" ht="15">
      <c r="A19" s="496"/>
      <c r="B19" s="499"/>
      <c r="C19" s="485"/>
      <c r="D19" s="485"/>
      <c r="E19" s="507"/>
      <c r="F19" s="507"/>
      <c r="G19" s="507"/>
      <c r="H19" s="507"/>
      <c r="I19" s="507"/>
      <c r="J19" s="507"/>
      <c r="K19" s="507"/>
      <c r="L19" s="508"/>
      <c r="M19" s="485"/>
      <c r="N19" s="485"/>
    </row>
    <row r="20" spans="1:14" ht="15">
      <c r="A20" s="496"/>
      <c r="B20" s="509" t="s">
        <v>122</v>
      </c>
      <c r="C20" s="510" t="s">
        <v>123</v>
      </c>
      <c r="D20" s="511" t="s">
        <v>279</v>
      </c>
      <c r="E20" s="511" t="s">
        <v>124</v>
      </c>
      <c r="F20" s="511" t="s">
        <v>280</v>
      </c>
      <c r="G20" s="511" t="s">
        <v>127</v>
      </c>
      <c r="H20" s="507"/>
      <c r="I20" s="507"/>
      <c r="J20" s="507"/>
      <c r="K20" s="507"/>
      <c r="L20" s="508"/>
      <c r="M20" s="485"/>
      <c r="N20" s="485"/>
    </row>
    <row r="21" spans="1:14" ht="72">
      <c r="A21" s="496">
        <f>+A18+1</f>
        <v>10</v>
      </c>
      <c r="B21" s="485"/>
      <c r="C21" s="485"/>
      <c r="D21" s="485"/>
      <c r="E21" s="512" t="s">
        <v>841</v>
      </c>
      <c r="F21" s="512" t="s">
        <v>820</v>
      </c>
      <c r="G21" s="512" t="s">
        <v>842</v>
      </c>
      <c r="H21" s="513"/>
      <c r="I21" s="485"/>
      <c r="J21" s="485"/>
      <c r="K21" s="485"/>
      <c r="L21" s="508"/>
      <c r="M21" s="485"/>
      <c r="N21" s="485"/>
    </row>
    <row r="22" spans="1:14" ht="15">
      <c r="A22" s="496">
        <f t="shared" ref="A22:A26" si="0">+A21+1</f>
        <v>11</v>
      </c>
      <c r="B22" s="514" t="s">
        <v>843</v>
      </c>
      <c r="C22" s="514"/>
      <c r="D22" s="514"/>
      <c r="E22" s="515">
        <f>H68</f>
        <v>0</v>
      </c>
      <c r="F22" s="516"/>
      <c r="G22" s="515">
        <f>E22*F22</f>
        <v>0</v>
      </c>
      <c r="H22" s="507"/>
      <c r="I22" s="485"/>
      <c r="J22" s="485"/>
      <c r="K22" s="485"/>
      <c r="L22" s="508"/>
      <c r="M22" s="485"/>
      <c r="N22" s="485"/>
    </row>
    <row r="23" spans="1:14" ht="15">
      <c r="A23" s="517" t="str">
        <f>A22&amp;"a"</f>
        <v>11a</v>
      </c>
      <c r="B23" s="514" t="s">
        <v>843</v>
      </c>
      <c r="C23" s="514"/>
      <c r="D23" s="514"/>
      <c r="E23" s="515">
        <f>K75</f>
        <v>0</v>
      </c>
      <c r="F23" s="516"/>
      <c r="G23" s="515">
        <f>E23*F23</f>
        <v>0</v>
      </c>
      <c r="H23" s="507"/>
      <c r="I23" s="485"/>
      <c r="J23" s="485"/>
      <c r="K23" s="485"/>
      <c r="L23" s="508"/>
      <c r="M23" s="485"/>
      <c r="N23" s="485"/>
    </row>
    <row r="24" spans="1:14" ht="15">
      <c r="A24" s="517" t="str">
        <f>A22&amp;"…"</f>
        <v>11…</v>
      </c>
      <c r="B24" s="518" t="s">
        <v>843</v>
      </c>
      <c r="C24" s="518"/>
      <c r="D24" s="518"/>
      <c r="E24" s="515">
        <v>0</v>
      </c>
      <c r="F24" s="519"/>
      <c r="G24" s="515">
        <v>0</v>
      </c>
      <c r="H24" s="507"/>
      <c r="I24" s="485"/>
      <c r="J24" s="485"/>
      <c r="K24" s="485"/>
      <c r="L24" s="508"/>
      <c r="M24" s="485"/>
      <c r="N24" s="485"/>
    </row>
    <row r="25" spans="1:14" ht="15.75" thickBot="1">
      <c r="A25" s="496">
        <f>+A22+1</f>
        <v>12</v>
      </c>
      <c r="B25" s="485" t="s">
        <v>397</v>
      </c>
      <c r="C25" s="859" t="str">
        <f>"(sum of lines "&amp;A22&amp;"_)"</f>
        <v>(sum of lines 11_)</v>
      </c>
      <c r="D25" s="485"/>
      <c r="E25" s="520">
        <f>SUM(E22:E24)</f>
        <v>0</v>
      </c>
      <c r="F25" s="493"/>
      <c r="G25" s="520">
        <f>SUM(G22:G24)</f>
        <v>0</v>
      </c>
      <c r="H25" s="507"/>
      <c r="I25" s="485"/>
      <c r="J25" s="485"/>
      <c r="K25" s="485"/>
      <c r="L25" s="521"/>
      <c r="M25" s="485"/>
      <c r="N25" s="485"/>
    </row>
    <row r="26" spans="1:14" ht="60.75" thickTop="1">
      <c r="A26" s="496">
        <f t="shared" si="0"/>
        <v>13</v>
      </c>
      <c r="B26" s="485"/>
      <c r="C26" s="485"/>
      <c r="D26" s="485"/>
      <c r="E26" s="522" t="s">
        <v>977</v>
      </c>
      <c r="F26" s="493"/>
      <c r="G26" s="522" t="s">
        <v>976</v>
      </c>
      <c r="H26" s="507"/>
      <c r="I26" s="485"/>
      <c r="J26" s="485"/>
      <c r="K26" s="485"/>
      <c r="L26" s="521"/>
      <c r="M26" s="485"/>
      <c r="N26" s="485"/>
    </row>
    <row r="27" spans="1:14" ht="15">
      <c r="A27" s="496"/>
      <c r="B27" s="491"/>
      <c r="C27" s="491"/>
      <c r="D27" s="491"/>
      <c r="E27" s="491"/>
      <c r="F27" s="491"/>
      <c r="G27" s="491"/>
      <c r="H27" s="491"/>
      <c r="I27" s="491"/>
      <c r="J27" s="491"/>
      <c r="K27" s="494"/>
      <c r="L27" s="494"/>
      <c r="M27" s="494"/>
      <c r="N27" s="494"/>
    </row>
    <row r="28" spans="1:14" ht="15">
      <c r="A28" s="517">
        <f>A26+1</f>
        <v>14</v>
      </c>
      <c r="B28" s="523" t="s">
        <v>844</v>
      </c>
      <c r="C28" s="523"/>
      <c r="D28" s="523"/>
      <c r="E28" s="523"/>
      <c r="F28" s="523"/>
      <c r="G28" s="523"/>
      <c r="H28" s="523"/>
      <c r="I28" s="523"/>
      <c r="J28" s="523"/>
      <c r="K28" s="523"/>
      <c r="L28" s="523"/>
      <c r="M28" s="494"/>
      <c r="N28" s="494"/>
    </row>
    <row r="29" spans="1:14" ht="15.75" thickBot="1">
      <c r="A29" s="496"/>
      <c r="B29" s="498"/>
      <c r="C29" s="498"/>
      <c r="D29" s="498"/>
      <c r="E29" s="498"/>
      <c r="F29" s="498"/>
      <c r="G29" s="498"/>
      <c r="H29" s="498"/>
      <c r="I29" s="498"/>
      <c r="J29" s="498"/>
      <c r="K29" s="524"/>
      <c r="L29" s="524"/>
      <c r="M29" s="524"/>
      <c r="N29" s="524"/>
    </row>
    <row r="30" spans="1:14" ht="15">
      <c r="A30" s="496">
        <f>A28+1</f>
        <v>15</v>
      </c>
      <c r="B30" s="499" t="s">
        <v>845</v>
      </c>
      <c r="C30" s="491"/>
      <c r="D30" s="491"/>
      <c r="E30" s="491"/>
      <c r="F30" s="491"/>
      <c r="G30" s="491"/>
      <c r="H30" s="491"/>
      <c r="I30" s="491"/>
      <c r="J30" s="491"/>
      <c r="K30" s="494"/>
      <c r="L30" s="494"/>
      <c r="M30" s="494"/>
      <c r="N30" s="494"/>
    </row>
    <row r="31" spans="1:14" ht="15">
      <c r="A31" s="496"/>
      <c r="B31" s="499"/>
      <c r="C31" s="491"/>
      <c r="D31" s="491"/>
      <c r="E31" s="491"/>
      <c r="F31" s="491"/>
      <c r="G31" s="491"/>
      <c r="H31" s="491"/>
      <c r="I31" s="491"/>
      <c r="J31" s="491"/>
      <c r="K31" s="494"/>
      <c r="L31" s="494"/>
      <c r="M31" s="494"/>
      <c r="N31" s="494"/>
    </row>
    <row r="32" spans="1:14" ht="14.25">
      <c r="A32" s="496"/>
      <c r="B32" s="509" t="s">
        <v>122</v>
      </c>
      <c r="C32" s="510" t="s">
        <v>123</v>
      </c>
      <c r="D32" s="511" t="s">
        <v>279</v>
      </c>
      <c r="E32" s="511" t="s">
        <v>124</v>
      </c>
      <c r="F32" s="511" t="s">
        <v>280</v>
      </c>
      <c r="G32" s="511" t="s">
        <v>127</v>
      </c>
      <c r="H32" s="511" t="s">
        <v>128</v>
      </c>
      <c r="I32" s="511" t="s">
        <v>129</v>
      </c>
      <c r="J32" s="511" t="s">
        <v>130</v>
      </c>
      <c r="K32" s="525" t="s">
        <v>821</v>
      </c>
      <c r="L32" s="525"/>
      <c r="M32" s="525"/>
      <c r="N32" s="525"/>
    </row>
    <row r="33" spans="1:14" ht="72">
      <c r="A33" s="496">
        <f>+A30+1</f>
        <v>16</v>
      </c>
      <c r="B33" s="526" t="s">
        <v>822</v>
      </c>
      <c r="C33" s="857"/>
      <c r="D33" s="527"/>
      <c r="E33" s="528" t="s">
        <v>846</v>
      </c>
      <c r="F33" s="528" t="s">
        <v>847</v>
      </c>
      <c r="G33" s="528" t="s">
        <v>848</v>
      </c>
      <c r="H33" s="528" t="s">
        <v>849</v>
      </c>
      <c r="I33" s="528" t="s">
        <v>850</v>
      </c>
      <c r="J33" s="528" t="s">
        <v>823</v>
      </c>
      <c r="K33" s="526" t="s">
        <v>824</v>
      </c>
      <c r="L33" s="526"/>
      <c r="M33" s="526"/>
      <c r="N33" s="527"/>
    </row>
    <row r="34" spans="1:14" ht="15">
      <c r="A34" s="496">
        <f t="shared" ref="A34:A39" si="1">+A33+1</f>
        <v>17</v>
      </c>
      <c r="B34" s="514" t="s">
        <v>843</v>
      </c>
      <c r="C34" s="514"/>
      <c r="D34" s="515"/>
      <c r="E34" s="515">
        <v>0</v>
      </c>
      <c r="F34" s="515">
        <v>0</v>
      </c>
      <c r="G34" s="515">
        <v>0</v>
      </c>
      <c r="H34" s="515">
        <v>0</v>
      </c>
      <c r="I34" s="529">
        <f>SUM(E34:H34)</f>
        <v>0</v>
      </c>
      <c r="J34" s="530"/>
      <c r="K34" s="531"/>
      <c r="L34" s="531"/>
      <c r="M34" s="531"/>
      <c r="N34" s="531"/>
    </row>
    <row r="35" spans="1:14" ht="15">
      <c r="A35" s="517" t="str">
        <f>A34&amp;"a"</f>
        <v>17a</v>
      </c>
      <c r="B35" s="530" t="s">
        <v>843</v>
      </c>
      <c r="C35" s="530"/>
      <c r="D35" s="501"/>
      <c r="E35" s="501">
        <v>0</v>
      </c>
      <c r="F35" s="515">
        <v>0</v>
      </c>
      <c r="G35" s="501">
        <v>0</v>
      </c>
      <c r="H35" s="501">
        <v>0</v>
      </c>
      <c r="I35" s="529">
        <f t="shared" ref="I35:I37" si="2">SUM(E35:H35)</f>
        <v>0</v>
      </c>
      <c r="J35" s="530"/>
      <c r="K35" s="532"/>
      <c r="L35" s="532"/>
      <c r="M35" s="532"/>
      <c r="N35" s="532"/>
    </row>
    <row r="36" spans="1:14" ht="15">
      <c r="A36" s="517" t="str">
        <f>A34&amp;"b"</f>
        <v>17b</v>
      </c>
      <c r="B36" s="514" t="s">
        <v>843</v>
      </c>
      <c r="C36" s="514"/>
      <c r="D36" s="515"/>
      <c r="E36" s="515">
        <v>0</v>
      </c>
      <c r="F36" s="515">
        <v>0</v>
      </c>
      <c r="G36" s="515">
        <v>0</v>
      </c>
      <c r="H36" s="515">
        <v>0</v>
      </c>
      <c r="I36" s="529">
        <f t="shared" si="2"/>
        <v>0</v>
      </c>
      <c r="J36" s="530"/>
      <c r="K36" s="533"/>
      <c r="L36" s="532"/>
      <c r="M36" s="532"/>
      <c r="N36" s="532"/>
    </row>
    <row r="37" spans="1:14" ht="15">
      <c r="A37" s="517" t="str">
        <f>A34&amp;"..."</f>
        <v>17...</v>
      </c>
      <c r="B37" s="534" t="s">
        <v>843</v>
      </c>
      <c r="C37" s="534"/>
      <c r="D37" s="535"/>
      <c r="E37" s="501">
        <v>0</v>
      </c>
      <c r="F37" s="501">
        <v>0</v>
      </c>
      <c r="G37" s="501">
        <v>0</v>
      </c>
      <c r="H37" s="501">
        <v>0</v>
      </c>
      <c r="I37" s="515">
        <f t="shared" si="2"/>
        <v>0</v>
      </c>
      <c r="J37" s="533"/>
      <c r="K37" s="533"/>
      <c r="L37" s="533"/>
      <c r="M37" s="533"/>
      <c r="N37" s="533"/>
    </row>
    <row r="38" spans="1:14" ht="15.75" thickBot="1">
      <c r="A38" s="496">
        <f>+A34+1</f>
        <v>18</v>
      </c>
      <c r="B38" s="860" t="s">
        <v>851</v>
      </c>
      <c r="C38" s="859" t="str">
        <f>"(sum of lines "&amp;A34&amp;"_)"</f>
        <v>(sum of lines 17_)</v>
      </c>
      <c r="D38" s="485"/>
      <c r="E38" s="536">
        <f>SUM(E34:E37)</f>
        <v>0</v>
      </c>
      <c r="F38" s="536">
        <f>SUM(F34:F37)</f>
        <v>0</v>
      </c>
      <c r="G38" s="536">
        <f>SUM(G34:G37)</f>
        <v>0</v>
      </c>
      <c r="H38" s="536">
        <f>SUM(H34:H37)</f>
        <v>0</v>
      </c>
      <c r="I38" s="536">
        <f>SUM(I34:I37)</f>
        <v>0</v>
      </c>
      <c r="J38" s="485"/>
      <c r="K38" s="485"/>
      <c r="L38" s="485"/>
      <c r="M38" s="485"/>
      <c r="N38" s="485"/>
    </row>
    <row r="39" spans="1:14" ht="15.75" thickTop="1">
      <c r="A39" s="496">
        <f t="shared" si="1"/>
        <v>19</v>
      </c>
      <c r="B39" s="537"/>
      <c r="C39" s="537"/>
      <c r="D39" s="485"/>
      <c r="E39" s="538" t="s">
        <v>852</v>
      </c>
      <c r="F39" s="521"/>
      <c r="G39" s="521"/>
      <c r="H39" s="521"/>
      <c r="I39" s="538" t="s">
        <v>852</v>
      </c>
      <c r="J39" s="485"/>
      <c r="K39" s="485"/>
      <c r="L39" s="485"/>
      <c r="M39" s="485"/>
      <c r="N39" s="485"/>
    </row>
    <row r="40" spans="1:14" ht="15">
      <c r="A40" s="496"/>
      <c r="B40" s="537"/>
      <c r="C40" s="537"/>
      <c r="D40" s="485"/>
      <c r="E40" s="521"/>
      <c r="F40" s="521"/>
      <c r="G40" s="521"/>
      <c r="H40" s="485"/>
      <c r="I40" s="485"/>
      <c r="J40" s="485"/>
      <c r="K40" s="485"/>
      <c r="L40" s="485"/>
      <c r="M40" s="485"/>
      <c r="N40" s="485"/>
    </row>
    <row r="41" spans="1:14" ht="15">
      <c r="A41" s="496">
        <f>A39+1</f>
        <v>20</v>
      </c>
      <c r="B41" s="514" t="s">
        <v>843</v>
      </c>
      <c r="C41" s="514"/>
      <c r="D41" s="515"/>
      <c r="E41" s="515">
        <v>0</v>
      </c>
      <c r="F41" s="515">
        <v>0</v>
      </c>
      <c r="G41" s="515">
        <v>0</v>
      </c>
      <c r="H41" s="515">
        <v>0</v>
      </c>
      <c r="I41" s="529">
        <f t="shared" ref="I41:I44" si="3">SUM(E41:H41)</f>
        <v>0</v>
      </c>
      <c r="J41" s="530"/>
      <c r="K41" s="532"/>
      <c r="L41" s="532"/>
      <c r="M41" s="532"/>
      <c r="N41" s="532"/>
    </row>
    <row r="42" spans="1:14" ht="15">
      <c r="A42" s="517" t="str">
        <f>A41&amp;"a"</f>
        <v>20a</v>
      </c>
      <c r="B42" s="530" t="s">
        <v>843</v>
      </c>
      <c r="C42" s="530"/>
      <c r="D42" s="501"/>
      <c r="E42" s="501">
        <v>0</v>
      </c>
      <c r="F42" s="515">
        <v>0</v>
      </c>
      <c r="G42" s="515">
        <v>0</v>
      </c>
      <c r="H42" s="501">
        <v>0</v>
      </c>
      <c r="I42" s="529">
        <f t="shared" si="3"/>
        <v>0</v>
      </c>
      <c r="J42" s="530"/>
      <c r="K42" s="532"/>
      <c r="L42" s="532"/>
      <c r="M42" s="532"/>
      <c r="N42" s="532"/>
    </row>
    <row r="43" spans="1:14" ht="15">
      <c r="A43" s="517" t="str">
        <f>A41&amp;"b"</f>
        <v>20b</v>
      </c>
      <c r="B43" s="514" t="s">
        <v>843</v>
      </c>
      <c r="C43" s="514"/>
      <c r="D43" s="515"/>
      <c r="E43" s="515">
        <v>0</v>
      </c>
      <c r="F43" s="515">
        <v>0</v>
      </c>
      <c r="G43" s="515">
        <v>0</v>
      </c>
      <c r="H43" s="515">
        <v>0</v>
      </c>
      <c r="I43" s="529">
        <f t="shared" si="3"/>
        <v>0</v>
      </c>
      <c r="J43" s="530"/>
      <c r="K43" s="533"/>
      <c r="L43" s="532"/>
      <c r="M43" s="532"/>
      <c r="N43" s="532"/>
    </row>
    <row r="44" spans="1:14" ht="15">
      <c r="A44" s="517" t="str">
        <f>A41&amp;"..."</f>
        <v>20...</v>
      </c>
      <c r="B44" s="514" t="s">
        <v>843</v>
      </c>
      <c r="C44" s="514"/>
      <c r="D44" s="515"/>
      <c r="E44" s="515">
        <v>0</v>
      </c>
      <c r="F44" s="515">
        <v>0</v>
      </c>
      <c r="G44" s="515">
        <v>0</v>
      </c>
      <c r="H44" s="515">
        <v>0</v>
      </c>
      <c r="I44" s="515">
        <f t="shared" si="3"/>
        <v>0</v>
      </c>
      <c r="J44" s="530"/>
      <c r="K44" s="533"/>
      <c r="L44" s="533"/>
      <c r="M44" s="533"/>
      <c r="N44" s="533"/>
    </row>
    <row r="45" spans="1:14" ht="15.75" thickBot="1">
      <c r="A45" s="496">
        <f>A41+1</f>
        <v>21</v>
      </c>
      <c r="B45" s="860" t="s">
        <v>853</v>
      </c>
      <c r="C45" s="861" t="str">
        <f>"(sum of lines "&amp;A41&amp;"_)"</f>
        <v>(sum of lines 20_)</v>
      </c>
      <c r="D45" s="542"/>
      <c r="E45" s="536">
        <f>SUM(E41:E44)</f>
        <v>0</v>
      </c>
      <c r="F45" s="536">
        <f>SUM(F41:F44)</f>
        <v>0</v>
      </c>
      <c r="G45" s="536">
        <f>SUM(G41:G44)</f>
        <v>0</v>
      </c>
      <c r="H45" s="536">
        <f>SUM(H41:H44)</f>
        <v>0</v>
      </c>
      <c r="I45" s="536">
        <f>SUM(I41:I44)</f>
        <v>0</v>
      </c>
      <c r="J45" s="485"/>
      <c r="K45" s="485"/>
      <c r="L45" s="485"/>
      <c r="M45" s="485"/>
      <c r="N45" s="485"/>
    </row>
    <row r="46" spans="1:14" ht="15.75" thickTop="1">
      <c r="A46" s="496">
        <f t="shared" ref="A46" si="4">+A45+1</f>
        <v>22</v>
      </c>
      <c r="B46" s="537"/>
      <c r="C46" s="537"/>
      <c r="D46" s="485"/>
      <c r="E46" s="538" t="s">
        <v>854</v>
      </c>
      <c r="F46" s="521"/>
      <c r="G46" s="521"/>
      <c r="H46" s="521"/>
      <c r="I46" s="538" t="s">
        <v>854</v>
      </c>
      <c r="J46" s="485"/>
      <c r="K46" s="485"/>
      <c r="L46" s="485"/>
      <c r="M46" s="485"/>
      <c r="N46" s="485"/>
    </row>
    <row r="47" spans="1:14" ht="15">
      <c r="A47" s="496"/>
      <c r="B47" s="539"/>
      <c r="C47" s="539"/>
      <c r="D47" s="539"/>
      <c r="E47" s="539"/>
      <c r="F47" s="539"/>
      <c r="G47" s="539"/>
      <c r="H47" s="539"/>
      <c r="I47" s="539"/>
      <c r="J47" s="539"/>
      <c r="K47" s="539"/>
      <c r="L47" s="539"/>
      <c r="M47" s="539"/>
      <c r="N47" s="539"/>
    </row>
    <row r="48" spans="1:14" ht="45.75" customHeight="1">
      <c r="A48" s="496">
        <f>+A46+1</f>
        <v>23</v>
      </c>
      <c r="B48" s="932" t="s">
        <v>988</v>
      </c>
      <c r="C48" s="932"/>
      <c r="D48" s="932"/>
      <c r="E48" s="932"/>
      <c r="F48" s="932"/>
      <c r="G48" s="932"/>
      <c r="H48" s="932"/>
      <c r="I48" s="932"/>
      <c r="J48" s="932"/>
      <c r="K48" s="932"/>
      <c r="L48" s="932"/>
      <c r="M48" s="932"/>
      <c r="N48" s="932"/>
    </row>
    <row r="49" spans="1:14" ht="15.75" thickBot="1">
      <c r="A49" s="496"/>
      <c r="B49" s="506"/>
      <c r="C49" s="506"/>
      <c r="D49" s="506"/>
      <c r="E49" s="506"/>
      <c r="F49" s="506"/>
      <c r="G49" s="506"/>
      <c r="H49" s="506"/>
      <c r="I49" s="506"/>
      <c r="J49" s="506"/>
      <c r="K49" s="506"/>
      <c r="L49" s="506"/>
      <c r="M49" s="506"/>
      <c r="N49" s="506"/>
    </row>
    <row r="50" spans="1:14" ht="15">
      <c r="A50" s="496">
        <f>A48+1</f>
        <v>24</v>
      </c>
      <c r="B50" s="499" t="s">
        <v>855</v>
      </c>
      <c r="C50" s="491"/>
      <c r="D50" s="491"/>
      <c r="E50" s="491"/>
      <c r="F50" s="491"/>
      <c r="G50" s="491"/>
      <c r="H50" s="507"/>
      <c r="I50" s="507"/>
      <c r="J50" s="485"/>
      <c r="K50" s="485"/>
      <c r="L50" s="485"/>
      <c r="M50" s="485"/>
      <c r="N50" s="485"/>
    </row>
    <row r="51" spans="1:14" ht="66.75" customHeight="1">
      <c r="A51" s="496">
        <f>+A50+1</f>
        <v>25</v>
      </c>
      <c r="B51" s="934" t="s">
        <v>856</v>
      </c>
      <c r="C51" s="934"/>
      <c r="D51" s="934"/>
      <c r="E51" s="934"/>
      <c r="F51" s="934"/>
      <c r="G51" s="934"/>
      <c r="H51" s="934"/>
      <c r="I51" s="934"/>
      <c r="J51" s="934"/>
      <c r="K51" s="934"/>
      <c r="L51" s="934"/>
      <c r="M51" s="934"/>
      <c r="N51" s="934"/>
    </row>
    <row r="52" spans="1:14" ht="15">
      <c r="A52" s="496"/>
      <c r="B52" s="855"/>
      <c r="C52" s="855"/>
      <c r="D52" s="855"/>
      <c r="E52" s="855"/>
      <c r="F52" s="855"/>
      <c r="G52" s="855"/>
      <c r="H52" s="855"/>
      <c r="I52" s="855"/>
      <c r="J52" s="855"/>
      <c r="K52" s="855"/>
      <c r="L52" s="855"/>
      <c r="M52" s="485"/>
      <c r="N52" s="485"/>
    </row>
    <row r="53" spans="1:14" ht="15">
      <c r="A53" s="496">
        <f>A51+1</f>
        <v>26</v>
      </c>
      <c r="B53" s="499" t="s">
        <v>857</v>
      </c>
      <c r="C53" s="491"/>
      <c r="D53" s="491"/>
      <c r="E53" s="491"/>
      <c r="F53" s="491"/>
      <c r="G53" s="491"/>
      <c r="H53" s="507"/>
      <c r="I53" s="507"/>
      <c r="J53" s="485"/>
      <c r="K53" s="485"/>
      <c r="L53" s="485"/>
      <c r="M53" s="485"/>
      <c r="N53" s="485"/>
    </row>
    <row r="54" spans="1:14" ht="15">
      <c r="A54" s="496"/>
      <c r="B54" s="509" t="s">
        <v>122</v>
      </c>
      <c r="C54" s="510" t="s">
        <v>123</v>
      </c>
      <c r="D54" s="511" t="s">
        <v>279</v>
      </c>
      <c r="E54" s="511" t="s">
        <v>124</v>
      </c>
      <c r="F54" s="511" t="s">
        <v>280</v>
      </c>
      <c r="G54" s="511" t="s">
        <v>127</v>
      </c>
      <c r="H54" s="511" t="s">
        <v>128</v>
      </c>
      <c r="I54" s="511" t="s">
        <v>129</v>
      </c>
      <c r="J54" s="511" t="s">
        <v>130</v>
      </c>
      <c r="K54" s="511" t="s">
        <v>821</v>
      </c>
      <c r="L54" s="511"/>
      <c r="M54" s="485"/>
      <c r="N54" s="485"/>
    </row>
    <row r="55" spans="1:14" ht="72">
      <c r="A55" s="496">
        <f>+A53+1</f>
        <v>27</v>
      </c>
      <c r="B55" s="526" t="s">
        <v>822</v>
      </c>
      <c r="C55" s="857"/>
      <c r="D55" s="527"/>
      <c r="E55" s="527"/>
      <c r="F55" s="528" t="s">
        <v>858</v>
      </c>
      <c r="G55" s="540" t="s">
        <v>825</v>
      </c>
      <c r="H55" s="540" t="s">
        <v>826</v>
      </c>
      <c r="I55" s="540" t="s">
        <v>827</v>
      </c>
      <c r="J55" s="540" t="s">
        <v>828</v>
      </c>
      <c r="K55" s="526" t="s">
        <v>859</v>
      </c>
      <c r="L55" s="527"/>
      <c r="M55" s="527"/>
      <c r="N55" s="527"/>
    </row>
    <row r="56" spans="1:14" ht="15">
      <c r="A56" s="496">
        <f t="shared" ref="A56" si="5">+A55+1</f>
        <v>28</v>
      </c>
      <c r="B56" s="514" t="s">
        <v>843</v>
      </c>
      <c r="C56" s="514"/>
      <c r="D56" s="515"/>
      <c r="E56" s="515"/>
      <c r="F56" s="529">
        <f>G34</f>
        <v>0</v>
      </c>
      <c r="G56" s="515">
        <v>0</v>
      </c>
      <c r="H56" s="515">
        <v>0</v>
      </c>
      <c r="I56" s="515">
        <v>0</v>
      </c>
      <c r="J56" s="515">
        <v>0</v>
      </c>
      <c r="K56" s="531"/>
      <c r="L56" s="532"/>
      <c r="M56" s="532"/>
      <c r="N56" s="532"/>
    </row>
    <row r="57" spans="1:14" ht="15">
      <c r="A57" s="517" t="str">
        <f>A56&amp;"a"</f>
        <v>28a</v>
      </c>
      <c r="B57" s="530" t="s">
        <v>843</v>
      </c>
      <c r="C57" s="530"/>
      <c r="D57" s="501"/>
      <c r="E57" s="515"/>
      <c r="F57" s="541">
        <f>G35</f>
        <v>0</v>
      </c>
      <c r="G57" s="515">
        <v>0</v>
      </c>
      <c r="H57" s="515">
        <v>0</v>
      </c>
      <c r="I57" s="515">
        <v>0</v>
      </c>
      <c r="J57" s="515">
        <v>0</v>
      </c>
      <c r="K57" s="532"/>
      <c r="L57" s="532"/>
      <c r="M57" s="532"/>
      <c r="N57" s="532"/>
    </row>
    <row r="58" spans="1:14" ht="15">
      <c r="A58" s="517" t="str">
        <f>A56&amp;"b"</f>
        <v>28b</v>
      </c>
      <c r="B58" s="514" t="s">
        <v>843</v>
      </c>
      <c r="C58" s="514"/>
      <c r="D58" s="515"/>
      <c r="E58" s="515"/>
      <c r="F58" s="529">
        <f>G36</f>
        <v>0</v>
      </c>
      <c r="G58" s="515">
        <v>0</v>
      </c>
      <c r="H58" s="515">
        <v>0</v>
      </c>
      <c r="I58" s="515">
        <v>0</v>
      </c>
      <c r="J58" s="515">
        <v>0</v>
      </c>
      <c r="K58" s="532"/>
      <c r="L58" s="532"/>
      <c r="M58" s="532"/>
      <c r="N58" s="532"/>
    </row>
    <row r="59" spans="1:14" ht="15">
      <c r="A59" s="517" t="str">
        <f>A56&amp;"..."</f>
        <v>28...</v>
      </c>
      <c r="B59" s="514" t="s">
        <v>843</v>
      </c>
      <c r="C59" s="514"/>
      <c r="D59" s="515"/>
      <c r="E59" s="515"/>
      <c r="F59" s="515">
        <f>G37</f>
        <v>0</v>
      </c>
      <c r="G59" s="515">
        <v>0</v>
      </c>
      <c r="H59" s="515">
        <v>0</v>
      </c>
      <c r="I59" s="515">
        <v>0</v>
      </c>
      <c r="J59" s="515">
        <v>0</v>
      </c>
      <c r="K59" s="532"/>
      <c r="L59" s="532"/>
      <c r="M59" s="532"/>
      <c r="N59" s="532"/>
    </row>
    <row r="60" spans="1:14" ht="15">
      <c r="A60" s="496">
        <f>A56+1</f>
        <v>29</v>
      </c>
      <c r="B60" s="860" t="s">
        <v>851</v>
      </c>
      <c r="C60" s="861" t="str">
        <f>"(sum of lines "&amp;A56&amp;"_)"</f>
        <v>(sum of lines 28_)</v>
      </c>
      <c r="D60" s="542"/>
      <c r="E60" s="542"/>
      <c r="F60" s="543">
        <f>SUM(F56:F59)</f>
        <v>0</v>
      </c>
      <c r="G60" s="543">
        <f>SUM(G56:G59)</f>
        <v>0</v>
      </c>
      <c r="H60" s="543">
        <f>SUM(H56:H59)</f>
        <v>0</v>
      </c>
      <c r="I60" s="543">
        <f>SUM(I56:I59)</f>
        <v>0</v>
      </c>
      <c r="J60" s="543">
        <f>SUM(J56:J59)</f>
        <v>0</v>
      </c>
      <c r="K60" s="485"/>
      <c r="L60" s="485"/>
      <c r="M60" s="485"/>
      <c r="N60" s="485"/>
    </row>
    <row r="61" spans="1:14" ht="15">
      <c r="A61" s="496"/>
      <c r="B61" s="537"/>
      <c r="C61" s="537"/>
      <c r="D61" s="485"/>
      <c r="E61" s="485"/>
      <c r="F61" s="521"/>
      <c r="G61" s="521"/>
      <c r="H61" s="521"/>
      <c r="I61" s="485"/>
      <c r="J61" s="485"/>
      <c r="K61" s="485"/>
      <c r="L61" s="485"/>
      <c r="M61" s="485"/>
      <c r="N61" s="485"/>
    </row>
    <row r="62" spans="1:14" ht="15">
      <c r="A62" s="496">
        <f>+A60+1</f>
        <v>30</v>
      </c>
      <c r="B62" s="514" t="s">
        <v>843</v>
      </c>
      <c r="C62" s="514"/>
      <c r="D62" s="515"/>
      <c r="E62" s="515"/>
      <c r="F62" s="529">
        <f>G41</f>
        <v>0</v>
      </c>
      <c r="G62" s="515">
        <v>0</v>
      </c>
      <c r="H62" s="515">
        <v>0</v>
      </c>
      <c r="I62" s="515">
        <v>0</v>
      </c>
      <c r="J62" s="515">
        <v>0</v>
      </c>
      <c r="K62" s="532"/>
      <c r="L62" s="532"/>
      <c r="M62" s="532"/>
      <c r="N62" s="532"/>
    </row>
    <row r="63" spans="1:14" ht="15">
      <c r="A63" s="517" t="str">
        <f>A62&amp;"a"</f>
        <v>30a</v>
      </c>
      <c r="B63" s="530" t="s">
        <v>843</v>
      </c>
      <c r="C63" s="530"/>
      <c r="D63" s="501"/>
      <c r="E63" s="515"/>
      <c r="F63" s="541">
        <f>G42</f>
        <v>0</v>
      </c>
      <c r="G63" s="515">
        <v>0</v>
      </c>
      <c r="H63" s="515">
        <v>0</v>
      </c>
      <c r="I63" s="515">
        <v>0</v>
      </c>
      <c r="J63" s="515">
        <v>0</v>
      </c>
      <c r="K63" s="532"/>
      <c r="L63" s="532"/>
      <c r="M63" s="532"/>
      <c r="N63" s="532"/>
    </row>
    <row r="64" spans="1:14" ht="15">
      <c r="A64" s="517" t="str">
        <f>A62&amp;"b"</f>
        <v>30b</v>
      </c>
      <c r="B64" s="514" t="s">
        <v>843</v>
      </c>
      <c r="C64" s="514"/>
      <c r="D64" s="515"/>
      <c r="E64" s="515"/>
      <c r="F64" s="529">
        <f>G43</f>
        <v>0</v>
      </c>
      <c r="G64" s="515">
        <v>0</v>
      </c>
      <c r="H64" s="515">
        <v>0</v>
      </c>
      <c r="I64" s="515">
        <v>0</v>
      </c>
      <c r="J64" s="515">
        <v>0</v>
      </c>
      <c r="K64" s="532"/>
      <c r="L64" s="532"/>
      <c r="M64" s="532"/>
      <c r="N64" s="532"/>
    </row>
    <row r="65" spans="1:14" ht="15">
      <c r="A65" s="517" t="str">
        <f>A62&amp;"..."</f>
        <v>30...</v>
      </c>
      <c r="B65" s="534" t="s">
        <v>843</v>
      </c>
      <c r="C65" s="534"/>
      <c r="D65" s="535"/>
      <c r="E65" s="519"/>
      <c r="F65" s="501">
        <v>0</v>
      </c>
      <c r="G65" s="501">
        <v>0</v>
      </c>
      <c r="H65" s="501">
        <v>0</v>
      </c>
      <c r="I65" s="515">
        <v>0</v>
      </c>
      <c r="J65" s="515">
        <v>0</v>
      </c>
      <c r="K65" s="532"/>
      <c r="L65" s="532"/>
      <c r="M65" s="532"/>
      <c r="N65" s="532"/>
    </row>
    <row r="66" spans="1:14" ht="15">
      <c r="A66" s="496">
        <f>A62+1</f>
        <v>31</v>
      </c>
      <c r="B66" s="860" t="s">
        <v>860</v>
      </c>
      <c r="C66" s="861" t="str">
        <f>"(sum of lines "&amp;A62&amp;"_)"</f>
        <v>(sum of lines 30_)</v>
      </c>
      <c r="D66" s="485"/>
      <c r="E66" s="485"/>
      <c r="F66" s="543">
        <f>SUM(F62:F65)</f>
        <v>0</v>
      </c>
      <c r="G66" s="543">
        <f>SUM(G62:G65)</f>
        <v>0</v>
      </c>
      <c r="H66" s="543">
        <f>SUM(H62:H65)</f>
        <v>0</v>
      </c>
      <c r="I66" s="543">
        <f>SUM(I62:I65)</f>
        <v>0</v>
      </c>
      <c r="J66" s="543">
        <f>SUM(J62:J65)</f>
        <v>0</v>
      </c>
      <c r="K66" s="485"/>
      <c r="L66" s="485"/>
      <c r="M66" s="485"/>
      <c r="N66" s="485"/>
    </row>
    <row r="67" spans="1:14" ht="15.75" thickBot="1">
      <c r="A67" s="496">
        <f t="shared" ref="A67:A68" si="6">+A66+1</f>
        <v>32</v>
      </c>
      <c r="B67" s="485" t="s">
        <v>861</v>
      </c>
      <c r="C67" s="485"/>
      <c r="D67" s="485"/>
      <c r="E67" s="861" t="str">
        <f>"(sum of lines "&amp;A60&amp;" &amp; "&amp;A66&amp;")"</f>
        <v>(sum of lines 29 &amp; 31)</v>
      </c>
      <c r="F67" s="520">
        <f>F60+F66</f>
        <v>0</v>
      </c>
      <c r="G67" s="520">
        <f>G60+G66</f>
        <v>0</v>
      </c>
      <c r="H67" s="520">
        <f>H60+H66</f>
        <v>0</v>
      </c>
      <c r="I67" s="520">
        <f>I60+I66</f>
        <v>0</v>
      </c>
      <c r="J67" s="520">
        <f>J60+J66</f>
        <v>0</v>
      </c>
      <c r="K67" s="485"/>
      <c r="L67" s="485"/>
      <c r="M67" s="485"/>
      <c r="N67" s="485"/>
    </row>
    <row r="68" spans="1:14" ht="15.75" thickTop="1">
      <c r="A68" s="496">
        <f t="shared" si="6"/>
        <v>33</v>
      </c>
      <c r="B68" s="485" t="s">
        <v>862</v>
      </c>
      <c r="C68" s="485"/>
      <c r="D68" s="859"/>
      <c r="E68" s="861" t="str">
        <f>"(sum of lines "&amp;A67&amp;G54&amp;" &amp; "&amp;A67&amp;H54&amp;")"</f>
        <v>(sum of lines 32(f) &amp; 32(g))</v>
      </c>
      <c r="F68" s="507"/>
      <c r="G68" s="507"/>
      <c r="H68" s="507">
        <f>G67+H67</f>
        <v>0</v>
      </c>
      <c r="I68" s="507"/>
      <c r="J68" s="507"/>
      <c r="K68" s="544" t="str">
        <f>"To line "&amp;$A$22</f>
        <v>To line 11</v>
      </c>
      <c r="L68" s="485"/>
      <c r="M68" s="485"/>
      <c r="N68" s="485"/>
    </row>
    <row r="69" spans="1:14" ht="15">
      <c r="A69" s="496"/>
      <c r="B69" s="485"/>
      <c r="C69" s="485"/>
      <c r="D69" s="485"/>
      <c r="E69" s="507"/>
      <c r="F69" s="507"/>
      <c r="G69" s="507"/>
      <c r="H69" s="507"/>
      <c r="I69" s="507"/>
      <c r="J69" s="507"/>
      <c r="K69" s="507"/>
      <c r="L69" s="508"/>
      <c r="M69" s="485"/>
      <c r="N69" s="869" t="s">
        <v>179</v>
      </c>
    </row>
    <row r="70" spans="1:14" ht="15">
      <c r="A70" s="496">
        <f>A68+1</f>
        <v>34</v>
      </c>
      <c r="B70" s="499" t="s">
        <v>863</v>
      </c>
      <c r="C70" s="485"/>
      <c r="D70" s="485"/>
      <c r="E70" s="507"/>
      <c r="F70" s="507"/>
      <c r="G70" s="507"/>
      <c r="H70" s="507"/>
      <c r="I70" s="507"/>
      <c r="J70" s="507"/>
      <c r="K70" s="507"/>
      <c r="L70" s="508"/>
      <c r="M70" s="485"/>
      <c r="N70" s="485"/>
    </row>
    <row r="71" spans="1:14" ht="105" customHeight="1">
      <c r="A71" s="496">
        <f t="shared" ref="A71:A75" si="7">A70+1</f>
        <v>35</v>
      </c>
      <c r="B71" s="932" t="s">
        <v>864</v>
      </c>
      <c r="C71" s="932"/>
      <c r="D71" s="932"/>
      <c r="E71" s="932"/>
      <c r="F71" s="932"/>
      <c r="G71" s="932"/>
      <c r="H71" s="932"/>
      <c r="I71" s="932"/>
      <c r="J71" s="932"/>
      <c r="K71" s="932"/>
      <c r="L71" s="932"/>
      <c r="M71" s="485"/>
      <c r="N71" s="485"/>
    </row>
    <row r="72" spans="1:14" ht="15">
      <c r="A72" s="496"/>
      <c r="B72" s="509" t="s">
        <v>122</v>
      </c>
      <c r="C72" s="510" t="s">
        <v>123</v>
      </c>
      <c r="D72" s="511" t="s">
        <v>279</v>
      </c>
      <c r="E72" s="511" t="s">
        <v>124</v>
      </c>
      <c r="F72" s="511" t="s">
        <v>280</v>
      </c>
      <c r="G72" s="511" t="s">
        <v>127</v>
      </c>
      <c r="H72" s="511" t="s">
        <v>128</v>
      </c>
      <c r="I72" s="511" t="s">
        <v>129</v>
      </c>
      <c r="J72" s="511" t="s">
        <v>130</v>
      </c>
      <c r="K72" s="511" t="s">
        <v>821</v>
      </c>
      <c r="L72" s="511" t="s">
        <v>865</v>
      </c>
      <c r="M72" s="485"/>
      <c r="N72" s="485"/>
    </row>
    <row r="73" spans="1:14" ht="86.25">
      <c r="A73" s="496">
        <f>A71+1</f>
        <v>36</v>
      </c>
      <c r="B73" s="512"/>
      <c r="C73" s="512"/>
      <c r="D73" s="512" t="s">
        <v>866</v>
      </c>
      <c r="E73" s="512" t="s">
        <v>867</v>
      </c>
      <c r="F73" s="512" t="s">
        <v>868</v>
      </c>
      <c r="G73" s="512" t="s">
        <v>869</v>
      </c>
      <c r="H73" s="512" t="s">
        <v>870</v>
      </c>
      <c r="I73" s="512" t="s">
        <v>871</v>
      </c>
      <c r="J73" s="512" t="s">
        <v>872</v>
      </c>
      <c r="K73" s="512" t="s">
        <v>873</v>
      </c>
      <c r="L73" s="512" t="s">
        <v>874</v>
      </c>
      <c r="M73" s="507"/>
      <c r="N73" s="507"/>
    </row>
    <row r="74" spans="1:14" ht="15">
      <c r="A74" s="496">
        <f t="shared" si="7"/>
        <v>37</v>
      </c>
      <c r="B74" s="483"/>
      <c r="C74" s="483"/>
      <c r="D74" s="545"/>
      <c r="E74" s="546"/>
      <c r="F74" s="547" t="s">
        <v>875</v>
      </c>
      <c r="G74" s="548" t="s">
        <v>876</v>
      </c>
      <c r="H74" s="547" t="s">
        <v>877</v>
      </c>
      <c r="I74" s="546"/>
      <c r="J74" s="549" t="s">
        <v>878</v>
      </c>
      <c r="K74" s="547" t="s">
        <v>879</v>
      </c>
      <c r="L74" s="547" t="s">
        <v>880</v>
      </c>
      <c r="M74" s="507"/>
      <c r="N74" s="507"/>
    </row>
    <row r="75" spans="1:14" ht="15">
      <c r="A75" s="496">
        <f t="shared" si="7"/>
        <v>38</v>
      </c>
      <c r="B75" s="530" t="s">
        <v>843</v>
      </c>
      <c r="C75" s="550"/>
      <c r="D75" s="551"/>
      <c r="E75" s="552"/>
      <c r="F75" s="545">
        <f>D75*E75</f>
        <v>0</v>
      </c>
      <c r="G75" s="552"/>
      <c r="H75" s="545">
        <f>F75*G75</f>
        <v>0</v>
      </c>
      <c r="I75" s="552"/>
      <c r="J75" s="545">
        <f>-D75*I75</f>
        <v>0</v>
      </c>
      <c r="K75" s="545">
        <f>F75+J75</f>
        <v>0</v>
      </c>
      <c r="L75" s="545">
        <f>K75*G75</f>
        <v>0</v>
      </c>
      <c r="M75" s="544" t="str">
        <f>"To line "&amp;$A$22</f>
        <v>To line 11</v>
      </c>
      <c r="N75" s="521"/>
    </row>
    <row r="76" spans="1:14" ht="15">
      <c r="A76" s="517" t="str">
        <f>A75&amp;"…"</f>
        <v>38…</v>
      </c>
      <c r="B76" s="530" t="s">
        <v>843</v>
      </c>
      <c r="C76" s="550"/>
      <c r="D76" s="551"/>
      <c r="E76" s="552"/>
      <c r="F76" s="545">
        <f>D76*E76</f>
        <v>0</v>
      </c>
      <c r="G76" s="552"/>
      <c r="H76" s="545">
        <f>F76*G76</f>
        <v>0</v>
      </c>
      <c r="I76" s="552"/>
      <c r="J76" s="545">
        <f>-D76*I76</f>
        <v>0</v>
      </c>
      <c r="K76" s="545">
        <f>F76+J76</f>
        <v>0</v>
      </c>
      <c r="L76" s="545">
        <f>K76*G76</f>
        <v>0</v>
      </c>
      <c r="M76" s="544" t="str">
        <f>"To line "&amp;$A$22</f>
        <v>To line 11</v>
      </c>
      <c r="N76" s="521"/>
    </row>
    <row r="77" spans="1:14" ht="15.75" thickBot="1">
      <c r="A77" s="496"/>
      <c r="B77" s="506"/>
      <c r="C77" s="506"/>
      <c r="D77" s="506"/>
      <c r="E77" s="506"/>
      <c r="F77" s="506"/>
      <c r="G77" s="506"/>
      <c r="H77" s="506"/>
      <c r="I77" s="506"/>
      <c r="J77" s="506"/>
      <c r="K77" s="506"/>
      <c r="L77" s="506"/>
      <c r="M77" s="506"/>
      <c r="N77" s="506"/>
    </row>
    <row r="78" spans="1:14" ht="15">
      <c r="A78" s="496">
        <f>A75+1</f>
        <v>39</v>
      </c>
      <c r="B78" s="490" t="s">
        <v>881</v>
      </c>
      <c r="C78" s="491"/>
      <c r="D78" s="492"/>
      <c r="E78" s="493"/>
      <c r="F78" s="491"/>
      <c r="G78" s="491"/>
      <c r="H78" s="492"/>
      <c r="I78" s="491"/>
      <c r="J78" s="494"/>
      <c r="K78" s="495"/>
      <c r="L78" s="490"/>
      <c r="M78" s="490"/>
      <c r="N78" s="490"/>
    </row>
    <row r="79" spans="1:14" ht="109.5" customHeight="1">
      <c r="A79" s="496">
        <f>A78+1</f>
        <v>40</v>
      </c>
      <c r="B79" s="928" t="s">
        <v>882</v>
      </c>
      <c r="C79" s="928"/>
      <c r="D79" s="928"/>
      <c r="E79" s="928"/>
      <c r="F79" s="928"/>
      <c r="G79" s="928"/>
      <c r="H79" s="928"/>
      <c r="I79" s="928"/>
      <c r="J79" s="928"/>
      <c r="K79" s="928"/>
      <c r="L79" s="928"/>
      <c r="M79" s="490"/>
      <c r="N79" s="490"/>
    </row>
    <row r="80" spans="1:14" ht="15">
      <c r="A80" s="496"/>
      <c r="B80" s="490"/>
      <c r="C80" s="491"/>
      <c r="D80" s="492"/>
      <c r="E80" s="493"/>
      <c r="F80" s="491"/>
      <c r="G80" s="491"/>
      <c r="H80" s="492"/>
      <c r="I80" s="491"/>
      <c r="J80" s="494"/>
      <c r="K80" s="495"/>
      <c r="L80" s="490"/>
      <c r="M80" s="490"/>
      <c r="N80" s="490"/>
    </row>
    <row r="81" spans="1:14" ht="15">
      <c r="A81" s="496">
        <f>A79+1</f>
        <v>41</v>
      </c>
      <c r="B81" s="490" t="s">
        <v>883</v>
      </c>
      <c r="C81" s="492"/>
      <c r="D81" s="492"/>
      <c r="E81" s="490"/>
      <c r="F81" s="502" t="s">
        <v>1116</v>
      </c>
      <c r="G81" s="503"/>
      <c r="H81" s="493"/>
      <c r="I81" s="492"/>
      <c r="J81" s="553" t="s">
        <v>885</v>
      </c>
      <c r="K81" s="554"/>
      <c r="L81" s="490"/>
      <c r="M81" s="490"/>
      <c r="N81" s="490"/>
    </row>
    <row r="82" spans="1:14" ht="15">
      <c r="A82" s="496"/>
      <c r="B82" s="493"/>
      <c r="C82" s="492"/>
      <c r="D82" s="492"/>
      <c r="E82" s="492"/>
      <c r="F82" s="492"/>
      <c r="G82" s="492"/>
      <c r="H82" s="492"/>
      <c r="I82" s="492"/>
      <c r="J82" s="492"/>
      <c r="K82" s="490"/>
      <c r="L82" s="490"/>
      <c r="M82" s="490"/>
      <c r="N82" s="490"/>
    </row>
    <row r="83" spans="1:14" ht="15">
      <c r="A83" s="495">
        <f>A81+1</f>
        <v>42</v>
      </c>
      <c r="B83" s="929" t="s">
        <v>886</v>
      </c>
      <c r="C83" s="930"/>
      <c r="D83" s="930"/>
      <c r="E83" s="930"/>
      <c r="F83" s="930"/>
      <c r="G83" s="930"/>
      <c r="H83" s="930"/>
      <c r="I83" s="930"/>
      <c r="J83" s="930"/>
      <c r="K83" s="930"/>
      <c r="L83" s="930"/>
      <c r="M83" s="490"/>
      <c r="N83" s="490"/>
    </row>
    <row r="84" spans="1:14" ht="15">
      <c r="A84" s="496"/>
      <c r="B84" s="509" t="s">
        <v>122</v>
      </c>
      <c r="C84" s="490"/>
      <c r="D84" s="490"/>
      <c r="E84" s="510" t="s">
        <v>123</v>
      </c>
      <c r="F84" s="511" t="s">
        <v>125</v>
      </c>
      <c r="G84" s="511"/>
      <c r="H84" s="511"/>
      <c r="I84" s="511"/>
      <c r="J84" s="511"/>
      <c r="K84" s="511"/>
      <c r="L84" s="511"/>
      <c r="M84" s="485"/>
      <c r="N84" s="485"/>
    </row>
    <row r="85" spans="1:14" ht="28.5">
      <c r="A85" s="496">
        <f>A83+1</f>
        <v>43</v>
      </c>
      <c r="B85" s="555" t="s">
        <v>816</v>
      </c>
      <c r="C85" s="490"/>
      <c r="D85" s="490"/>
      <c r="E85" s="555" t="s">
        <v>829</v>
      </c>
      <c r="F85" s="556" t="s">
        <v>887</v>
      </c>
      <c r="G85" s="556"/>
      <c r="H85" s="556"/>
      <c r="I85" s="556"/>
      <c r="J85" s="556"/>
      <c r="K85" s="556"/>
      <c r="L85" s="556"/>
      <c r="M85" s="490"/>
      <c r="N85" s="490"/>
    </row>
    <row r="86" spans="1:14" ht="15">
      <c r="A86" s="496">
        <f t="shared" ref="A86:A100" si="8">A85+1</f>
        <v>44</v>
      </c>
      <c r="B86" s="493">
        <v>190</v>
      </c>
      <c r="C86" s="490"/>
      <c r="D86" s="490"/>
      <c r="E86" s="557">
        <f>'Att 13.2 -Excess-Deficient ADIT'!H37</f>
        <v>-90687.682708000037</v>
      </c>
      <c r="F86" s="554" t="s">
        <v>1041</v>
      </c>
      <c r="G86" s="504"/>
      <c r="H86" s="504"/>
      <c r="I86" s="504"/>
      <c r="J86" s="504"/>
      <c r="K86" s="504"/>
      <c r="L86" s="504"/>
      <c r="M86" s="490"/>
      <c r="N86" s="490"/>
    </row>
    <row r="87" spans="1:14" ht="15">
      <c r="A87" s="496">
        <f t="shared" si="8"/>
        <v>45</v>
      </c>
      <c r="B87" s="493">
        <v>281</v>
      </c>
      <c r="C87" s="490"/>
      <c r="D87" s="490"/>
      <c r="E87" s="558"/>
      <c r="F87" s="554"/>
      <c r="G87" s="504"/>
      <c r="H87" s="504"/>
      <c r="I87" s="504"/>
      <c r="J87" s="504"/>
      <c r="K87" s="504"/>
      <c r="L87" s="504"/>
      <c r="M87" s="485"/>
      <c r="N87" s="485"/>
    </row>
    <row r="88" spans="1:14" ht="15">
      <c r="A88" s="496">
        <f t="shared" si="8"/>
        <v>46</v>
      </c>
      <c r="B88" s="493">
        <v>282</v>
      </c>
      <c r="C88" s="490"/>
      <c r="D88" s="490"/>
      <c r="E88" s="558">
        <f>'Att 13.2 -Excess-Deficient ADIT'!I37</f>
        <v>88842.133877323446</v>
      </c>
      <c r="F88" s="554" t="s">
        <v>1041</v>
      </c>
      <c r="G88" s="504"/>
      <c r="H88" s="504"/>
      <c r="I88" s="504"/>
      <c r="J88" s="504"/>
      <c r="K88" s="504"/>
      <c r="L88" s="504"/>
      <c r="M88" s="485"/>
      <c r="N88" s="485"/>
    </row>
    <row r="89" spans="1:14" ht="15">
      <c r="A89" s="496">
        <f t="shared" si="8"/>
        <v>47</v>
      </c>
      <c r="B89" s="493">
        <v>283</v>
      </c>
      <c r="C89" s="490"/>
      <c r="D89" s="490"/>
      <c r="E89" s="558">
        <f>'Att 13.2 -Excess-Deficient ADIT'!J37</f>
        <v>24201.406092360005</v>
      </c>
      <c r="F89" s="554" t="s">
        <v>1041</v>
      </c>
      <c r="G89" s="504"/>
      <c r="H89" s="504"/>
      <c r="I89" s="504"/>
      <c r="J89" s="504"/>
      <c r="K89" s="504"/>
      <c r="L89" s="504"/>
      <c r="M89" s="485"/>
      <c r="N89" s="485"/>
    </row>
    <row r="90" spans="1:14" ht="15">
      <c r="A90" s="496">
        <f t="shared" si="8"/>
        <v>48</v>
      </c>
      <c r="B90" s="493" t="s">
        <v>888</v>
      </c>
      <c r="C90" s="490"/>
      <c r="D90" s="490"/>
      <c r="E90" s="558"/>
      <c r="F90" s="554"/>
      <c r="G90" s="504"/>
      <c r="H90" s="504"/>
      <c r="I90" s="504"/>
      <c r="J90" s="504"/>
      <c r="K90" s="504"/>
      <c r="L90" s="504"/>
      <c r="M90" s="485"/>
      <c r="N90" s="485"/>
    </row>
    <row r="91" spans="1:14" ht="15">
      <c r="A91" s="496">
        <f t="shared" si="8"/>
        <v>49</v>
      </c>
      <c r="B91" s="493" t="s">
        <v>889</v>
      </c>
      <c r="C91" s="490"/>
      <c r="D91" s="490"/>
      <c r="E91" s="558"/>
      <c r="F91" s="554"/>
      <c r="G91" s="504"/>
      <c r="H91" s="504"/>
      <c r="I91" s="504"/>
      <c r="J91" s="504"/>
      <c r="K91" s="504"/>
      <c r="L91" s="504"/>
      <c r="M91" s="485"/>
      <c r="N91" s="485"/>
    </row>
    <row r="92" spans="1:14" ht="15">
      <c r="A92" s="496">
        <f t="shared" si="8"/>
        <v>50</v>
      </c>
      <c r="B92" s="493" t="s">
        <v>890</v>
      </c>
      <c r="C92" s="490"/>
      <c r="D92" s="490"/>
      <c r="E92" s="558">
        <f>'Att 13.2 -Excess-Deficient ADIT'!K37</f>
        <v>-216309.52759891335</v>
      </c>
      <c r="F92" s="554" t="s">
        <v>1042</v>
      </c>
      <c r="G92" s="504"/>
      <c r="H92" s="504"/>
      <c r="I92" s="504"/>
      <c r="J92" s="504"/>
      <c r="K92" s="504"/>
      <c r="L92" s="504"/>
      <c r="M92" s="485"/>
      <c r="N92" s="485"/>
    </row>
    <row r="93" spans="1:14" ht="15">
      <c r="A93" s="496">
        <f t="shared" si="8"/>
        <v>51</v>
      </c>
      <c r="B93" s="493" t="s">
        <v>891</v>
      </c>
      <c r="C93" s="490"/>
      <c r="D93" s="490"/>
      <c r="E93" s="558"/>
      <c r="F93" s="554"/>
      <c r="G93" s="504"/>
      <c r="H93" s="504"/>
      <c r="I93" s="504"/>
      <c r="J93" s="504"/>
      <c r="K93" s="504"/>
      <c r="L93" s="504"/>
      <c r="M93" s="485"/>
      <c r="N93" s="485"/>
    </row>
    <row r="94" spans="1:14" ht="15">
      <c r="A94" s="496">
        <f t="shared" si="8"/>
        <v>52</v>
      </c>
      <c r="B94" s="493" t="s">
        <v>892</v>
      </c>
      <c r="C94" s="490"/>
      <c r="D94" s="490"/>
      <c r="E94" s="558"/>
      <c r="F94" s="554"/>
      <c r="G94" s="504"/>
      <c r="H94" s="504"/>
      <c r="I94" s="504"/>
      <c r="J94" s="504"/>
      <c r="K94" s="504"/>
      <c r="L94" s="504"/>
      <c r="M94" s="485"/>
      <c r="N94" s="485"/>
    </row>
    <row r="95" spans="1:14" ht="15">
      <c r="A95" s="496">
        <f t="shared" si="8"/>
        <v>53</v>
      </c>
      <c r="B95" s="493" t="s">
        <v>893</v>
      </c>
      <c r="C95" s="490"/>
      <c r="D95" s="490"/>
      <c r="E95" s="558"/>
      <c r="F95" s="554"/>
      <c r="G95" s="504"/>
      <c r="H95" s="504"/>
      <c r="I95" s="504"/>
      <c r="J95" s="504"/>
      <c r="K95" s="504"/>
      <c r="L95" s="504"/>
      <c r="M95" s="485"/>
      <c r="N95" s="485"/>
    </row>
    <row r="96" spans="1:14" ht="15">
      <c r="A96" s="496">
        <f t="shared" si="8"/>
        <v>54</v>
      </c>
      <c r="B96" s="493" t="s">
        <v>894</v>
      </c>
      <c r="C96" s="490"/>
      <c r="D96" s="490"/>
      <c r="E96" s="558"/>
      <c r="F96" s="554"/>
      <c r="G96" s="504"/>
      <c r="H96" s="504"/>
      <c r="I96" s="504"/>
      <c r="J96" s="504"/>
      <c r="K96" s="504"/>
      <c r="L96" s="504"/>
      <c r="M96" s="485"/>
      <c r="N96" s="485"/>
    </row>
    <row r="97" spans="1:14" ht="15">
      <c r="A97" s="496">
        <f t="shared" si="8"/>
        <v>55</v>
      </c>
      <c r="B97" s="493" t="s">
        <v>895</v>
      </c>
      <c r="C97" s="490"/>
      <c r="D97" s="490"/>
      <c r="E97" s="558">
        <f>'Att 13.2 -Excess-Deficient ADIT'!L37</f>
        <v>123964.12638503234</v>
      </c>
      <c r="F97" s="554" t="s">
        <v>1041</v>
      </c>
      <c r="G97" s="504"/>
      <c r="H97" s="504"/>
      <c r="I97" s="504"/>
      <c r="J97" s="504"/>
      <c r="K97" s="504"/>
      <c r="L97" s="504"/>
      <c r="M97" s="485"/>
      <c r="N97" s="485"/>
    </row>
    <row r="98" spans="1:14" ht="15">
      <c r="A98" s="496">
        <f t="shared" si="8"/>
        <v>56</v>
      </c>
      <c r="B98" s="493" t="s">
        <v>830</v>
      </c>
      <c r="C98" s="490"/>
      <c r="D98" s="490"/>
      <c r="E98" s="558"/>
      <c r="F98" s="554"/>
      <c r="G98" s="504"/>
      <c r="H98" s="504"/>
      <c r="I98" s="504"/>
      <c r="J98" s="504"/>
      <c r="K98" s="504"/>
      <c r="L98" s="504"/>
      <c r="M98" s="485"/>
      <c r="N98" s="485"/>
    </row>
    <row r="99" spans="1:14" ht="15">
      <c r="A99" s="496">
        <f t="shared" si="8"/>
        <v>57</v>
      </c>
      <c r="B99" s="493" t="s">
        <v>831</v>
      </c>
      <c r="C99" s="490"/>
      <c r="D99" s="490"/>
      <c r="E99" s="558"/>
      <c r="F99" s="554"/>
      <c r="G99" s="504"/>
      <c r="H99" s="504"/>
      <c r="I99" s="504"/>
      <c r="J99" s="504"/>
      <c r="K99" s="504"/>
      <c r="L99" s="504"/>
      <c r="M99" s="485"/>
      <c r="N99" s="485"/>
    </row>
    <row r="100" spans="1:14" ht="15">
      <c r="A100" s="496">
        <f t="shared" si="8"/>
        <v>58</v>
      </c>
      <c r="B100" s="493" t="s">
        <v>832</v>
      </c>
      <c r="C100" s="490"/>
      <c r="D100" s="490"/>
      <c r="E100" s="557">
        <f>'Att 13.2 -Excess-Deficient ADIT'!N35</f>
        <v>90687.682708000037</v>
      </c>
      <c r="F100" s="554" t="s">
        <v>1043</v>
      </c>
      <c r="G100" s="504"/>
      <c r="H100" s="504"/>
      <c r="I100" s="504"/>
      <c r="J100" s="504"/>
      <c r="K100" s="504"/>
      <c r="L100" s="504"/>
      <c r="M100" s="490"/>
      <c r="N100" s="490"/>
    </row>
    <row r="101" spans="1:14" ht="15">
      <c r="A101" s="496">
        <f t="shared" ref="A101:A102" si="9">+A100+1</f>
        <v>59</v>
      </c>
      <c r="B101" s="493" t="s">
        <v>833</v>
      </c>
      <c r="C101" s="490"/>
      <c r="D101" s="490"/>
      <c r="E101" s="557">
        <f>'Att 13.2 -Excess-Deficient ADIT'!O35</f>
        <v>-20698.138755802389</v>
      </c>
      <c r="F101" s="554" t="s">
        <v>1043</v>
      </c>
      <c r="G101" s="504"/>
      <c r="H101" s="504"/>
      <c r="I101" s="504"/>
      <c r="J101" s="504"/>
      <c r="K101" s="504"/>
      <c r="L101" s="504"/>
      <c r="M101" s="490"/>
      <c r="N101" s="490"/>
    </row>
    <row r="102" spans="1:14" ht="15.75" thickBot="1">
      <c r="A102" s="496">
        <f t="shared" si="9"/>
        <v>60</v>
      </c>
      <c r="B102" s="485" t="s">
        <v>397</v>
      </c>
      <c r="C102" s="859" t="s">
        <v>896</v>
      </c>
      <c r="D102" s="862" t="s">
        <v>1117</v>
      </c>
      <c r="E102" s="505">
        <f>SUM(E86:E101)</f>
        <v>5.4569682106375694E-11</v>
      </c>
      <c r="F102" s="490"/>
      <c r="G102" s="490"/>
      <c r="H102" s="490"/>
      <c r="I102" s="490"/>
      <c r="J102" s="490"/>
      <c r="K102" s="490"/>
      <c r="L102" s="490"/>
      <c r="M102" s="490"/>
      <c r="N102" s="490"/>
    </row>
    <row r="103" spans="1:14" ht="15.75" thickTop="1">
      <c r="A103" s="496"/>
      <c r="B103" s="490"/>
      <c r="C103" s="490"/>
      <c r="D103" s="490"/>
      <c r="E103" s="490"/>
      <c r="F103" s="490"/>
      <c r="G103" s="492"/>
      <c r="H103" s="492"/>
      <c r="I103" s="492"/>
      <c r="J103" s="492"/>
      <c r="K103" s="490"/>
      <c r="L103" s="485"/>
      <c r="M103" s="485"/>
      <c r="N103" s="485"/>
    </row>
    <row r="104" spans="1:14" ht="81" customHeight="1">
      <c r="A104" s="496">
        <f>A102+1</f>
        <v>61</v>
      </c>
      <c r="B104" s="931" t="s">
        <v>1058</v>
      </c>
      <c r="C104" s="931"/>
      <c r="D104" s="931"/>
      <c r="E104" s="931"/>
      <c r="F104" s="931"/>
      <c r="G104" s="931"/>
      <c r="H104" s="931"/>
      <c r="I104" s="931"/>
      <c r="J104" s="931"/>
      <c r="K104" s="931"/>
      <c r="L104" s="931"/>
      <c r="M104" s="492"/>
      <c r="N104" s="492"/>
    </row>
    <row r="105" spans="1:14" ht="15.75" thickBot="1">
      <c r="A105" s="496"/>
      <c r="B105" s="559"/>
      <c r="C105" s="559"/>
      <c r="D105" s="559"/>
      <c r="E105" s="559"/>
      <c r="F105" s="559"/>
      <c r="G105" s="559"/>
      <c r="H105" s="559"/>
      <c r="I105" s="559"/>
      <c r="J105" s="559"/>
      <c r="K105" s="559"/>
      <c r="L105" s="559"/>
      <c r="M105" s="559"/>
      <c r="N105" s="559"/>
    </row>
    <row r="106" spans="1:14" ht="15">
      <c r="A106" s="496">
        <f>A104+1</f>
        <v>62</v>
      </c>
      <c r="B106" s="490" t="s">
        <v>898</v>
      </c>
      <c r="C106" s="502" t="s">
        <v>884</v>
      </c>
      <c r="D106" s="503"/>
      <c r="E106" s="493"/>
      <c r="F106" s="492"/>
      <c r="G106" s="483"/>
      <c r="H106" s="483"/>
      <c r="I106" s="483"/>
      <c r="J106" s="483"/>
      <c r="K106" s="553" t="s">
        <v>885</v>
      </c>
      <c r="L106" s="554"/>
      <c r="M106" s="483"/>
      <c r="N106" s="483"/>
    </row>
    <row r="107" spans="1:14" ht="15">
      <c r="A107" s="496"/>
      <c r="B107" s="483"/>
      <c r="C107" s="483"/>
      <c r="D107" s="483"/>
      <c r="E107" s="483"/>
      <c r="F107" s="483"/>
      <c r="G107" s="483"/>
      <c r="H107" s="483"/>
      <c r="I107" s="483"/>
      <c r="J107" s="483"/>
      <c r="K107" s="483"/>
      <c r="L107" s="483"/>
      <c r="M107" s="483"/>
      <c r="N107" s="483"/>
    </row>
    <row r="108" spans="1:14" ht="29.25" customHeight="1">
      <c r="A108" s="496">
        <f>A106+1</f>
        <v>63</v>
      </c>
      <c r="B108" s="931" t="s">
        <v>897</v>
      </c>
      <c r="C108" s="931"/>
      <c r="D108" s="931"/>
      <c r="E108" s="931"/>
      <c r="F108" s="931"/>
      <c r="G108" s="931"/>
      <c r="H108" s="931"/>
      <c r="I108" s="931"/>
      <c r="J108" s="931"/>
      <c r="K108" s="931"/>
      <c r="L108" s="931"/>
      <c r="M108" s="483"/>
      <c r="N108" s="483"/>
    </row>
    <row r="109" spans="1:14" ht="15">
      <c r="A109" s="491"/>
      <c r="B109" s="491"/>
      <c r="C109" s="491"/>
      <c r="D109" s="491"/>
      <c r="E109" s="491"/>
      <c r="F109" s="491"/>
      <c r="G109" s="491"/>
      <c r="H109" s="491"/>
      <c r="I109" s="491"/>
      <c r="J109" s="491"/>
      <c r="K109" s="491"/>
      <c r="L109" s="491"/>
      <c r="M109" s="491"/>
      <c r="N109" s="490"/>
    </row>
    <row r="110" spans="1:14" ht="15">
      <c r="A110" s="496">
        <f>A108+1</f>
        <v>64</v>
      </c>
      <c r="B110" s="504" t="s">
        <v>901</v>
      </c>
      <c r="C110" s="502" t="s">
        <v>884</v>
      </c>
      <c r="D110" s="503"/>
      <c r="E110" s="493"/>
      <c r="F110" s="492"/>
      <c r="G110" s="483"/>
      <c r="H110" s="483"/>
      <c r="I110" s="483"/>
      <c r="J110" s="483"/>
      <c r="K110" s="553" t="s">
        <v>885</v>
      </c>
      <c r="L110" s="554"/>
      <c r="M110" s="490"/>
      <c r="N110" s="490"/>
    </row>
    <row r="111" spans="1:14" ht="15">
      <c r="A111" s="496"/>
      <c r="B111" s="483"/>
      <c r="C111" s="483"/>
      <c r="D111" s="483"/>
      <c r="E111" s="483"/>
      <c r="F111" s="483"/>
      <c r="G111" s="483"/>
      <c r="H111" s="483"/>
      <c r="I111" s="483"/>
      <c r="J111" s="483"/>
      <c r="K111" s="483"/>
      <c r="L111" s="483"/>
      <c r="M111" s="490"/>
      <c r="N111" s="490"/>
    </row>
    <row r="112" spans="1:14" ht="137.25" customHeight="1">
      <c r="A112" s="496">
        <f>A110+1</f>
        <v>65</v>
      </c>
      <c r="B112" s="928" t="s">
        <v>989</v>
      </c>
      <c r="C112" s="928"/>
      <c r="D112" s="928"/>
      <c r="E112" s="928"/>
      <c r="F112" s="928"/>
      <c r="G112" s="928"/>
      <c r="H112" s="928"/>
      <c r="I112" s="928"/>
      <c r="J112" s="928"/>
      <c r="K112" s="928"/>
      <c r="L112" s="928"/>
      <c r="M112" s="490"/>
      <c r="N112" s="490"/>
    </row>
    <row r="113" spans="1:14" ht="15">
      <c r="A113" s="496"/>
      <c r="B113" s="483"/>
      <c r="C113" s="483"/>
      <c r="D113" s="483"/>
      <c r="E113" s="483"/>
      <c r="F113" s="483"/>
      <c r="G113" s="483"/>
      <c r="H113" s="483"/>
      <c r="I113" s="483"/>
      <c r="J113" s="483"/>
      <c r="K113" s="483"/>
      <c r="L113" s="483"/>
      <c r="M113" s="483"/>
      <c r="N113" s="483"/>
    </row>
    <row r="114" spans="1:14" ht="30" customHeight="1">
      <c r="A114" s="496">
        <f>A112+1</f>
        <v>66</v>
      </c>
      <c r="B114" s="927" t="s">
        <v>990</v>
      </c>
      <c r="C114" s="927"/>
      <c r="D114" s="927"/>
      <c r="E114" s="927"/>
      <c r="F114" s="927"/>
      <c r="G114" s="927"/>
      <c r="H114" s="927"/>
      <c r="I114" s="927"/>
      <c r="J114" s="927"/>
      <c r="K114" s="927"/>
      <c r="L114" s="927"/>
      <c r="M114" s="483"/>
      <c r="N114" s="483"/>
    </row>
    <row r="115" spans="1:14" ht="15">
      <c r="A115" s="496"/>
      <c r="B115" s="483"/>
      <c r="C115" s="483"/>
      <c r="D115" s="483"/>
      <c r="E115" s="483"/>
      <c r="F115" s="483"/>
      <c r="G115" s="483"/>
      <c r="H115" s="483"/>
      <c r="I115" s="483"/>
      <c r="J115" s="483"/>
      <c r="K115" s="483"/>
      <c r="L115" s="483"/>
      <c r="M115" s="483"/>
      <c r="N115" s="483"/>
    </row>
    <row r="116" spans="1:14" ht="104.25" customHeight="1">
      <c r="A116" s="496">
        <f>+A114+1</f>
        <v>67</v>
      </c>
      <c r="B116" s="928" t="s">
        <v>991</v>
      </c>
      <c r="C116" s="928"/>
      <c r="D116" s="928"/>
      <c r="E116" s="928"/>
      <c r="F116" s="928"/>
      <c r="G116" s="928"/>
      <c r="H116" s="928"/>
      <c r="I116" s="928"/>
      <c r="J116" s="928"/>
      <c r="K116" s="928"/>
      <c r="L116" s="928"/>
      <c r="M116" s="483"/>
      <c r="N116" s="483"/>
    </row>
    <row r="117" spans="1:14" ht="15">
      <c r="A117" s="496"/>
      <c r="B117" s="483"/>
      <c r="C117" s="483"/>
      <c r="D117" s="483"/>
      <c r="E117" s="483"/>
      <c r="F117" s="483"/>
      <c r="G117" s="483"/>
      <c r="H117" s="483"/>
      <c r="I117" s="483"/>
      <c r="J117" s="483"/>
      <c r="K117" s="483"/>
      <c r="L117" s="483"/>
      <c r="M117" s="483"/>
      <c r="N117" s="483"/>
    </row>
    <row r="118" spans="1:14" ht="29.25" customHeight="1">
      <c r="A118" s="496">
        <f>+A116+1</f>
        <v>68</v>
      </c>
      <c r="B118" s="927" t="s">
        <v>1059</v>
      </c>
      <c r="C118" s="927"/>
      <c r="D118" s="927"/>
      <c r="E118" s="927"/>
      <c r="F118" s="927"/>
      <c r="G118" s="927"/>
      <c r="H118" s="927"/>
      <c r="I118" s="927"/>
      <c r="J118" s="927"/>
      <c r="K118" s="927"/>
      <c r="L118" s="927"/>
      <c r="M118" s="483"/>
      <c r="N118" s="483"/>
    </row>
    <row r="119" spans="1:14" ht="15">
      <c r="A119" s="496"/>
      <c r="B119" s="483"/>
      <c r="C119" s="483"/>
      <c r="D119" s="483"/>
      <c r="E119" s="483"/>
      <c r="F119" s="483"/>
      <c r="G119" s="483"/>
      <c r="H119" s="483"/>
      <c r="I119" s="483"/>
      <c r="J119" s="483"/>
      <c r="K119" s="483"/>
      <c r="L119" s="483"/>
      <c r="M119" s="483"/>
      <c r="N119" s="483"/>
    </row>
    <row r="120" spans="1:14" ht="45" customHeight="1">
      <c r="A120" s="924">
        <f>+A118+1</f>
        <v>69</v>
      </c>
      <c r="B120" s="925" t="s">
        <v>992</v>
      </c>
      <c r="C120" s="925"/>
      <c r="D120" s="925"/>
      <c r="E120" s="925"/>
      <c r="F120" s="925"/>
      <c r="G120" s="925"/>
      <c r="H120" s="925"/>
      <c r="I120" s="925"/>
      <c r="J120" s="925"/>
      <c r="K120" s="925"/>
      <c r="L120" s="925"/>
      <c r="M120" s="483"/>
      <c r="N120" s="483"/>
    </row>
    <row r="121" spans="1:14" ht="19.5" customHeight="1">
      <c r="A121" s="924"/>
      <c r="B121" s="926" t="s">
        <v>899</v>
      </c>
      <c r="C121" s="926"/>
      <c r="D121" s="926"/>
      <c r="E121" s="926"/>
      <c r="F121" s="926"/>
      <c r="G121" s="926"/>
      <c r="H121" s="926"/>
      <c r="I121" s="926"/>
      <c r="J121" s="926"/>
      <c r="K121" s="926"/>
      <c r="L121" s="926"/>
      <c r="M121" s="483"/>
      <c r="N121" s="483"/>
    </row>
    <row r="122" spans="1:14" ht="15">
      <c r="A122" s="496"/>
      <c r="B122" s="483"/>
      <c r="C122" s="483"/>
      <c r="D122" s="483"/>
      <c r="E122" s="483"/>
      <c r="F122" s="483"/>
      <c r="G122" s="483"/>
      <c r="H122" s="483"/>
      <c r="I122" s="483"/>
      <c r="J122" s="483"/>
      <c r="K122" s="483"/>
      <c r="L122" s="483"/>
      <c r="M122" s="483"/>
      <c r="N122" s="483"/>
    </row>
    <row r="123" spans="1:14" ht="15">
      <c r="A123" s="517">
        <f>+A120+1</f>
        <v>70</v>
      </c>
      <c r="B123" s="927" t="s">
        <v>900</v>
      </c>
      <c r="C123" s="927"/>
      <c r="D123" s="927"/>
      <c r="E123" s="927"/>
      <c r="F123" s="927"/>
      <c r="G123" s="927"/>
      <c r="H123" s="927"/>
      <c r="I123" s="927"/>
      <c r="J123" s="927"/>
      <c r="K123" s="927"/>
      <c r="L123" s="927"/>
      <c r="M123" s="483"/>
      <c r="N123" s="483"/>
    </row>
  </sheetData>
  <mergeCells count="18">
    <mergeCell ref="B71:L71"/>
    <mergeCell ref="B6:N6"/>
    <mergeCell ref="B7:N7"/>
    <mergeCell ref="B16:N16"/>
    <mergeCell ref="B48:N48"/>
    <mergeCell ref="B51:N51"/>
    <mergeCell ref="A120:A121"/>
    <mergeCell ref="B120:L120"/>
    <mergeCell ref="B121:L121"/>
    <mergeCell ref="B123:L123"/>
    <mergeCell ref="B79:L79"/>
    <mergeCell ref="B83:L83"/>
    <mergeCell ref="B104:L104"/>
    <mergeCell ref="B108:L108"/>
    <mergeCell ref="B112:L112"/>
    <mergeCell ref="B114:L114"/>
    <mergeCell ref="B116:L116"/>
    <mergeCell ref="B118:L118"/>
  </mergeCells>
  <pageMargins left="0.7" right="0.7" top="0.75" bottom="0.75" header="0.3" footer="0.3"/>
  <pageSetup scale="41" orientation="portrait" r:id="rId1"/>
  <rowBreaks count="1" manualBreakCount="1">
    <brk id="6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view="pageBreakPreview" topLeftCell="A64" zoomScale="80" zoomScaleNormal="100" zoomScaleSheetLayoutView="80" workbookViewId="0">
      <selection activeCell="W19" sqref="W19"/>
    </sheetView>
  </sheetViews>
  <sheetFormatPr defaultRowHeight="12.75"/>
  <cols>
    <col min="1" max="1" width="10.6640625" style="858" customWidth="1"/>
    <col min="2" max="2" width="19.33203125" style="858" customWidth="1"/>
    <col min="3" max="3" width="9.5" style="858" customWidth="1"/>
    <col min="4" max="5" width="19.33203125" style="858" customWidth="1"/>
    <col min="6" max="6" width="13.1640625" style="858" customWidth="1"/>
    <col min="7" max="7" width="16.33203125" style="858" customWidth="1"/>
    <col min="8" max="9" width="19.33203125" style="858" customWidth="1"/>
    <col min="10" max="10" width="3.6640625" style="858" customWidth="1"/>
    <col min="11" max="12" width="18.83203125" style="858" customWidth="1"/>
    <col min="13" max="15" width="20.33203125" style="858" customWidth="1"/>
    <col min="16" max="16" width="18.83203125" style="858" customWidth="1"/>
    <col min="17" max="17" width="5.1640625" style="858" customWidth="1"/>
    <col min="18" max="16384" width="9.33203125" style="858"/>
  </cols>
  <sheetData>
    <row r="1" spans="1:17" ht="15">
      <c r="A1" s="482" t="s">
        <v>750</v>
      </c>
      <c r="B1" s="560"/>
      <c r="C1" s="560"/>
      <c r="D1" s="560"/>
      <c r="E1" s="560"/>
      <c r="F1" s="560"/>
      <c r="G1" s="560"/>
      <c r="H1" s="560"/>
      <c r="I1" s="560"/>
      <c r="J1" s="560"/>
      <c r="K1" s="560"/>
      <c r="L1" s="561"/>
      <c r="M1" s="561"/>
      <c r="N1" s="561"/>
      <c r="O1" s="561"/>
      <c r="P1" s="870" t="s">
        <v>107</v>
      </c>
      <c r="Q1" s="562"/>
    </row>
    <row r="2" spans="1:17" ht="15">
      <c r="A2" s="560" t="s">
        <v>971</v>
      </c>
      <c r="B2" s="482"/>
      <c r="C2" s="482"/>
      <c r="D2" s="482"/>
      <c r="E2" s="482"/>
      <c r="F2" s="482"/>
      <c r="G2" s="482"/>
      <c r="H2" s="482"/>
      <c r="I2" s="482"/>
      <c r="J2" s="482"/>
      <c r="K2" s="482"/>
      <c r="L2" s="490"/>
      <c r="M2" s="490"/>
      <c r="N2" s="490"/>
      <c r="O2" s="490"/>
      <c r="P2" s="490"/>
      <c r="Q2" s="562"/>
    </row>
    <row r="3" spans="1:17" ht="14.25">
      <c r="A3" s="482" t="s">
        <v>979</v>
      </c>
      <c r="B3" s="563"/>
      <c r="C3" s="563"/>
      <c r="D3" s="563"/>
      <c r="E3" s="563"/>
      <c r="F3" s="563"/>
      <c r="G3" s="563"/>
      <c r="H3" s="563"/>
      <c r="I3" s="564"/>
      <c r="J3" s="564"/>
      <c r="K3" s="490"/>
      <c r="L3" s="495"/>
      <c r="M3" s="490"/>
      <c r="N3" s="490"/>
      <c r="O3" s="490"/>
      <c r="P3" s="490"/>
      <c r="Q3" s="564"/>
    </row>
    <row r="4" spans="1:17" ht="15">
      <c r="A4" s="486">
        <v>2023</v>
      </c>
      <c r="B4" s="486" t="s">
        <v>1100</v>
      </c>
      <c r="C4" s="565"/>
      <c r="D4" s="563"/>
      <c r="E4" s="563"/>
      <c r="F4" s="563"/>
      <c r="G4" s="563"/>
      <c r="H4" s="563"/>
      <c r="I4" s="564"/>
      <c r="J4" s="564"/>
      <c r="K4" s="494"/>
      <c r="L4" s="495"/>
      <c r="M4" s="490"/>
      <c r="N4" s="490"/>
      <c r="O4" s="490"/>
      <c r="P4" s="490"/>
      <c r="Q4" s="564"/>
    </row>
    <row r="5" spans="1:17">
      <c r="A5" s="566"/>
      <c r="B5" s="566"/>
      <c r="C5" s="566"/>
      <c r="D5" s="566"/>
      <c r="E5" s="566"/>
      <c r="F5" s="566"/>
      <c r="G5" s="566"/>
      <c r="H5" s="566"/>
      <c r="I5" s="566"/>
      <c r="J5" s="566"/>
      <c r="K5" s="566"/>
      <c r="L5" s="566"/>
      <c r="M5" s="566"/>
      <c r="N5" s="566"/>
      <c r="O5" s="566"/>
      <c r="P5" s="566"/>
      <c r="Q5" s="566"/>
    </row>
    <row r="6" spans="1:17" ht="15">
      <c r="A6" s="567" t="s">
        <v>406</v>
      </c>
      <c r="B6" s="568"/>
      <c r="C6" s="568"/>
      <c r="D6" s="568"/>
      <c r="E6" s="568"/>
      <c r="F6" s="568"/>
      <c r="G6" s="568"/>
      <c r="H6" s="568"/>
      <c r="I6" s="568"/>
      <c r="J6" s="568"/>
      <c r="K6" s="494"/>
      <c r="L6" s="495"/>
      <c r="M6" s="490"/>
      <c r="N6" s="490"/>
      <c r="O6" s="490"/>
      <c r="P6" s="490"/>
      <c r="Q6" s="564"/>
    </row>
    <row r="7" spans="1:17" ht="15">
      <c r="A7" s="568">
        <v>1</v>
      </c>
      <c r="B7" s="569" t="s">
        <v>902</v>
      </c>
      <c r="C7" s="564"/>
      <c r="D7" s="568"/>
      <c r="E7" s="564"/>
      <c r="F7" s="570">
        <v>2023</v>
      </c>
      <c r="G7" s="568"/>
      <c r="H7" s="568"/>
      <c r="I7" s="568"/>
      <c r="J7" s="568"/>
      <c r="K7" s="494"/>
      <c r="L7" s="495"/>
      <c r="M7" s="490"/>
      <c r="N7" s="490"/>
      <c r="O7" s="490"/>
      <c r="P7" s="490"/>
      <c r="Q7" s="564"/>
    </row>
    <row r="8" spans="1:17" ht="15">
      <c r="A8" s="568">
        <f>+A7+1</f>
        <v>2</v>
      </c>
      <c r="B8" s="571" t="s">
        <v>903</v>
      </c>
      <c r="C8" s="571"/>
      <c r="D8" s="571"/>
      <c r="E8" s="571"/>
      <c r="F8" s="572">
        <v>365</v>
      </c>
      <c r="G8" s="571"/>
      <c r="H8" s="571"/>
      <c r="I8" s="571"/>
      <c r="J8" s="571"/>
      <c r="K8" s="494"/>
      <c r="L8" s="495"/>
      <c r="M8" s="490"/>
      <c r="N8" s="490"/>
      <c r="O8" s="490"/>
      <c r="P8" s="490"/>
      <c r="Q8" s="571"/>
    </row>
    <row r="9" spans="1:17" ht="15">
      <c r="A9" s="568"/>
      <c r="B9" s="571"/>
      <c r="C9" s="571"/>
      <c r="D9" s="571"/>
      <c r="E9" s="571"/>
      <c r="F9" s="571"/>
      <c r="G9" s="571"/>
      <c r="H9" s="571"/>
      <c r="I9" s="571"/>
      <c r="J9" s="571"/>
      <c r="K9" s="494"/>
      <c r="L9" s="495"/>
      <c r="M9" s="490"/>
      <c r="N9" s="490"/>
      <c r="O9" s="490"/>
      <c r="P9" s="490"/>
      <c r="Q9" s="571"/>
    </row>
    <row r="10" spans="1:17" ht="31.5" customHeight="1">
      <c r="A10" s="568"/>
      <c r="B10" s="935" t="s">
        <v>904</v>
      </c>
      <c r="C10" s="935"/>
      <c r="D10" s="935"/>
      <c r="E10" s="935"/>
      <c r="F10" s="935"/>
      <c r="G10" s="935"/>
      <c r="H10" s="935"/>
      <c r="I10" s="935"/>
      <c r="J10" s="935"/>
      <c r="K10" s="935"/>
      <c r="L10" s="935"/>
      <c r="M10" s="935"/>
      <c r="N10" s="935"/>
      <c r="O10" s="935"/>
      <c r="P10" s="935"/>
      <c r="Q10" s="571"/>
    </row>
    <row r="11" spans="1:17" ht="15">
      <c r="A11" s="573"/>
      <c r="B11" s="566"/>
      <c r="C11" s="566"/>
      <c r="D11" s="566"/>
      <c r="E11" s="566"/>
      <c r="F11" s="566"/>
      <c r="G11" s="566"/>
      <c r="H11" s="566"/>
      <c r="I11" s="566"/>
      <c r="J11" s="566"/>
      <c r="K11" s="566"/>
      <c r="L11" s="566"/>
      <c r="M11" s="566"/>
      <c r="N11" s="566"/>
      <c r="O11" s="566"/>
      <c r="P11" s="566"/>
      <c r="Q11" s="566"/>
    </row>
    <row r="12" spans="1:17" ht="66" customHeight="1">
      <c r="A12" s="574">
        <f>+A8+1</f>
        <v>3</v>
      </c>
      <c r="B12" s="935" t="s">
        <v>993</v>
      </c>
      <c r="C12" s="935"/>
      <c r="D12" s="935"/>
      <c r="E12" s="935"/>
      <c r="F12" s="935"/>
      <c r="G12" s="935"/>
      <c r="H12" s="935"/>
      <c r="I12" s="935"/>
      <c r="J12" s="935"/>
      <c r="K12" s="935"/>
      <c r="L12" s="935"/>
      <c r="M12" s="935"/>
      <c r="N12" s="935"/>
      <c r="O12" s="935"/>
      <c r="P12" s="935"/>
      <c r="Q12" s="571"/>
    </row>
    <row r="13" spans="1:17" ht="15">
      <c r="A13" s="568"/>
      <c r="B13" s="564"/>
      <c r="C13" s="571"/>
      <c r="D13" s="571"/>
      <c r="E13" s="571"/>
      <c r="F13" s="571"/>
      <c r="G13" s="571"/>
      <c r="H13" s="571"/>
      <c r="I13" s="575"/>
      <c r="J13" s="571"/>
      <c r="K13" s="494"/>
      <c r="L13" s="495"/>
      <c r="M13" s="490"/>
      <c r="N13" s="490"/>
      <c r="O13" s="490"/>
      <c r="P13" s="490"/>
      <c r="Q13" s="571"/>
    </row>
    <row r="14" spans="1:17" ht="15">
      <c r="A14" s="568">
        <f>A12+1</f>
        <v>4</v>
      </c>
      <c r="B14" s="576" t="s">
        <v>905</v>
      </c>
      <c r="C14" s="576"/>
      <c r="D14" s="576"/>
      <c r="E14" s="576"/>
      <c r="F14" s="571"/>
      <c r="G14" s="571"/>
      <c r="H14" s="571"/>
      <c r="I14" s="571"/>
      <c r="J14" s="571"/>
      <c r="K14" s="494"/>
      <c r="L14" s="495"/>
      <c r="M14" s="490"/>
      <c r="N14" s="490"/>
      <c r="O14" s="490"/>
      <c r="P14" s="490"/>
      <c r="Q14" s="571"/>
    </row>
    <row r="15" spans="1:17" ht="15">
      <c r="A15" s="568"/>
      <c r="B15" s="576"/>
      <c r="C15" s="576"/>
      <c r="D15" s="576"/>
      <c r="E15" s="576"/>
      <c r="F15" s="571"/>
      <c r="G15" s="571"/>
      <c r="H15" s="571"/>
      <c r="I15" s="571"/>
      <c r="J15" s="571"/>
      <c r="K15" s="494"/>
      <c r="L15" s="494"/>
      <c r="M15" s="494"/>
      <c r="N15" s="494"/>
      <c r="O15" s="494"/>
      <c r="P15" s="494"/>
      <c r="Q15" s="571"/>
    </row>
    <row r="16" spans="1:17" ht="30">
      <c r="A16" s="568">
        <f>A14+1</f>
        <v>5</v>
      </c>
      <c r="B16" s="576"/>
      <c r="C16" s="576"/>
      <c r="D16" s="576"/>
      <c r="E16" s="571"/>
      <c r="F16" s="571"/>
      <c r="G16" s="577" t="s">
        <v>906</v>
      </c>
      <c r="H16" s="571"/>
      <c r="I16" s="571"/>
      <c r="J16" s="571"/>
      <c r="K16" s="494"/>
      <c r="L16" s="494"/>
      <c r="M16" s="494"/>
      <c r="N16" s="494"/>
      <c r="O16" s="494"/>
      <c r="P16" s="494"/>
      <c r="Q16" s="571"/>
    </row>
    <row r="17" spans="1:17" ht="15">
      <c r="A17" s="568">
        <f t="shared" ref="A17:A22" si="0">+A16+1</f>
        <v>6</v>
      </c>
      <c r="B17" s="569" t="s">
        <v>907</v>
      </c>
      <c r="C17" s="569"/>
      <c r="D17" s="569"/>
      <c r="E17" s="571"/>
      <c r="F17" s="571"/>
      <c r="G17" s="578">
        <v>0</v>
      </c>
      <c r="H17" s="579"/>
      <c r="I17" s="571"/>
      <c r="J17" s="571"/>
      <c r="K17" s="494"/>
      <c r="L17" s="494"/>
      <c r="M17" s="494"/>
      <c r="N17" s="494"/>
      <c r="O17" s="494"/>
      <c r="P17" s="494"/>
      <c r="Q17" s="571"/>
    </row>
    <row r="18" spans="1:17" ht="15">
      <c r="A18" s="568">
        <f t="shared" si="0"/>
        <v>7</v>
      </c>
      <c r="B18" s="569" t="s">
        <v>908</v>
      </c>
      <c r="C18" s="569"/>
      <c r="D18" s="569"/>
      <c r="E18" s="571"/>
      <c r="F18" s="571"/>
      <c r="G18" s="578">
        <v>0</v>
      </c>
      <c r="H18" s="579"/>
      <c r="I18" s="571"/>
      <c r="J18" s="571"/>
      <c r="K18" s="494"/>
      <c r="L18" s="494"/>
      <c r="M18" s="494"/>
      <c r="N18" s="494"/>
      <c r="O18" s="494"/>
      <c r="P18" s="494"/>
      <c r="Q18" s="571"/>
    </row>
    <row r="19" spans="1:17" ht="15">
      <c r="A19" s="568">
        <f t="shared" si="0"/>
        <v>8</v>
      </c>
      <c r="B19" s="569" t="s">
        <v>909</v>
      </c>
      <c r="C19" s="569"/>
      <c r="D19" s="569"/>
      <c r="E19" s="571"/>
      <c r="F19" s="571"/>
      <c r="G19" s="580">
        <v>0</v>
      </c>
      <c r="H19" s="579"/>
      <c r="I19" s="571"/>
      <c r="J19" s="571"/>
      <c r="K19" s="494"/>
      <c r="L19" s="494"/>
      <c r="M19" s="494"/>
      <c r="N19" s="494"/>
      <c r="O19" s="494"/>
      <c r="P19" s="494"/>
      <c r="Q19" s="571"/>
    </row>
    <row r="20" spans="1:17" ht="15">
      <c r="A20" s="568">
        <f t="shared" si="0"/>
        <v>9</v>
      </c>
      <c r="B20" s="569" t="s">
        <v>910</v>
      </c>
      <c r="C20" s="569"/>
      <c r="D20" s="569"/>
      <c r="E20" s="571"/>
      <c r="F20" s="571"/>
      <c r="G20" s="581">
        <f>+G17-G19-G18</f>
        <v>0</v>
      </c>
      <c r="H20" s="579"/>
      <c r="I20" s="571"/>
      <c r="J20" s="571"/>
      <c r="K20" s="494"/>
      <c r="L20" s="494"/>
      <c r="M20" s="494"/>
      <c r="N20" s="494"/>
      <c r="O20" s="494"/>
      <c r="P20" s="494"/>
      <c r="Q20" s="571"/>
    </row>
    <row r="21" spans="1:17" ht="15">
      <c r="A21" s="568">
        <f t="shared" si="0"/>
        <v>10</v>
      </c>
      <c r="B21" s="569" t="s">
        <v>911</v>
      </c>
      <c r="C21" s="569"/>
      <c r="D21" s="569"/>
      <c r="E21" s="571"/>
      <c r="F21" s="571"/>
      <c r="G21" s="580">
        <v>0</v>
      </c>
      <c r="H21" s="579"/>
      <c r="I21" s="581"/>
      <c r="J21" s="571"/>
      <c r="K21" s="494"/>
      <c r="L21" s="494"/>
      <c r="M21" s="494"/>
      <c r="N21" s="494"/>
      <c r="O21" s="494"/>
      <c r="P21" s="494"/>
      <c r="Q21" s="571"/>
    </row>
    <row r="22" spans="1:17" ht="15.75" thickBot="1">
      <c r="A22" s="568">
        <f t="shared" si="0"/>
        <v>11</v>
      </c>
      <c r="B22" s="569" t="s">
        <v>912</v>
      </c>
      <c r="C22" s="569"/>
      <c r="D22" s="569"/>
      <c r="E22" s="571"/>
      <c r="F22" s="571"/>
      <c r="G22" s="582">
        <f>+G20-G21</f>
        <v>0</v>
      </c>
      <c r="H22" s="579"/>
      <c r="I22" s="581"/>
      <c r="J22" s="571"/>
      <c r="K22" s="494"/>
      <c r="L22" s="494"/>
      <c r="M22" s="494"/>
      <c r="N22" s="494"/>
      <c r="O22" s="494"/>
      <c r="P22" s="494"/>
      <c r="Q22" s="571"/>
    </row>
    <row r="23" spans="1:17" ht="15.75" thickTop="1">
      <c r="A23" s="568"/>
      <c r="B23" s="569"/>
      <c r="C23" s="569"/>
      <c r="D23" s="569"/>
      <c r="E23" s="571"/>
      <c r="F23" s="571"/>
      <c r="G23" s="581"/>
      <c r="H23" s="579"/>
      <c r="I23" s="571"/>
      <c r="J23" s="571"/>
      <c r="K23" s="494"/>
      <c r="L23" s="494"/>
      <c r="M23" s="494"/>
      <c r="N23" s="494"/>
      <c r="O23" s="494"/>
      <c r="P23" s="494"/>
      <c r="Q23" s="571"/>
    </row>
    <row r="24" spans="1:17" ht="15">
      <c r="A24" s="568">
        <f>+A22+1</f>
        <v>12</v>
      </c>
      <c r="B24" s="569" t="s">
        <v>913</v>
      </c>
      <c r="C24" s="569"/>
      <c r="D24" s="569"/>
      <c r="E24" s="571"/>
      <c r="F24" s="571"/>
      <c r="G24" s="578">
        <v>0</v>
      </c>
      <c r="H24" s="579"/>
      <c r="I24" s="571"/>
      <c r="J24" s="571"/>
      <c r="K24" s="494"/>
      <c r="L24" s="494"/>
      <c r="M24" s="494"/>
      <c r="N24" s="494"/>
      <c r="O24" s="494"/>
      <c r="P24" s="494"/>
      <c r="Q24" s="571"/>
    </row>
    <row r="25" spans="1:17" ht="15">
      <c r="A25" s="568">
        <f>+A24+1</f>
        <v>13</v>
      </c>
      <c r="B25" s="569" t="s">
        <v>908</v>
      </c>
      <c r="C25" s="569"/>
      <c r="D25" s="569"/>
      <c r="E25" s="571"/>
      <c r="F25" s="571"/>
      <c r="G25" s="578">
        <v>0</v>
      </c>
      <c r="H25" s="579"/>
      <c r="I25" s="571"/>
      <c r="J25" s="571"/>
      <c r="K25" s="494"/>
      <c r="L25" s="494"/>
      <c r="M25" s="494"/>
      <c r="N25" s="494"/>
      <c r="O25" s="494"/>
      <c r="P25" s="494"/>
      <c r="Q25" s="571"/>
    </row>
    <row r="26" spans="1:17" ht="15">
      <c r="A26" s="568">
        <f>+A25+1</f>
        <v>14</v>
      </c>
      <c r="B26" s="569" t="s">
        <v>909</v>
      </c>
      <c r="C26" s="569"/>
      <c r="D26" s="569"/>
      <c r="E26" s="571"/>
      <c r="F26" s="571"/>
      <c r="G26" s="580">
        <v>0</v>
      </c>
      <c r="H26" s="579"/>
      <c r="I26" s="571"/>
      <c r="J26" s="571"/>
      <c r="K26" s="494"/>
      <c r="L26" s="494"/>
      <c r="M26" s="494"/>
      <c r="N26" s="494"/>
      <c r="O26" s="494"/>
      <c r="P26" s="494"/>
      <c r="Q26" s="571"/>
    </row>
    <row r="27" spans="1:17" ht="15">
      <c r="A27" s="568">
        <f>+A26+1</f>
        <v>15</v>
      </c>
      <c r="B27" s="569" t="s">
        <v>910</v>
      </c>
      <c r="C27" s="569"/>
      <c r="D27" s="569"/>
      <c r="E27" s="571"/>
      <c r="F27" s="571"/>
      <c r="G27" s="581">
        <f>+G24-G26</f>
        <v>0</v>
      </c>
      <c r="H27" s="579"/>
      <c r="I27" s="571"/>
      <c r="J27" s="571"/>
      <c r="K27" s="494"/>
      <c r="L27" s="494"/>
      <c r="M27" s="494"/>
      <c r="N27" s="494"/>
      <c r="O27" s="494"/>
      <c r="P27" s="494"/>
      <c r="Q27" s="571"/>
    </row>
    <row r="28" spans="1:17" ht="15">
      <c r="A28" s="568">
        <f>+A27+1</f>
        <v>16</v>
      </c>
      <c r="B28" s="569" t="s">
        <v>914</v>
      </c>
      <c r="C28" s="569"/>
      <c r="D28" s="569"/>
      <c r="E28" s="571"/>
      <c r="F28" s="571"/>
      <c r="G28" s="580">
        <v>0</v>
      </c>
      <c r="H28" s="579"/>
      <c r="I28" s="571"/>
      <c r="J28" s="571"/>
      <c r="K28" s="494"/>
      <c r="L28" s="494"/>
      <c r="M28" s="494"/>
      <c r="N28" s="494"/>
      <c r="O28" s="494"/>
      <c r="P28" s="494"/>
      <c r="Q28" s="571"/>
    </row>
    <row r="29" spans="1:17" ht="15.75" thickBot="1">
      <c r="A29" s="568">
        <f>+A28+1</f>
        <v>17</v>
      </c>
      <c r="B29" s="569" t="s">
        <v>915</v>
      </c>
      <c r="C29" s="569"/>
      <c r="D29" s="569"/>
      <c r="E29" s="571"/>
      <c r="F29" s="571"/>
      <c r="G29" s="582">
        <f>+G27-G28</f>
        <v>0</v>
      </c>
      <c r="H29" s="579"/>
      <c r="I29" s="571"/>
      <c r="J29" s="571"/>
      <c r="K29" s="494"/>
      <c r="L29" s="494"/>
      <c r="M29" s="494"/>
      <c r="N29" s="494"/>
      <c r="O29" s="494"/>
      <c r="P29" s="494"/>
      <c r="Q29" s="571"/>
    </row>
    <row r="30" spans="1:17" ht="15.75" thickTop="1">
      <c r="A30" s="568"/>
      <c r="B30" s="569"/>
      <c r="C30" s="569"/>
      <c r="D30" s="569"/>
      <c r="E30" s="571"/>
      <c r="F30" s="571"/>
      <c r="G30" s="581"/>
      <c r="H30" s="579"/>
      <c r="I30" s="571"/>
      <c r="J30" s="571"/>
      <c r="K30" s="494"/>
      <c r="L30" s="494"/>
      <c r="M30" s="494"/>
      <c r="N30" s="494"/>
      <c r="O30" s="494"/>
      <c r="P30" s="494"/>
      <c r="Q30" s="571"/>
    </row>
    <row r="31" spans="1:17" ht="15">
      <c r="A31" s="568">
        <f>+A29+1</f>
        <v>18</v>
      </c>
      <c r="B31" s="569" t="s">
        <v>916</v>
      </c>
      <c r="C31" s="569"/>
      <c r="D31" s="569"/>
      <c r="E31" s="571"/>
      <c r="F31" s="571"/>
      <c r="G31" s="581">
        <f>P51</f>
        <v>0</v>
      </c>
      <c r="H31" s="564" t="str">
        <f>"From Line "&amp;A51&amp;P36</f>
        <v>From Line 36(n)</v>
      </c>
      <c r="I31" s="571"/>
      <c r="J31" s="571"/>
      <c r="K31" s="494"/>
      <c r="L31" s="494"/>
      <c r="M31" s="494"/>
      <c r="N31" s="494"/>
      <c r="O31" s="494"/>
      <c r="P31" s="494"/>
      <c r="Q31" s="571"/>
    </row>
    <row r="32" spans="1:17" ht="15">
      <c r="A32" s="568">
        <f>+A31+1</f>
        <v>19</v>
      </c>
      <c r="B32" s="569" t="s">
        <v>917</v>
      </c>
      <c r="C32" s="569"/>
      <c r="D32" s="569"/>
      <c r="E32" s="571"/>
      <c r="F32" s="571"/>
      <c r="G32" s="581">
        <f>+(G22+G29)/2</f>
        <v>0</v>
      </c>
      <c r="H32" s="579"/>
      <c r="I32" s="571"/>
      <c r="J32" s="571"/>
      <c r="K32" s="494"/>
      <c r="L32" s="494"/>
      <c r="M32" s="494"/>
      <c r="N32" s="494"/>
      <c r="O32" s="494"/>
      <c r="P32" s="494"/>
      <c r="Q32" s="571"/>
    </row>
    <row r="33" spans="1:17" ht="15.75" thickBot="1">
      <c r="A33" s="568">
        <f>+A32+1</f>
        <v>20</v>
      </c>
      <c r="B33" s="569" t="s">
        <v>918</v>
      </c>
      <c r="C33" s="569"/>
      <c r="D33" s="569"/>
      <c r="E33" s="571"/>
      <c r="F33" s="571"/>
      <c r="G33" s="582">
        <f>+G31+G32</f>
        <v>0</v>
      </c>
      <c r="H33" s="564" t="s">
        <v>919</v>
      </c>
      <c r="I33" s="571"/>
      <c r="J33" s="571"/>
      <c r="K33" s="494"/>
      <c r="L33" s="494"/>
      <c r="M33" s="494"/>
      <c r="N33" s="494"/>
      <c r="O33" s="494"/>
      <c r="P33" s="494"/>
      <c r="Q33" s="571"/>
    </row>
    <row r="34" spans="1:17" ht="15.75" thickTop="1">
      <c r="A34" s="568"/>
      <c r="B34" s="576"/>
      <c r="C34" s="576"/>
      <c r="D34" s="576"/>
      <c r="E34" s="571"/>
      <c r="F34" s="583"/>
      <c r="G34" s="571"/>
      <c r="H34" s="571"/>
      <c r="I34" s="575"/>
      <c r="J34" s="579"/>
      <c r="K34" s="494"/>
      <c r="L34" s="494"/>
      <c r="M34" s="494"/>
      <c r="N34" s="494"/>
      <c r="O34" s="494"/>
      <c r="P34" s="494"/>
      <c r="Q34" s="571"/>
    </row>
    <row r="35" spans="1:17" ht="15">
      <c r="A35" s="568">
        <f>A33+1</f>
        <v>21</v>
      </c>
      <c r="B35" s="576" t="s">
        <v>905</v>
      </c>
      <c r="C35" s="584"/>
      <c r="D35" s="562"/>
      <c r="E35" s="562"/>
      <c r="F35" s="562"/>
      <c r="G35" s="562"/>
      <c r="H35" s="562"/>
      <c r="I35" s="562"/>
      <c r="J35" s="561"/>
      <c r="K35" s="494" t="s">
        <v>920</v>
      </c>
      <c r="L35" s="494"/>
      <c r="M35" s="494"/>
      <c r="N35" s="494"/>
      <c r="O35" s="494"/>
      <c r="P35" s="494"/>
      <c r="Q35" s="561"/>
    </row>
    <row r="36" spans="1:17" ht="15">
      <c r="A36" s="568"/>
      <c r="B36" s="509" t="s">
        <v>122</v>
      </c>
      <c r="C36" s="510" t="s">
        <v>123</v>
      </c>
      <c r="D36" s="585" t="s">
        <v>279</v>
      </c>
      <c r="E36" s="585" t="s">
        <v>124</v>
      </c>
      <c r="F36" s="585" t="s">
        <v>280</v>
      </c>
      <c r="G36" s="585" t="s">
        <v>127</v>
      </c>
      <c r="H36" s="585" t="s">
        <v>128</v>
      </c>
      <c r="I36" s="585" t="s">
        <v>129</v>
      </c>
      <c r="J36" s="561"/>
      <c r="K36" s="585" t="s">
        <v>130</v>
      </c>
      <c r="L36" s="585" t="s">
        <v>821</v>
      </c>
      <c r="M36" s="585" t="s">
        <v>865</v>
      </c>
      <c r="N36" s="585" t="s">
        <v>921</v>
      </c>
      <c r="O36" s="585" t="s">
        <v>922</v>
      </c>
      <c r="P36" s="585" t="s">
        <v>923</v>
      </c>
      <c r="Q36" s="561"/>
    </row>
    <row r="37" spans="1:17" ht="165">
      <c r="A37" s="574">
        <f>+A35+1</f>
        <v>22</v>
      </c>
      <c r="B37" s="586" t="s">
        <v>111</v>
      </c>
      <c r="C37" s="586" t="s">
        <v>924</v>
      </c>
      <c r="D37" s="587" t="s">
        <v>925</v>
      </c>
      <c r="E37" s="587" t="s">
        <v>926</v>
      </c>
      <c r="F37" s="587" t="s">
        <v>927</v>
      </c>
      <c r="G37" s="587" t="s">
        <v>928</v>
      </c>
      <c r="H37" s="587" t="s">
        <v>929</v>
      </c>
      <c r="I37" s="587" t="s">
        <v>930</v>
      </c>
      <c r="J37" s="561"/>
      <c r="K37" s="587" t="s">
        <v>931</v>
      </c>
      <c r="L37" s="587" t="s">
        <v>932</v>
      </c>
      <c r="M37" s="587" t="s">
        <v>933</v>
      </c>
      <c r="N37" s="587" t="s">
        <v>934</v>
      </c>
      <c r="O37" s="587" t="s">
        <v>935</v>
      </c>
      <c r="P37" s="587" t="s">
        <v>936</v>
      </c>
      <c r="Q37" s="561"/>
    </row>
    <row r="38" spans="1:17" ht="30">
      <c r="A38" s="588">
        <f t="shared" ref="A38:A52" si="1">+A37+1</f>
        <v>23</v>
      </c>
      <c r="B38" s="589"/>
      <c r="C38" s="589"/>
      <c r="D38" s="590" t="s">
        <v>937</v>
      </c>
      <c r="E38" s="590" t="s">
        <v>938</v>
      </c>
      <c r="F38" s="590"/>
      <c r="G38" s="590" t="s">
        <v>939</v>
      </c>
      <c r="H38" s="590" t="s">
        <v>940</v>
      </c>
      <c r="I38" s="590" t="s">
        <v>941</v>
      </c>
      <c r="J38" s="591"/>
      <c r="K38" s="590"/>
      <c r="L38" s="590" t="s">
        <v>942</v>
      </c>
      <c r="M38" s="590" t="s">
        <v>943</v>
      </c>
      <c r="N38" s="590" t="s">
        <v>944</v>
      </c>
      <c r="O38" s="590" t="s">
        <v>945</v>
      </c>
      <c r="P38" s="590" t="s">
        <v>946</v>
      </c>
      <c r="Q38" s="561"/>
    </row>
    <row r="39" spans="1:17" ht="15">
      <c r="A39" s="574">
        <f t="shared" si="1"/>
        <v>24</v>
      </c>
      <c r="B39" s="592" t="s">
        <v>947</v>
      </c>
      <c r="C39" s="593">
        <f>C40-1</f>
        <v>2022</v>
      </c>
      <c r="D39" s="594" t="s">
        <v>948</v>
      </c>
      <c r="E39" s="595">
        <v>0</v>
      </c>
      <c r="F39" s="596" t="s">
        <v>948</v>
      </c>
      <c r="G39" s="596">
        <f>F8</f>
        <v>365</v>
      </c>
      <c r="H39" s="597" t="s">
        <v>948</v>
      </c>
      <c r="I39" s="598">
        <f>E39</f>
        <v>0</v>
      </c>
      <c r="J39" s="561"/>
      <c r="K39" s="594" t="s">
        <v>948</v>
      </c>
      <c r="L39" s="594" t="s">
        <v>948</v>
      </c>
      <c r="M39" s="594" t="s">
        <v>948</v>
      </c>
      <c r="N39" s="594" t="s">
        <v>948</v>
      </c>
      <c r="O39" s="594" t="s">
        <v>948</v>
      </c>
      <c r="P39" s="578">
        <f>G21</f>
        <v>0</v>
      </c>
      <c r="Q39" s="561"/>
    </row>
    <row r="40" spans="1:17" ht="15">
      <c r="A40" s="568">
        <f t="shared" si="1"/>
        <v>25</v>
      </c>
      <c r="B40" s="592" t="s">
        <v>949</v>
      </c>
      <c r="C40" s="593">
        <f>F7</f>
        <v>2023</v>
      </c>
      <c r="D40" s="594">
        <v>0</v>
      </c>
      <c r="E40" s="598">
        <f>E39+D40</f>
        <v>0</v>
      </c>
      <c r="F40" s="599">
        <f>G40-30</f>
        <v>335</v>
      </c>
      <c r="G40" s="596">
        <f t="shared" ref="G40:G51" si="2">G39</f>
        <v>365</v>
      </c>
      <c r="H40" s="598">
        <f>IFERROR(D40*F40/G40,0)</f>
        <v>0</v>
      </c>
      <c r="I40" s="598">
        <f>+I39+H40</f>
        <v>0</v>
      </c>
      <c r="J40" s="561"/>
      <c r="K40" s="578">
        <v>0</v>
      </c>
      <c r="L40" s="598">
        <f>K40-D40</f>
        <v>0</v>
      </c>
      <c r="M40" s="598">
        <f t="shared" ref="M40:M51" si="3">IF(AND( D40&gt;=0, K40&gt;=0), IF( L40&gt;=0, H40, K40/ D40* H40), IF(AND( D40&lt;0, K40&lt;0), IF( L40&lt;0,H40, K40/ D40* H40),0))</f>
        <v>0</v>
      </c>
      <c r="N40" s="598">
        <f t="shared" ref="N40:N51" si="4">IF(AND( D40&gt;=0, K40&gt;=0), IF( L40&gt;=0, L40*50%,0), IF(AND( D40&lt;0, K40&lt;0),IF( L40&lt;0, L40*50%,0),0))</f>
        <v>0</v>
      </c>
      <c r="O40" s="598">
        <f t="shared" ref="O40:O51" si="5">IF(AND( D40&gt;=0, K40&lt;=0), K40*50%, IF(AND( D40&lt;0, K40&gt;=0), K40*50%,0))</f>
        <v>0</v>
      </c>
      <c r="P40" s="598">
        <f>P39+M40+N40+O40</f>
        <v>0</v>
      </c>
      <c r="Q40" s="561"/>
    </row>
    <row r="41" spans="1:17" ht="15">
      <c r="A41" s="568">
        <f t="shared" si="1"/>
        <v>26</v>
      </c>
      <c r="B41" s="592" t="s">
        <v>140</v>
      </c>
      <c r="C41" s="593">
        <f t="shared" ref="C41:C51" si="6">C40</f>
        <v>2023</v>
      </c>
      <c r="D41" s="594">
        <v>0</v>
      </c>
      <c r="E41" s="598">
        <f t="shared" ref="E41:E51" si="7">E40+D41</f>
        <v>0</v>
      </c>
      <c r="F41" s="596">
        <v>307</v>
      </c>
      <c r="G41" s="596">
        <f t="shared" si="2"/>
        <v>365</v>
      </c>
      <c r="H41" s="598">
        <f t="shared" ref="H41:H51" si="8">IFERROR(D41*F41/G41,0)</f>
        <v>0</v>
      </c>
      <c r="I41" s="598">
        <f t="shared" ref="I41:I51" si="9">+I40+H41</f>
        <v>0</v>
      </c>
      <c r="J41" s="561"/>
      <c r="K41" s="578">
        <v>0</v>
      </c>
      <c r="L41" s="598">
        <f t="shared" ref="L41:L51" si="10">K41-D41</f>
        <v>0</v>
      </c>
      <c r="M41" s="598">
        <f t="shared" si="3"/>
        <v>0</v>
      </c>
      <c r="N41" s="598">
        <f t="shared" si="4"/>
        <v>0</v>
      </c>
      <c r="O41" s="598">
        <f t="shared" si="5"/>
        <v>0</v>
      </c>
      <c r="P41" s="598">
        <f t="shared" ref="P41:P51" si="11">P40+M41+N41+O41</f>
        <v>0</v>
      </c>
      <c r="Q41" s="561"/>
    </row>
    <row r="42" spans="1:17" ht="15">
      <c r="A42" s="568">
        <f t="shared" si="1"/>
        <v>27</v>
      </c>
      <c r="B42" s="592" t="s">
        <v>950</v>
      </c>
      <c r="C42" s="593">
        <f t="shared" si="6"/>
        <v>2023</v>
      </c>
      <c r="D42" s="594">
        <v>0</v>
      </c>
      <c r="E42" s="598">
        <f t="shared" si="7"/>
        <v>0</v>
      </c>
      <c r="F42" s="596">
        <v>276</v>
      </c>
      <c r="G42" s="596">
        <f t="shared" si="2"/>
        <v>365</v>
      </c>
      <c r="H42" s="598">
        <f t="shared" si="8"/>
        <v>0</v>
      </c>
      <c r="I42" s="598">
        <f t="shared" si="9"/>
        <v>0</v>
      </c>
      <c r="J42" s="561"/>
      <c r="K42" s="578">
        <v>0</v>
      </c>
      <c r="L42" s="598">
        <f t="shared" si="10"/>
        <v>0</v>
      </c>
      <c r="M42" s="598">
        <f t="shared" si="3"/>
        <v>0</v>
      </c>
      <c r="N42" s="598">
        <f t="shared" si="4"/>
        <v>0</v>
      </c>
      <c r="O42" s="598">
        <f t="shared" si="5"/>
        <v>0</v>
      </c>
      <c r="P42" s="598">
        <f t="shared" si="11"/>
        <v>0</v>
      </c>
      <c r="Q42" s="561"/>
    </row>
    <row r="43" spans="1:17" ht="15">
      <c r="A43" s="568">
        <f t="shared" si="1"/>
        <v>28</v>
      </c>
      <c r="B43" s="592" t="s">
        <v>142</v>
      </c>
      <c r="C43" s="593">
        <f t="shared" si="6"/>
        <v>2023</v>
      </c>
      <c r="D43" s="594">
        <v>0</v>
      </c>
      <c r="E43" s="598">
        <f t="shared" si="7"/>
        <v>0</v>
      </c>
      <c r="F43" s="596">
        <v>246</v>
      </c>
      <c r="G43" s="596">
        <f t="shared" si="2"/>
        <v>365</v>
      </c>
      <c r="H43" s="598">
        <f t="shared" si="8"/>
        <v>0</v>
      </c>
      <c r="I43" s="598">
        <f t="shared" si="9"/>
        <v>0</v>
      </c>
      <c r="J43" s="561"/>
      <c r="K43" s="578">
        <v>0</v>
      </c>
      <c r="L43" s="598">
        <f t="shared" si="10"/>
        <v>0</v>
      </c>
      <c r="M43" s="598">
        <f t="shared" si="3"/>
        <v>0</v>
      </c>
      <c r="N43" s="598">
        <f t="shared" si="4"/>
        <v>0</v>
      </c>
      <c r="O43" s="598">
        <f t="shared" si="5"/>
        <v>0</v>
      </c>
      <c r="P43" s="598">
        <f t="shared" si="11"/>
        <v>0</v>
      </c>
      <c r="Q43" s="561"/>
    </row>
    <row r="44" spans="1:17" ht="15">
      <c r="A44" s="568">
        <f t="shared" si="1"/>
        <v>29</v>
      </c>
      <c r="B44" s="592" t="s">
        <v>143</v>
      </c>
      <c r="C44" s="593">
        <f t="shared" si="6"/>
        <v>2023</v>
      </c>
      <c r="D44" s="594">
        <v>0</v>
      </c>
      <c r="E44" s="598">
        <f t="shared" si="7"/>
        <v>0</v>
      </c>
      <c r="F44" s="596">
        <v>215</v>
      </c>
      <c r="G44" s="596">
        <f t="shared" si="2"/>
        <v>365</v>
      </c>
      <c r="H44" s="598">
        <f t="shared" si="8"/>
        <v>0</v>
      </c>
      <c r="I44" s="598">
        <f t="shared" si="9"/>
        <v>0</v>
      </c>
      <c r="J44" s="561"/>
      <c r="K44" s="578">
        <v>0</v>
      </c>
      <c r="L44" s="598">
        <f t="shared" si="10"/>
        <v>0</v>
      </c>
      <c r="M44" s="598">
        <f t="shared" si="3"/>
        <v>0</v>
      </c>
      <c r="N44" s="598">
        <f t="shared" si="4"/>
        <v>0</v>
      </c>
      <c r="O44" s="598">
        <f t="shared" si="5"/>
        <v>0</v>
      </c>
      <c r="P44" s="598">
        <f t="shared" si="11"/>
        <v>0</v>
      </c>
      <c r="Q44" s="561"/>
    </row>
    <row r="45" spans="1:17" ht="15">
      <c r="A45" s="568">
        <f t="shared" si="1"/>
        <v>30</v>
      </c>
      <c r="B45" s="592" t="s">
        <v>144</v>
      </c>
      <c r="C45" s="593">
        <f t="shared" si="6"/>
        <v>2023</v>
      </c>
      <c r="D45" s="594">
        <v>0</v>
      </c>
      <c r="E45" s="598">
        <f t="shared" si="7"/>
        <v>0</v>
      </c>
      <c r="F45" s="596">
        <v>185</v>
      </c>
      <c r="G45" s="596">
        <f t="shared" si="2"/>
        <v>365</v>
      </c>
      <c r="H45" s="598">
        <f t="shared" si="8"/>
        <v>0</v>
      </c>
      <c r="I45" s="598">
        <f t="shared" si="9"/>
        <v>0</v>
      </c>
      <c r="J45" s="561"/>
      <c r="K45" s="578">
        <v>0</v>
      </c>
      <c r="L45" s="598">
        <f t="shared" si="10"/>
        <v>0</v>
      </c>
      <c r="M45" s="598">
        <f t="shared" si="3"/>
        <v>0</v>
      </c>
      <c r="N45" s="598">
        <f t="shared" si="4"/>
        <v>0</v>
      </c>
      <c r="O45" s="598">
        <f t="shared" si="5"/>
        <v>0</v>
      </c>
      <c r="P45" s="598">
        <f t="shared" si="11"/>
        <v>0</v>
      </c>
      <c r="Q45" s="561"/>
    </row>
    <row r="46" spans="1:17" ht="15">
      <c r="A46" s="568">
        <f t="shared" si="1"/>
        <v>31</v>
      </c>
      <c r="B46" s="592" t="s">
        <v>145</v>
      </c>
      <c r="C46" s="593">
        <f t="shared" si="6"/>
        <v>2023</v>
      </c>
      <c r="D46" s="594">
        <v>0</v>
      </c>
      <c r="E46" s="598">
        <f t="shared" si="7"/>
        <v>0</v>
      </c>
      <c r="F46" s="596">
        <v>154</v>
      </c>
      <c r="G46" s="596">
        <f t="shared" si="2"/>
        <v>365</v>
      </c>
      <c r="H46" s="598">
        <f t="shared" si="8"/>
        <v>0</v>
      </c>
      <c r="I46" s="598">
        <f t="shared" si="9"/>
        <v>0</v>
      </c>
      <c r="J46" s="561"/>
      <c r="K46" s="578">
        <v>0</v>
      </c>
      <c r="L46" s="598">
        <f t="shared" si="10"/>
        <v>0</v>
      </c>
      <c r="M46" s="598">
        <f t="shared" si="3"/>
        <v>0</v>
      </c>
      <c r="N46" s="598">
        <f t="shared" si="4"/>
        <v>0</v>
      </c>
      <c r="O46" s="598">
        <f t="shared" si="5"/>
        <v>0</v>
      </c>
      <c r="P46" s="598">
        <f t="shared" si="11"/>
        <v>0</v>
      </c>
      <c r="Q46" s="561"/>
    </row>
    <row r="47" spans="1:17" ht="15">
      <c r="A47" s="568">
        <f t="shared" si="1"/>
        <v>32</v>
      </c>
      <c r="B47" s="592" t="s">
        <v>951</v>
      </c>
      <c r="C47" s="593">
        <f t="shared" si="6"/>
        <v>2023</v>
      </c>
      <c r="D47" s="594">
        <v>0</v>
      </c>
      <c r="E47" s="598">
        <f t="shared" si="7"/>
        <v>0</v>
      </c>
      <c r="F47" s="596">
        <v>123</v>
      </c>
      <c r="G47" s="596">
        <f t="shared" si="2"/>
        <v>365</v>
      </c>
      <c r="H47" s="598">
        <f t="shared" si="8"/>
        <v>0</v>
      </c>
      <c r="I47" s="598">
        <f t="shared" si="9"/>
        <v>0</v>
      </c>
      <c r="J47" s="561"/>
      <c r="K47" s="578">
        <v>0</v>
      </c>
      <c r="L47" s="598">
        <f t="shared" si="10"/>
        <v>0</v>
      </c>
      <c r="M47" s="598">
        <f t="shared" si="3"/>
        <v>0</v>
      </c>
      <c r="N47" s="598">
        <f t="shared" si="4"/>
        <v>0</v>
      </c>
      <c r="O47" s="598">
        <f t="shared" si="5"/>
        <v>0</v>
      </c>
      <c r="P47" s="598">
        <f t="shared" si="11"/>
        <v>0</v>
      </c>
      <c r="Q47" s="561"/>
    </row>
    <row r="48" spans="1:17" ht="15">
      <c r="A48" s="568">
        <f t="shared" si="1"/>
        <v>33</v>
      </c>
      <c r="B48" s="592" t="s">
        <v>147</v>
      </c>
      <c r="C48" s="593">
        <f t="shared" si="6"/>
        <v>2023</v>
      </c>
      <c r="D48" s="594">
        <v>0</v>
      </c>
      <c r="E48" s="598">
        <f t="shared" si="7"/>
        <v>0</v>
      </c>
      <c r="F48" s="596">
        <v>93</v>
      </c>
      <c r="G48" s="596">
        <f t="shared" si="2"/>
        <v>365</v>
      </c>
      <c r="H48" s="598">
        <f t="shared" si="8"/>
        <v>0</v>
      </c>
      <c r="I48" s="598">
        <f t="shared" si="9"/>
        <v>0</v>
      </c>
      <c r="J48" s="561"/>
      <c r="K48" s="578">
        <v>0</v>
      </c>
      <c r="L48" s="598">
        <f t="shared" si="10"/>
        <v>0</v>
      </c>
      <c r="M48" s="598">
        <f t="shared" si="3"/>
        <v>0</v>
      </c>
      <c r="N48" s="598">
        <f t="shared" si="4"/>
        <v>0</v>
      </c>
      <c r="O48" s="598">
        <f t="shared" si="5"/>
        <v>0</v>
      </c>
      <c r="P48" s="598">
        <f t="shared" si="11"/>
        <v>0</v>
      </c>
      <c r="Q48" s="561"/>
    </row>
    <row r="49" spans="1:17" ht="15">
      <c r="A49" s="568">
        <f t="shared" si="1"/>
        <v>34</v>
      </c>
      <c r="B49" s="592" t="s">
        <v>148</v>
      </c>
      <c r="C49" s="593">
        <f t="shared" si="6"/>
        <v>2023</v>
      </c>
      <c r="D49" s="594">
        <v>0</v>
      </c>
      <c r="E49" s="598">
        <f t="shared" si="7"/>
        <v>0</v>
      </c>
      <c r="F49" s="596">
        <v>62</v>
      </c>
      <c r="G49" s="596">
        <f t="shared" si="2"/>
        <v>365</v>
      </c>
      <c r="H49" s="598">
        <f t="shared" si="8"/>
        <v>0</v>
      </c>
      <c r="I49" s="598">
        <f t="shared" si="9"/>
        <v>0</v>
      </c>
      <c r="J49" s="561"/>
      <c r="K49" s="578">
        <v>0</v>
      </c>
      <c r="L49" s="598">
        <f t="shared" si="10"/>
        <v>0</v>
      </c>
      <c r="M49" s="598">
        <f t="shared" si="3"/>
        <v>0</v>
      </c>
      <c r="N49" s="598">
        <f t="shared" si="4"/>
        <v>0</v>
      </c>
      <c r="O49" s="598">
        <f t="shared" si="5"/>
        <v>0</v>
      </c>
      <c r="P49" s="598">
        <f t="shared" si="11"/>
        <v>0</v>
      </c>
      <c r="Q49" s="561"/>
    </row>
    <row r="50" spans="1:17" ht="15">
      <c r="A50" s="568">
        <f t="shared" si="1"/>
        <v>35</v>
      </c>
      <c r="B50" s="592" t="s">
        <v>149</v>
      </c>
      <c r="C50" s="593">
        <f t="shared" si="6"/>
        <v>2023</v>
      </c>
      <c r="D50" s="594">
        <v>0</v>
      </c>
      <c r="E50" s="598">
        <f t="shared" si="7"/>
        <v>0</v>
      </c>
      <c r="F50" s="596">
        <v>32</v>
      </c>
      <c r="G50" s="596">
        <f t="shared" si="2"/>
        <v>365</v>
      </c>
      <c r="H50" s="598">
        <f t="shared" si="8"/>
        <v>0</v>
      </c>
      <c r="I50" s="598">
        <f t="shared" si="9"/>
        <v>0</v>
      </c>
      <c r="J50" s="561"/>
      <c r="K50" s="578">
        <v>0</v>
      </c>
      <c r="L50" s="598">
        <f t="shared" si="10"/>
        <v>0</v>
      </c>
      <c r="M50" s="598">
        <f t="shared" si="3"/>
        <v>0</v>
      </c>
      <c r="N50" s="598">
        <f t="shared" si="4"/>
        <v>0</v>
      </c>
      <c r="O50" s="598">
        <f t="shared" si="5"/>
        <v>0</v>
      </c>
      <c r="P50" s="598">
        <f t="shared" si="11"/>
        <v>0</v>
      </c>
      <c r="Q50" s="561"/>
    </row>
    <row r="51" spans="1:17" ht="15">
      <c r="A51" s="568">
        <f t="shared" si="1"/>
        <v>36</v>
      </c>
      <c r="B51" s="592" t="s">
        <v>150</v>
      </c>
      <c r="C51" s="593">
        <f t="shared" si="6"/>
        <v>2023</v>
      </c>
      <c r="D51" s="594">
        <v>0</v>
      </c>
      <c r="E51" s="598">
        <f t="shared" si="7"/>
        <v>0</v>
      </c>
      <c r="F51" s="596">
        <v>1</v>
      </c>
      <c r="G51" s="596">
        <f t="shared" si="2"/>
        <v>365</v>
      </c>
      <c r="H51" s="598">
        <f t="shared" si="8"/>
        <v>0</v>
      </c>
      <c r="I51" s="600">
        <f t="shared" si="9"/>
        <v>0</v>
      </c>
      <c r="J51" s="561"/>
      <c r="K51" s="578">
        <v>0</v>
      </c>
      <c r="L51" s="598">
        <f t="shared" si="10"/>
        <v>0</v>
      </c>
      <c r="M51" s="598">
        <f t="shared" si="3"/>
        <v>0</v>
      </c>
      <c r="N51" s="598">
        <f t="shared" si="4"/>
        <v>0</v>
      </c>
      <c r="O51" s="598">
        <f t="shared" si="5"/>
        <v>0</v>
      </c>
      <c r="P51" s="598">
        <f t="shared" si="11"/>
        <v>0</v>
      </c>
      <c r="Q51" s="561"/>
    </row>
    <row r="52" spans="1:17" ht="15.75" thickBot="1">
      <c r="A52" s="568">
        <f t="shared" si="1"/>
        <v>37</v>
      </c>
      <c r="B52" s="601" t="s">
        <v>952</v>
      </c>
      <c r="C52" s="602"/>
      <c r="D52" s="603">
        <f>SUM(D40:D51)</f>
        <v>0</v>
      </c>
      <c r="E52" s="604"/>
      <c r="F52" s="604"/>
      <c r="G52" s="604"/>
      <c r="H52" s="604"/>
      <c r="I52" s="598"/>
      <c r="J52" s="561"/>
      <c r="K52" s="605">
        <f>SUM(K40:K51)</f>
        <v>0</v>
      </c>
      <c r="L52" s="605">
        <f>SUM(L40:L51)</f>
        <v>0</v>
      </c>
      <c r="M52" s="561"/>
      <c r="N52" s="561"/>
      <c r="O52" s="561"/>
      <c r="P52" s="561"/>
      <c r="Q52" s="561"/>
    </row>
    <row r="53" spans="1:17" ht="15.75" thickTop="1">
      <c r="A53" s="568"/>
      <c r="B53" s="606"/>
      <c r="C53" s="606"/>
      <c r="D53" s="598"/>
      <c r="E53" s="607"/>
      <c r="F53" s="607"/>
      <c r="G53" s="607"/>
      <c r="H53" s="607"/>
      <c r="I53" s="598"/>
      <c r="J53" s="561"/>
      <c r="K53" s="608"/>
      <c r="L53" s="561"/>
      <c r="M53" s="561"/>
      <c r="N53" s="561"/>
      <c r="O53" s="561"/>
      <c r="P53" s="561"/>
      <c r="Q53" s="561"/>
    </row>
    <row r="54" spans="1:17" ht="15">
      <c r="A54" s="574">
        <f>+A52+1</f>
        <v>38</v>
      </c>
      <c r="B54" s="936" t="s">
        <v>1118</v>
      </c>
      <c r="C54" s="936"/>
      <c r="D54" s="936"/>
      <c r="E54" s="936"/>
      <c r="F54" s="936"/>
      <c r="G54" s="936"/>
      <c r="H54" s="936"/>
      <c r="I54" s="936"/>
      <c r="J54" s="561"/>
      <c r="K54" s="561"/>
      <c r="L54" s="561"/>
      <c r="M54" s="561"/>
      <c r="N54" s="561"/>
      <c r="O54" s="561"/>
      <c r="P54" s="561"/>
      <c r="Q54" s="561"/>
    </row>
    <row r="55" spans="1:17" ht="15">
      <c r="A55" s="568"/>
      <c r="B55" s="562"/>
      <c r="C55" s="562"/>
      <c r="D55" s="562"/>
      <c r="E55" s="562"/>
      <c r="F55" s="562"/>
      <c r="G55" s="562"/>
      <c r="H55" s="562"/>
      <c r="I55" s="562"/>
      <c r="J55" s="561"/>
      <c r="K55" s="561"/>
      <c r="L55" s="494"/>
      <c r="M55" s="494"/>
      <c r="N55" s="494"/>
      <c r="O55" s="494"/>
      <c r="P55" s="870" t="s">
        <v>179</v>
      </c>
      <c r="Q55" s="561"/>
    </row>
    <row r="56" spans="1:17" ht="15">
      <c r="A56" s="568">
        <f>A54+1</f>
        <v>39</v>
      </c>
      <c r="B56" s="576" t="s">
        <v>953</v>
      </c>
      <c r="C56" s="576"/>
      <c r="D56" s="576"/>
      <c r="E56" s="576"/>
      <c r="F56" s="571"/>
      <c r="G56" s="571"/>
      <c r="H56" s="571"/>
      <c r="I56" s="575"/>
      <c r="J56" s="561"/>
      <c r="K56" s="561"/>
      <c r="L56" s="494"/>
      <c r="M56" s="494"/>
      <c r="N56" s="494"/>
      <c r="O56" s="494"/>
      <c r="P56" s="494"/>
      <c r="Q56" s="561"/>
    </row>
    <row r="57" spans="1:17" ht="15">
      <c r="A57" s="568"/>
      <c r="B57" s="576"/>
      <c r="C57" s="576"/>
      <c r="D57" s="576"/>
      <c r="E57" s="576"/>
      <c r="F57" s="571"/>
      <c r="G57" s="571"/>
      <c r="H57" s="571"/>
      <c r="I57" s="575"/>
      <c r="J57" s="561"/>
      <c r="K57" s="561"/>
      <c r="L57" s="494"/>
      <c r="M57" s="494"/>
      <c r="N57" s="494"/>
      <c r="O57" s="494"/>
      <c r="P57" s="494"/>
      <c r="Q57" s="561"/>
    </row>
    <row r="58" spans="1:17" ht="30">
      <c r="A58" s="568">
        <f>A56+1</f>
        <v>40</v>
      </c>
      <c r="B58" s="576"/>
      <c r="C58" s="576"/>
      <c r="D58" s="576"/>
      <c r="E58" s="571"/>
      <c r="F58" s="571"/>
      <c r="G58" s="577" t="s">
        <v>906</v>
      </c>
      <c r="H58" s="571"/>
      <c r="I58" s="561"/>
      <c r="J58" s="561"/>
      <c r="K58" s="561"/>
      <c r="L58" s="494"/>
      <c r="M58" s="494"/>
      <c r="N58" s="494"/>
      <c r="O58" s="494"/>
      <c r="P58" s="494"/>
      <c r="Q58" s="561"/>
    </row>
    <row r="59" spans="1:17" ht="15">
      <c r="A59" s="568">
        <f t="shared" ref="A59:A64" si="12">+A58+1</f>
        <v>41</v>
      </c>
      <c r="B59" s="569" t="s">
        <v>907</v>
      </c>
      <c r="C59" s="569"/>
      <c r="D59" s="569"/>
      <c r="E59" s="571"/>
      <c r="F59" s="571"/>
      <c r="G59" s="578">
        <v>0</v>
      </c>
      <c r="H59" s="579"/>
      <c r="I59" s="561"/>
      <c r="J59" s="561"/>
      <c r="K59" s="561"/>
      <c r="L59" s="494"/>
      <c r="M59" s="494"/>
      <c r="N59" s="494"/>
      <c r="O59" s="494"/>
      <c r="P59" s="494"/>
      <c r="Q59" s="561"/>
    </row>
    <row r="60" spans="1:17" ht="15">
      <c r="A60" s="568">
        <f t="shared" si="12"/>
        <v>42</v>
      </c>
      <c r="B60" s="569" t="s">
        <v>908</v>
      </c>
      <c r="C60" s="569"/>
      <c r="D60" s="569"/>
      <c r="E60" s="571"/>
      <c r="F60" s="571"/>
      <c r="G60" s="578">
        <v>0</v>
      </c>
      <c r="H60" s="579"/>
      <c r="I60" s="561"/>
      <c r="J60" s="561"/>
      <c r="K60" s="561"/>
      <c r="L60" s="494"/>
      <c r="M60" s="494"/>
      <c r="N60" s="494"/>
      <c r="O60" s="494"/>
      <c r="P60" s="494"/>
      <c r="Q60" s="561"/>
    </row>
    <row r="61" spans="1:17" ht="15">
      <c r="A61" s="568">
        <f t="shared" si="12"/>
        <v>43</v>
      </c>
      <c r="B61" s="569" t="s">
        <v>909</v>
      </c>
      <c r="C61" s="569"/>
      <c r="D61" s="569"/>
      <c r="E61" s="571"/>
      <c r="F61" s="571"/>
      <c r="G61" s="580">
        <v>0</v>
      </c>
      <c r="H61" s="579"/>
      <c r="I61" s="561"/>
      <c r="J61" s="561"/>
      <c r="K61" s="494"/>
      <c r="L61" s="494"/>
      <c r="M61" s="494"/>
      <c r="N61" s="494"/>
      <c r="O61" s="494"/>
      <c r="P61" s="494"/>
      <c r="Q61" s="561"/>
    </row>
    <row r="62" spans="1:17" ht="15">
      <c r="A62" s="568">
        <f t="shared" si="12"/>
        <v>44</v>
      </c>
      <c r="B62" s="569" t="s">
        <v>910</v>
      </c>
      <c r="C62" s="569"/>
      <c r="D62" s="569"/>
      <c r="E62" s="571"/>
      <c r="F62" s="571"/>
      <c r="G62" s="581">
        <f>+G59-G61-G60</f>
        <v>0</v>
      </c>
      <c r="H62" s="579"/>
      <c r="I62" s="561"/>
      <c r="J62" s="561"/>
      <c r="K62" s="494"/>
      <c r="L62" s="494"/>
      <c r="M62" s="494"/>
      <c r="N62" s="494"/>
      <c r="O62" s="494"/>
      <c r="P62" s="494"/>
      <c r="Q62" s="561"/>
    </row>
    <row r="63" spans="1:17" ht="15">
      <c r="A63" s="568">
        <f t="shared" si="12"/>
        <v>45</v>
      </c>
      <c r="B63" s="569" t="s">
        <v>911</v>
      </c>
      <c r="C63" s="569"/>
      <c r="D63" s="569"/>
      <c r="E63" s="571"/>
      <c r="F63" s="571"/>
      <c r="G63" s="580">
        <v>0</v>
      </c>
      <c r="H63" s="579"/>
      <c r="I63" s="561"/>
      <c r="J63" s="561"/>
      <c r="K63" s="494"/>
      <c r="L63" s="494"/>
      <c r="M63" s="494"/>
      <c r="N63" s="494"/>
      <c r="O63" s="494"/>
      <c r="P63" s="494"/>
      <c r="Q63" s="561"/>
    </row>
    <row r="64" spans="1:17" ht="15.75" thickBot="1">
      <c r="A64" s="568">
        <f t="shared" si="12"/>
        <v>46</v>
      </c>
      <c r="B64" s="569" t="s">
        <v>912</v>
      </c>
      <c r="C64" s="569"/>
      <c r="D64" s="569"/>
      <c r="E64" s="571"/>
      <c r="F64" s="571"/>
      <c r="G64" s="582">
        <f>+G62-G63</f>
        <v>0</v>
      </c>
      <c r="H64" s="579"/>
      <c r="I64" s="561"/>
      <c r="J64" s="561"/>
      <c r="K64" s="494"/>
      <c r="L64" s="494"/>
      <c r="M64" s="494"/>
      <c r="N64" s="494"/>
      <c r="O64" s="494"/>
      <c r="P64" s="494"/>
      <c r="Q64" s="561"/>
    </row>
    <row r="65" spans="1:17" ht="15.75" thickTop="1">
      <c r="A65" s="568"/>
      <c r="B65" s="569"/>
      <c r="C65" s="569"/>
      <c r="D65" s="569"/>
      <c r="E65" s="571"/>
      <c r="F65" s="571"/>
      <c r="G65" s="581"/>
      <c r="H65" s="579"/>
      <c r="I65" s="561"/>
      <c r="J65" s="561"/>
      <c r="K65" s="494"/>
      <c r="L65" s="494"/>
      <c r="M65" s="494"/>
      <c r="N65" s="494"/>
      <c r="O65" s="494"/>
      <c r="P65" s="494"/>
      <c r="Q65" s="561"/>
    </row>
    <row r="66" spans="1:17" ht="15">
      <c r="A66" s="568">
        <f>A64+1</f>
        <v>47</v>
      </c>
      <c r="B66" s="569" t="s">
        <v>913</v>
      </c>
      <c r="C66" s="569"/>
      <c r="D66" s="569"/>
      <c r="E66" s="571"/>
      <c r="F66" s="571"/>
      <c r="G66" s="578">
        <v>0</v>
      </c>
      <c r="H66" s="579"/>
      <c r="I66" s="561"/>
      <c r="J66" s="561"/>
      <c r="K66" s="561"/>
      <c r="L66" s="561"/>
      <c r="M66" s="561"/>
      <c r="N66" s="561"/>
      <c r="O66" s="561"/>
      <c r="P66" s="561"/>
      <c r="Q66" s="561"/>
    </row>
    <row r="67" spans="1:17" ht="15">
      <c r="A67" s="568">
        <f>+A66+1</f>
        <v>48</v>
      </c>
      <c r="B67" s="569" t="s">
        <v>908</v>
      </c>
      <c r="C67" s="569"/>
      <c r="D67" s="569"/>
      <c r="E67" s="571"/>
      <c r="F67" s="571"/>
      <c r="G67" s="578">
        <v>0</v>
      </c>
      <c r="H67" s="579"/>
      <c r="I67" s="561"/>
      <c r="J67" s="561"/>
      <c r="K67" s="561"/>
      <c r="L67" s="561"/>
      <c r="M67" s="561"/>
      <c r="N67" s="561"/>
      <c r="O67" s="561"/>
      <c r="P67" s="561"/>
      <c r="Q67" s="561"/>
    </row>
    <row r="68" spans="1:17" ht="15">
      <c r="A68" s="568">
        <f>+A67+1</f>
        <v>49</v>
      </c>
      <c r="B68" s="569" t="s">
        <v>909</v>
      </c>
      <c r="C68" s="569"/>
      <c r="D68" s="569"/>
      <c r="E68" s="571"/>
      <c r="F68" s="571"/>
      <c r="G68" s="580">
        <v>0</v>
      </c>
      <c r="H68" s="579"/>
      <c r="I68" s="561"/>
      <c r="J68" s="561"/>
      <c r="K68" s="494"/>
      <c r="L68" s="494"/>
      <c r="M68" s="494"/>
      <c r="N68" s="494"/>
      <c r="O68" s="494"/>
      <c r="P68" s="494"/>
      <c r="Q68" s="561"/>
    </row>
    <row r="69" spans="1:17" ht="15">
      <c r="A69" s="568">
        <f>+A68+1</f>
        <v>50</v>
      </c>
      <c r="B69" s="569" t="s">
        <v>910</v>
      </c>
      <c r="C69" s="569"/>
      <c r="D69" s="569"/>
      <c r="E69" s="571"/>
      <c r="F69" s="571"/>
      <c r="G69" s="581">
        <f>+G66-G68</f>
        <v>0</v>
      </c>
      <c r="H69" s="579"/>
      <c r="I69" s="561"/>
      <c r="J69" s="561"/>
      <c r="K69" s="494"/>
      <c r="L69" s="494"/>
      <c r="M69" s="494"/>
      <c r="N69" s="494"/>
      <c r="O69" s="494"/>
      <c r="P69" s="494"/>
      <c r="Q69" s="561"/>
    </row>
    <row r="70" spans="1:17" ht="15">
      <c r="A70" s="568">
        <f>+A69+1</f>
        <v>51</v>
      </c>
      <c r="B70" s="569" t="s">
        <v>914</v>
      </c>
      <c r="C70" s="569"/>
      <c r="D70" s="569"/>
      <c r="E70" s="571"/>
      <c r="F70" s="571"/>
      <c r="G70" s="580">
        <v>0</v>
      </c>
      <c r="H70" s="579"/>
      <c r="I70" s="561"/>
      <c r="J70" s="561"/>
      <c r="K70" s="494"/>
      <c r="L70" s="494"/>
      <c r="M70" s="494"/>
      <c r="N70" s="494"/>
      <c r="O70" s="494"/>
      <c r="P70" s="494"/>
      <c r="Q70" s="561"/>
    </row>
    <row r="71" spans="1:17" ht="15.75" thickBot="1">
      <c r="A71" s="568">
        <f>+A70+1</f>
        <v>52</v>
      </c>
      <c r="B71" s="569" t="s">
        <v>915</v>
      </c>
      <c r="C71" s="569"/>
      <c r="D71" s="569"/>
      <c r="E71" s="571"/>
      <c r="F71" s="571"/>
      <c r="G71" s="582">
        <f>+G69-G70</f>
        <v>0</v>
      </c>
      <c r="H71" s="579"/>
      <c r="I71" s="561"/>
      <c r="J71" s="561"/>
      <c r="K71" s="494"/>
      <c r="L71" s="494"/>
      <c r="M71" s="494"/>
      <c r="N71" s="494"/>
      <c r="O71" s="494"/>
      <c r="P71" s="494"/>
      <c r="Q71" s="561"/>
    </row>
    <row r="72" spans="1:17" ht="15.75" thickTop="1">
      <c r="A72" s="568"/>
      <c r="B72" s="569"/>
      <c r="C72" s="569"/>
      <c r="D72" s="569"/>
      <c r="E72" s="571"/>
      <c r="F72" s="571"/>
      <c r="G72" s="581"/>
      <c r="H72" s="579"/>
      <c r="I72" s="561"/>
      <c r="J72" s="561"/>
      <c r="K72" s="494"/>
      <c r="L72" s="494"/>
      <c r="M72" s="494"/>
      <c r="N72" s="494"/>
      <c r="O72" s="494"/>
      <c r="P72" s="494"/>
      <c r="Q72" s="561"/>
    </row>
    <row r="73" spans="1:17" ht="15">
      <c r="A73" s="568">
        <f>A71+1</f>
        <v>53</v>
      </c>
      <c r="B73" s="569" t="s">
        <v>916</v>
      </c>
      <c r="C73" s="569"/>
      <c r="D73" s="569"/>
      <c r="E73" s="571"/>
      <c r="F73" s="571"/>
      <c r="G73" s="581">
        <f>+P93</f>
        <v>0</v>
      </c>
      <c r="H73" s="564" t="str">
        <f>"From Line "&amp;A93&amp;P78</f>
        <v>From Line 70(n)</v>
      </c>
      <c r="I73" s="561"/>
      <c r="J73" s="561"/>
      <c r="K73" s="494"/>
      <c r="L73" s="494"/>
      <c r="M73" s="494"/>
      <c r="N73" s="494"/>
      <c r="O73" s="494"/>
      <c r="P73" s="494"/>
      <c r="Q73" s="561"/>
    </row>
    <row r="74" spans="1:17" ht="15">
      <c r="A74" s="568">
        <f>+A73+1</f>
        <v>54</v>
      </c>
      <c r="B74" s="569" t="s">
        <v>917</v>
      </c>
      <c r="C74" s="569"/>
      <c r="D74" s="569"/>
      <c r="E74" s="571"/>
      <c r="F74" s="571"/>
      <c r="G74" s="581">
        <f>+(G64+G71)/2</f>
        <v>0</v>
      </c>
      <c r="H74" s="579"/>
      <c r="I74" s="561"/>
      <c r="J74" s="561"/>
      <c r="K74" s="494"/>
      <c r="L74" s="494"/>
      <c r="M74" s="494"/>
      <c r="N74" s="494"/>
      <c r="O74" s="494"/>
      <c r="P74" s="494"/>
      <c r="Q74" s="561"/>
    </row>
    <row r="75" spans="1:17" ht="15.75" thickBot="1">
      <c r="A75" s="568">
        <f>+A74+1</f>
        <v>55</v>
      </c>
      <c r="B75" s="569" t="s">
        <v>918</v>
      </c>
      <c r="C75" s="569"/>
      <c r="D75" s="569"/>
      <c r="E75" s="571"/>
      <c r="F75" s="571"/>
      <c r="G75" s="582">
        <f>+G73+G74</f>
        <v>0</v>
      </c>
      <c r="H75" s="564" t="s">
        <v>954</v>
      </c>
      <c r="I75" s="561"/>
      <c r="J75" s="561"/>
      <c r="K75" s="494"/>
      <c r="L75" s="494"/>
      <c r="M75" s="494"/>
      <c r="N75" s="494"/>
      <c r="O75" s="494"/>
      <c r="P75" s="494"/>
      <c r="Q75" s="561"/>
    </row>
    <row r="76" spans="1:17" ht="15.75" thickTop="1">
      <c r="A76" s="609"/>
      <c r="B76" s="561"/>
      <c r="C76" s="561"/>
      <c r="D76" s="561"/>
      <c r="E76" s="561"/>
      <c r="F76" s="561"/>
      <c r="G76" s="561"/>
      <c r="H76" s="561"/>
      <c r="I76" s="561"/>
      <c r="J76" s="561"/>
      <c r="K76" s="494"/>
      <c r="L76" s="494"/>
      <c r="M76" s="494"/>
      <c r="N76" s="494"/>
      <c r="O76" s="494"/>
      <c r="P76" s="494"/>
      <c r="Q76" s="561"/>
    </row>
    <row r="77" spans="1:17" ht="15">
      <c r="A77" s="568">
        <f>A75+1</f>
        <v>56</v>
      </c>
      <c r="B77" s="576" t="s">
        <v>953</v>
      </c>
      <c r="C77" s="584"/>
      <c r="D77" s="562"/>
      <c r="E77" s="562"/>
      <c r="F77" s="562"/>
      <c r="G77" s="562"/>
      <c r="H77" s="562"/>
      <c r="I77" s="562"/>
      <c r="J77" s="561"/>
      <c r="K77" s="494" t="s">
        <v>920</v>
      </c>
      <c r="L77" s="494"/>
      <c r="M77" s="494"/>
      <c r="N77" s="494"/>
      <c r="O77" s="494"/>
      <c r="P77" s="494"/>
      <c r="Q77" s="561"/>
    </row>
    <row r="78" spans="1:17" ht="15">
      <c r="A78" s="568"/>
      <c r="B78" s="509" t="s">
        <v>122</v>
      </c>
      <c r="C78" s="510" t="s">
        <v>123</v>
      </c>
      <c r="D78" s="585" t="s">
        <v>279</v>
      </c>
      <c r="E78" s="585" t="s">
        <v>124</v>
      </c>
      <c r="F78" s="585" t="s">
        <v>280</v>
      </c>
      <c r="G78" s="585" t="s">
        <v>127</v>
      </c>
      <c r="H78" s="585" t="s">
        <v>128</v>
      </c>
      <c r="I78" s="585" t="s">
        <v>129</v>
      </c>
      <c r="J78" s="561"/>
      <c r="K78" s="585" t="s">
        <v>130</v>
      </c>
      <c r="L78" s="585" t="s">
        <v>821</v>
      </c>
      <c r="M78" s="585" t="s">
        <v>865</v>
      </c>
      <c r="N78" s="585" t="s">
        <v>921</v>
      </c>
      <c r="O78" s="585" t="s">
        <v>922</v>
      </c>
      <c r="P78" s="585" t="s">
        <v>923</v>
      </c>
      <c r="Q78" s="561"/>
    </row>
    <row r="79" spans="1:17" ht="165">
      <c r="A79" s="574">
        <f>+A77+1</f>
        <v>57</v>
      </c>
      <c r="B79" s="586" t="s">
        <v>111</v>
      </c>
      <c r="C79" s="586" t="s">
        <v>924</v>
      </c>
      <c r="D79" s="587" t="s">
        <v>925</v>
      </c>
      <c r="E79" s="587" t="s">
        <v>926</v>
      </c>
      <c r="F79" s="587" t="s">
        <v>927</v>
      </c>
      <c r="G79" s="587" t="s">
        <v>928</v>
      </c>
      <c r="H79" s="587" t="s">
        <v>929</v>
      </c>
      <c r="I79" s="587" t="s">
        <v>930</v>
      </c>
      <c r="J79" s="561"/>
      <c r="K79" s="587" t="s">
        <v>931</v>
      </c>
      <c r="L79" s="587" t="s">
        <v>932</v>
      </c>
      <c r="M79" s="587" t="s">
        <v>933</v>
      </c>
      <c r="N79" s="587" t="s">
        <v>934</v>
      </c>
      <c r="O79" s="587" t="s">
        <v>935</v>
      </c>
      <c r="P79" s="587" t="s">
        <v>936</v>
      </c>
      <c r="Q79" s="561"/>
    </row>
    <row r="80" spans="1:17" ht="30">
      <c r="A80" s="588">
        <f t="shared" ref="A80:A94" si="13">+A79+1</f>
        <v>58</v>
      </c>
      <c r="B80" s="589"/>
      <c r="C80" s="589"/>
      <c r="D80" s="590" t="s">
        <v>937</v>
      </c>
      <c r="E80" s="590" t="s">
        <v>938</v>
      </c>
      <c r="F80" s="590"/>
      <c r="G80" s="590" t="s">
        <v>939</v>
      </c>
      <c r="H80" s="590" t="s">
        <v>940</v>
      </c>
      <c r="I80" s="590" t="s">
        <v>941</v>
      </c>
      <c r="J80" s="591"/>
      <c r="K80" s="590"/>
      <c r="L80" s="590" t="s">
        <v>942</v>
      </c>
      <c r="M80" s="590" t="s">
        <v>943</v>
      </c>
      <c r="N80" s="590" t="s">
        <v>944</v>
      </c>
      <c r="O80" s="590" t="s">
        <v>945</v>
      </c>
      <c r="P80" s="590" t="s">
        <v>946</v>
      </c>
      <c r="Q80" s="561"/>
    </row>
    <row r="81" spans="1:17" ht="15">
      <c r="A81" s="568">
        <f>+A79+1</f>
        <v>58</v>
      </c>
      <c r="B81" s="592" t="s">
        <v>947</v>
      </c>
      <c r="C81" s="593">
        <f t="shared" ref="C81:C93" si="14">C39</f>
        <v>2022</v>
      </c>
      <c r="D81" s="594" t="s">
        <v>948</v>
      </c>
      <c r="E81" s="595">
        <v>0</v>
      </c>
      <c r="F81" s="596" t="s">
        <v>948</v>
      </c>
      <c r="G81" s="596">
        <f>F8</f>
        <v>365</v>
      </c>
      <c r="H81" s="597" t="s">
        <v>948</v>
      </c>
      <c r="I81" s="598">
        <f>E81</f>
        <v>0</v>
      </c>
      <c r="J81" s="561"/>
      <c r="K81" s="594"/>
      <c r="L81" s="594" t="s">
        <v>948</v>
      </c>
      <c r="M81" s="594" t="s">
        <v>948</v>
      </c>
      <c r="N81" s="594" t="s">
        <v>948</v>
      </c>
      <c r="O81" s="594" t="s">
        <v>948</v>
      </c>
      <c r="P81" s="578">
        <f>G63</f>
        <v>0</v>
      </c>
      <c r="Q81" s="561"/>
    </row>
    <row r="82" spans="1:17" ht="15">
      <c r="A82" s="568">
        <f t="shared" si="13"/>
        <v>59</v>
      </c>
      <c r="B82" s="592" t="s">
        <v>949</v>
      </c>
      <c r="C82" s="593">
        <f t="shared" si="14"/>
        <v>2023</v>
      </c>
      <c r="D82" s="594">
        <v>0</v>
      </c>
      <c r="E82" s="598">
        <f>E81+D82</f>
        <v>0</v>
      </c>
      <c r="F82" s="599">
        <f>F40</f>
        <v>335</v>
      </c>
      <c r="G82" s="596">
        <f t="shared" ref="G82:G93" si="15">G81</f>
        <v>365</v>
      </c>
      <c r="H82" s="598">
        <f>IFERROR(D82*F82/G82,0)</f>
        <v>0</v>
      </c>
      <c r="I82" s="598">
        <f>+I81+H82</f>
        <v>0</v>
      </c>
      <c r="J82" s="561"/>
      <c r="K82" s="578">
        <v>0</v>
      </c>
      <c r="L82" s="598">
        <f t="shared" ref="L82:L93" si="16">K82-D82</f>
        <v>0</v>
      </c>
      <c r="M82" s="598">
        <f t="shared" ref="M82:M93" si="17">IF(AND( D82&gt;=0, K82&gt;=0), IF( L82&gt;=0, H82, K82/ D82* H82), IF(AND( D82&lt;0, K82&lt;0), IF( L82&lt;0,H82, K82/ D82* H82),0))</f>
        <v>0</v>
      </c>
      <c r="N82" s="598">
        <f t="shared" ref="N82:N93" si="18">IF(AND( D82&gt;=0, K82&gt;=0), IF( L82&gt;=0, L82*50%,0), IF(AND( D82&lt;0, K82&lt;0),IF( L82&lt;0, L82*50%,0),0))</f>
        <v>0</v>
      </c>
      <c r="O82" s="598">
        <f t="shared" ref="O82:O93" si="19">IF(AND( D82&gt;=0, K82&lt;=0), K82*50%, IF(AND( D82&lt;0, K82&gt;=0), K82*50%,0))</f>
        <v>0</v>
      </c>
      <c r="P82" s="598">
        <f t="shared" ref="P82:P93" si="20">P81+M82+N82+O82</f>
        <v>0</v>
      </c>
      <c r="Q82" s="561"/>
    </row>
    <row r="83" spans="1:17" ht="15">
      <c r="A83" s="568">
        <f t="shared" si="13"/>
        <v>60</v>
      </c>
      <c r="B83" s="592" t="s">
        <v>140</v>
      </c>
      <c r="C83" s="593">
        <f t="shared" si="14"/>
        <v>2023</v>
      </c>
      <c r="D83" s="594">
        <v>0</v>
      </c>
      <c r="E83" s="598">
        <f t="shared" ref="E83:E93" si="21">E82+D83</f>
        <v>0</v>
      </c>
      <c r="F83" s="596">
        <v>307</v>
      </c>
      <c r="G83" s="596">
        <f t="shared" si="15"/>
        <v>365</v>
      </c>
      <c r="H83" s="598">
        <f t="shared" ref="H83:H93" si="22">IFERROR(D83*F83/G83,0)</f>
        <v>0</v>
      </c>
      <c r="I83" s="598">
        <f t="shared" ref="I83:I93" si="23">+I82+H83</f>
        <v>0</v>
      </c>
      <c r="J83" s="561"/>
      <c r="K83" s="578">
        <v>0</v>
      </c>
      <c r="L83" s="598">
        <f t="shared" si="16"/>
        <v>0</v>
      </c>
      <c r="M83" s="598">
        <f t="shared" si="17"/>
        <v>0</v>
      </c>
      <c r="N83" s="598">
        <f t="shared" si="18"/>
        <v>0</v>
      </c>
      <c r="O83" s="598">
        <f t="shared" si="19"/>
        <v>0</v>
      </c>
      <c r="P83" s="598">
        <f t="shared" si="20"/>
        <v>0</v>
      </c>
      <c r="Q83" s="561"/>
    </row>
    <row r="84" spans="1:17" ht="15">
      <c r="A84" s="568">
        <f t="shared" si="13"/>
        <v>61</v>
      </c>
      <c r="B84" s="592" t="s">
        <v>950</v>
      </c>
      <c r="C84" s="593">
        <f t="shared" si="14"/>
        <v>2023</v>
      </c>
      <c r="D84" s="594">
        <v>0</v>
      </c>
      <c r="E84" s="598">
        <f t="shared" si="21"/>
        <v>0</v>
      </c>
      <c r="F84" s="596">
        <v>276</v>
      </c>
      <c r="G84" s="596">
        <f t="shared" si="15"/>
        <v>365</v>
      </c>
      <c r="H84" s="598">
        <f t="shared" si="22"/>
        <v>0</v>
      </c>
      <c r="I84" s="598">
        <f t="shared" si="23"/>
        <v>0</v>
      </c>
      <c r="J84" s="561"/>
      <c r="K84" s="578">
        <v>0</v>
      </c>
      <c r="L84" s="598">
        <f t="shared" si="16"/>
        <v>0</v>
      </c>
      <c r="M84" s="598">
        <f t="shared" si="17"/>
        <v>0</v>
      </c>
      <c r="N84" s="598">
        <f t="shared" si="18"/>
        <v>0</v>
      </c>
      <c r="O84" s="598">
        <f t="shared" si="19"/>
        <v>0</v>
      </c>
      <c r="P84" s="598">
        <f t="shared" si="20"/>
        <v>0</v>
      </c>
      <c r="Q84" s="561"/>
    </row>
    <row r="85" spans="1:17" ht="15">
      <c r="A85" s="568">
        <f t="shared" si="13"/>
        <v>62</v>
      </c>
      <c r="B85" s="592" t="s">
        <v>142</v>
      </c>
      <c r="C85" s="593">
        <f t="shared" si="14"/>
        <v>2023</v>
      </c>
      <c r="D85" s="594">
        <v>0</v>
      </c>
      <c r="E85" s="598">
        <f t="shared" si="21"/>
        <v>0</v>
      </c>
      <c r="F85" s="596">
        <v>246</v>
      </c>
      <c r="G85" s="596">
        <f t="shared" si="15"/>
        <v>365</v>
      </c>
      <c r="H85" s="598">
        <f t="shared" si="22"/>
        <v>0</v>
      </c>
      <c r="I85" s="598">
        <f t="shared" si="23"/>
        <v>0</v>
      </c>
      <c r="J85" s="561"/>
      <c r="K85" s="578">
        <v>0</v>
      </c>
      <c r="L85" s="598">
        <f t="shared" si="16"/>
        <v>0</v>
      </c>
      <c r="M85" s="598">
        <f t="shared" si="17"/>
        <v>0</v>
      </c>
      <c r="N85" s="598">
        <f t="shared" si="18"/>
        <v>0</v>
      </c>
      <c r="O85" s="598">
        <f t="shared" si="19"/>
        <v>0</v>
      </c>
      <c r="P85" s="598">
        <f t="shared" si="20"/>
        <v>0</v>
      </c>
      <c r="Q85" s="561"/>
    </row>
    <row r="86" spans="1:17" ht="15">
      <c r="A86" s="568">
        <f t="shared" si="13"/>
        <v>63</v>
      </c>
      <c r="B86" s="592" t="s">
        <v>143</v>
      </c>
      <c r="C86" s="593">
        <f t="shared" si="14"/>
        <v>2023</v>
      </c>
      <c r="D86" s="594">
        <v>0</v>
      </c>
      <c r="E86" s="598">
        <f t="shared" si="21"/>
        <v>0</v>
      </c>
      <c r="F86" s="596">
        <v>215</v>
      </c>
      <c r="G86" s="596">
        <f t="shared" si="15"/>
        <v>365</v>
      </c>
      <c r="H86" s="598">
        <f t="shared" si="22"/>
        <v>0</v>
      </c>
      <c r="I86" s="598">
        <f t="shared" si="23"/>
        <v>0</v>
      </c>
      <c r="J86" s="561"/>
      <c r="K86" s="578">
        <v>0</v>
      </c>
      <c r="L86" s="598">
        <f t="shared" si="16"/>
        <v>0</v>
      </c>
      <c r="M86" s="598">
        <f t="shared" si="17"/>
        <v>0</v>
      </c>
      <c r="N86" s="598">
        <f t="shared" si="18"/>
        <v>0</v>
      </c>
      <c r="O86" s="598">
        <f t="shared" si="19"/>
        <v>0</v>
      </c>
      <c r="P86" s="598">
        <f t="shared" si="20"/>
        <v>0</v>
      </c>
      <c r="Q86" s="561"/>
    </row>
    <row r="87" spans="1:17" ht="15">
      <c r="A87" s="568">
        <f t="shared" si="13"/>
        <v>64</v>
      </c>
      <c r="B87" s="592" t="s">
        <v>144</v>
      </c>
      <c r="C87" s="593">
        <f t="shared" si="14"/>
        <v>2023</v>
      </c>
      <c r="D87" s="594">
        <v>0</v>
      </c>
      <c r="E87" s="598">
        <f t="shared" si="21"/>
        <v>0</v>
      </c>
      <c r="F87" s="596">
        <v>185</v>
      </c>
      <c r="G87" s="596">
        <f t="shared" si="15"/>
        <v>365</v>
      </c>
      <c r="H87" s="598">
        <f t="shared" si="22"/>
        <v>0</v>
      </c>
      <c r="I87" s="598">
        <f t="shared" si="23"/>
        <v>0</v>
      </c>
      <c r="J87" s="561"/>
      <c r="K87" s="578">
        <v>0</v>
      </c>
      <c r="L87" s="598">
        <f t="shared" si="16"/>
        <v>0</v>
      </c>
      <c r="M87" s="598">
        <f t="shared" si="17"/>
        <v>0</v>
      </c>
      <c r="N87" s="598">
        <f t="shared" si="18"/>
        <v>0</v>
      </c>
      <c r="O87" s="598">
        <f t="shared" si="19"/>
        <v>0</v>
      </c>
      <c r="P87" s="598">
        <f t="shared" si="20"/>
        <v>0</v>
      </c>
      <c r="Q87" s="561"/>
    </row>
    <row r="88" spans="1:17" ht="15">
      <c r="A88" s="568">
        <f t="shared" si="13"/>
        <v>65</v>
      </c>
      <c r="B88" s="592" t="s">
        <v>145</v>
      </c>
      <c r="C88" s="593">
        <f t="shared" si="14"/>
        <v>2023</v>
      </c>
      <c r="D88" s="594">
        <v>0</v>
      </c>
      <c r="E88" s="598">
        <f t="shared" si="21"/>
        <v>0</v>
      </c>
      <c r="F88" s="596">
        <v>154</v>
      </c>
      <c r="G88" s="596">
        <f t="shared" si="15"/>
        <v>365</v>
      </c>
      <c r="H88" s="598">
        <f t="shared" si="22"/>
        <v>0</v>
      </c>
      <c r="I88" s="598">
        <f t="shared" si="23"/>
        <v>0</v>
      </c>
      <c r="J88" s="561"/>
      <c r="K88" s="578">
        <v>0</v>
      </c>
      <c r="L88" s="598">
        <f t="shared" si="16"/>
        <v>0</v>
      </c>
      <c r="M88" s="598">
        <f t="shared" si="17"/>
        <v>0</v>
      </c>
      <c r="N88" s="598">
        <f t="shared" si="18"/>
        <v>0</v>
      </c>
      <c r="O88" s="598">
        <f t="shared" si="19"/>
        <v>0</v>
      </c>
      <c r="P88" s="598">
        <f t="shared" si="20"/>
        <v>0</v>
      </c>
      <c r="Q88" s="561"/>
    </row>
    <row r="89" spans="1:17" ht="15">
      <c r="A89" s="568">
        <f t="shared" si="13"/>
        <v>66</v>
      </c>
      <c r="B89" s="592" t="s">
        <v>951</v>
      </c>
      <c r="C89" s="593">
        <f t="shared" si="14"/>
        <v>2023</v>
      </c>
      <c r="D89" s="594">
        <v>0</v>
      </c>
      <c r="E89" s="598">
        <f t="shared" si="21"/>
        <v>0</v>
      </c>
      <c r="F89" s="596">
        <v>123</v>
      </c>
      <c r="G89" s="596">
        <f t="shared" si="15"/>
        <v>365</v>
      </c>
      <c r="H89" s="598">
        <f t="shared" si="22"/>
        <v>0</v>
      </c>
      <c r="I89" s="598">
        <f t="shared" si="23"/>
        <v>0</v>
      </c>
      <c r="J89" s="561"/>
      <c r="K89" s="578">
        <v>0</v>
      </c>
      <c r="L89" s="598">
        <f t="shared" si="16"/>
        <v>0</v>
      </c>
      <c r="M89" s="598">
        <f t="shared" si="17"/>
        <v>0</v>
      </c>
      <c r="N89" s="598">
        <f t="shared" si="18"/>
        <v>0</v>
      </c>
      <c r="O89" s="598">
        <f t="shared" si="19"/>
        <v>0</v>
      </c>
      <c r="P89" s="598">
        <f t="shared" si="20"/>
        <v>0</v>
      </c>
      <c r="Q89" s="561"/>
    </row>
    <row r="90" spans="1:17" ht="15">
      <c r="A90" s="568">
        <f t="shared" si="13"/>
        <v>67</v>
      </c>
      <c r="B90" s="592" t="s">
        <v>147</v>
      </c>
      <c r="C90" s="593">
        <f t="shared" si="14"/>
        <v>2023</v>
      </c>
      <c r="D90" s="594">
        <v>0</v>
      </c>
      <c r="E90" s="598">
        <f t="shared" si="21"/>
        <v>0</v>
      </c>
      <c r="F90" s="596">
        <v>93</v>
      </c>
      <c r="G90" s="596">
        <f t="shared" si="15"/>
        <v>365</v>
      </c>
      <c r="H90" s="598">
        <f t="shared" si="22"/>
        <v>0</v>
      </c>
      <c r="I90" s="598">
        <f t="shared" si="23"/>
        <v>0</v>
      </c>
      <c r="J90" s="561"/>
      <c r="K90" s="578">
        <v>0</v>
      </c>
      <c r="L90" s="598">
        <f t="shared" si="16"/>
        <v>0</v>
      </c>
      <c r="M90" s="598">
        <f t="shared" si="17"/>
        <v>0</v>
      </c>
      <c r="N90" s="598">
        <f t="shared" si="18"/>
        <v>0</v>
      </c>
      <c r="O90" s="598">
        <f t="shared" si="19"/>
        <v>0</v>
      </c>
      <c r="P90" s="598">
        <f t="shared" si="20"/>
        <v>0</v>
      </c>
      <c r="Q90" s="561"/>
    </row>
    <row r="91" spans="1:17" ht="15">
      <c r="A91" s="568">
        <f t="shared" si="13"/>
        <v>68</v>
      </c>
      <c r="B91" s="592" t="s">
        <v>148</v>
      </c>
      <c r="C91" s="593">
        <f t="shared" si="14"/>
        <v>2023</v>
      </c>
      <c r="D91" s="594">
        <v>0</v>
      </c>
      <c r="E91" s="598">
        <f t="shared" si="21"/>
        <v>0</v>
      </c>
      <c r="F91" s="596">
        <v>62</v>
      </c>
      <c r="G91" s="596">
        <f t="shared" si="15"/>
        <v>365</v>
      </c>
      <c r="H91" s="598">
        <f t="shared" si="22"/>
        <v>0</v>
      </c>
      <c r="I91" s="598">
        <f t="shared" si="23"/>
        <v>0</v>
      </c>
      <c r="J91" s="561"/>
      <c r="K91" s="578">
        <v>0</v>
      </c>
      <c r="L91" s="598">
        <f t="shared" si="16"/>
        <v>0</v>
      </c>
      <c r="M91" s="598">
        <f t="shared" si="17"/>
        <v>0</v>
      </c>
      <c r="N91" s="598">
        <f t="shared" si="18"/>
        <v>0</v>
      </c>
      <c r="O91" s="598">
        <f t="shared" si="19"/>
        <v>0</v>
      </c>
      <c r="P91" s="598">
        <f t="shared" si="20"/>
        <v>0</v>
      </c>
      <c r="Q91" s="561"/>
    </row>
    <row r="92" spans="1:17" ht="15">
      <c r="A92" s="568">
        <f t="shared" si="13"/>
        <v>69</v>
      </c>
      <c r="B92" s="592" t="s">
        <v>149</v>
      </c>
      <c r="C92" s="593">
        <f t="shared" si="14"/>
        <v>2023</v>
      </c>
      <c r="D92" s="594">
        <v>0</v>
      </c>
      <c r="E92" s="598">
        <f t="shared" si="21"/>
        <v>0</v>
      </c>
      <c r="F92" s="596">
        <v>32</v>
      </c>
      <c r="G92" s="596">
        <f t="shared" si="15"/>
        <v>365</v>
      </c>
      <c r="H92" s="598">
        <f t="shared" si="22"/>
        <v>0</v>
      </c>
      <c r="I92" s="598">
        <f t="shared" si="23"/>
        <v>0</v>
      </c>
      <c r="J92" s="561"/>
      <c r="K92" s="578">
        <v>0</v>
      </c>
      <c r="L92" s="598">
        <f t="shared" si="16"/>
        <v>0</v>
      </c>
      <c r="M92" s="598">
        <f t="shared" si="17"/>
        <v>0</v>
      </c>
      <c r="N92" s="598">
        <f t="shared" si="18"/>
        <v>0</v>
      </c>
      <c r="O92" s="598">
        <f t="shared" si="19"/>
        <v>0</v>
      </c>
      <c r="P92" s="598">
        <f t="shared" si="20"/>
        <v>0</v>
      </c>
      <c r="Q92" s="561"/>
    </row>
    <row r="93" spans="1:17" ht="15">
      <c r="A93" s="568">
        <f t="shared" si="13"/>
        <v>70</v>
      </c>
      <c r="B93" s="592" t="s">
        <v>150</v>
      </c>
      <c r="C93" s="593">
        <f t="shared" si="14"/>
        <v>2023</v>
      </c>
      <c r="D93" s="594">
        <v>0</v>
      </c>
      <c r="E93" s="598">
        <f t="shared" si="21"/>
        <v>0</v>
      </c>
      <c r="F93" s="596">
        <v>1</v>
      </c>
      <c r="G93" s="596">
        <f t="shared" si="15"/>
        <v>365</v>
      </c>
      <c r="H93" s="598">
        <f t="shared" si="22"/>
        <v>0</v>
      </c>
      <c r="I93" s="600">
        <f t="shared" si="23"/>
        <v>0</v>
      </c>
      <c r="J93" s="561"/>
      <c r="K93" s="578">
        <v>0</v>
      </c>
      <c r="L93" s="598">
        <f t="shared" si="16"/>
        <v>0</v>
      </c>
      <c r="M93" s="598">
        <f t="shared" si="17"/>
        <v>0</v>
      </c>
      <c r="N93" s="598">
        <f t="shared" si="18"/>
        <v>0</v>
      </c>
      <c r="O93" s="598">
        <f t="shared" si="19"/>
        <v>0</v>
      </c>
      <c r="P93" s="598">
        <f t="shared" si="20"/>
        <v>0</v>
      </c>
      <c r="Q93" s="561"/>
    </row>
    <row r="94" spans="1:17" ht="15.75" thickBot="1">
      <c r="A94" s="568">
        <f t="shared" si="13"/>
        <v>71</v>
      </c>
      <c r="B94" s="601" t="s">
        <v>952</v>
      </c>
      <c r="C94" s="602"/>
      <c r="D94" s="603">
        <f>SUM(D82:D93)</f>
        <v>0</v>
      </c>
      <c r="E94" s="604"/>
      <c r="F94" s="604"/>
      <c r="G94" s="604"/>
      <c r="H94" s="604"/>
      <c r="I94" s="598"/>
      <c r="J94" s="561"/>
      <c r="K94" s="605">
        <f>SUM(K82:K93)</f>
        <v>0</v>
      </c>
      <c r="L94" s="605">
        <f>SUM(L82:L93)</f>
        <v>0</v>
      </c>
      <c r="M94" s="561"/>
      <c r="N94" s="561"/>
      <c r="O94" s="561"/>
      <c r="P94" s="561"/>
      <c r="Q94" s="561"/>
    </row>
    <row r="95" spans="1:17" ht="15.75" thickTop="1">
      <c r="A95" s="568"/>
      <c r="B95" s="562"/>
      <c r="C95" s="562"/>
      <c r="D95" s="562"/>
      <c r="E95" s="562"/>
      <c r="F95" s="562"/>
      <c r="G95" s="562"/>
      <c r="H95" s="562"/>
      <c r="I95" s="562"/>
      <c r="J95" s="561"/>
      <c r="K95" s="608"/>
      <c r="L95" s="561"/>
      <c r="M95" s="561"/>
      <c r="N95" s="561"/>
      <c r="O95" s="561"/>
      <c r="P95" s="561"/>
      <c r="Q95" s="561"/>
    </row>
    <row r="96" spans="1:17" ht="15" customHeight="1">
      <c r="A96" s="574">
        <f>+A94+1</f>
        <v>72</v>
      </c>
      <c r="B96" s="937" t="s">
        <v>1119</v>
      </c>
      <c r="C96" s="937"/>
      <c r="D96" s="937"/>
      <c r="E96" s="937"/>
      <c r="F96" s="937"/>
      <c r="G96" s="937"/>
      <c r="H96" s="937"/>
      <c r="I96" s="937"/>
      <c r="J96" s="561"/>
      <c r="K96" s="494"/>
      <c r="L96" s="494"/>
      <c r="M96" s="494"/>
      <c r="N96" s="494"/>
      <c r="O96" s="494"/>
      <c r="P96" s="494"/>
      <c r="Q96" s="561"/>
    </row>
    <row r="97" spans="1:17" ht="15">
      <c r="A97" s="610"/>
      <c r="B97" s="611"/>
      <c r="C97" s="611"/>
      <c r="D97" s="611"/>
      <c r="E97" s="611"/>
      <c r="F97" s="611"/>
      <c r="G97" s="611"/>
      <c r="H97" s="611"/>
      <c r="I97" s="611"/>
      <c r="J97" s="561"/>
      <c r="K97" s="494"/>
      <c r="L97" s="494"/>
      <c r="M97" s="494"/>
      <c r="N97" s="494"/>
      <c r="O97" s="494"/>
      <c r="P97" s="494"/>
      <c r="Q97" s="561"/>
    </row>
    <row r="98" spans="1:17" ht="84" customHeight="1">
      <c r="A98" s="496">
        <f>A96+1</f>
        <v>73</v>
      </c>
      <c r="B98" s="934" t="s">
        <v>994</v>
      </c>
      <c r="C98" s="934"/>
      <c r="D98" s="934"/>
      <c r="E98" s="934"/>
      <c r="F98" s="934"/>
      <c r="G98" s="934"/>
      <c r="H98" s="934"/>
      <c r="I98" s="934"/>
      <c r="J98" s="612"/>
      <c r="K98" s="494"/>
      <c r="L98" s="494"/>
      <c r="M98" s="494"/>
      <c r="N98" s="494"/>
      <c r="O98" s="494"/>
      <c r="P98" s="494"/>
      <c r="Q98" s="561"/>
    </row>
    <row r="99" spans="1:17" ht="15">
      <c r="A99" s="610"/>
      <c r="B99" s="611"/>
      <c r="C99" s="611"/>
      <c r="D99" s="611"/>
      <c r="E99" s="611"/>
      <c r="F99" s="611"/>
      <c r="G99" s="611"/>
      <c r="H99" s="611"/>
      <c r="I99" s="611"/>
      <c r="J99" s="561"/>
      <c r="K99" s="494"/>
      <c r="L99" s="494"/>
      <c r="M99" s="494"/>
      <c r="N99" s="494"/>
      <c r="O99" s="494"/>
      <c r="P99" s="494"/>
      <c r="Q99" s="561"/>
    </row>
    <row r="100" spans="1:17" ht="62.25" customHeight="1">
      <c r="A100" s="496">
        <f>+A98+1</f>
        <v>74</v>
      </c>
      <c r="B100" s="934" t="s">
        <v>995</v>
      </c>
      <c r="C100" s="934"/>
      <c r="D100" s="934"/>
      <c r="E100" s="934"/>
      <c r="F100" s="934"/>
      <c r="G100" s="934"/>
      <c r="H100" s="934"/>
      <c r="I100" s="934"/>
      <c r="J100" s="612"/>
      <c r="K100" s="494"/>
      <c r="L100" s="494"/>
      <c r="M100" s="494"/>
      <c r="N100" s="494"/>
      <c r="O100" s="494"/>
      <c r="P100" s="494"/>
      <c r="Q100" s="561"/>
    </row>
    <row r="101" spans="1:17" ht="15">
      <c r="A101" s="610"/>
      <c r="B101" s="611"/>
      <c r="C101" s="611"/>
      <c r="D101" s="611"/>
      <c r="E101" s="611"/>
      <c r="F101" s="611"/>
      <c r="G101" s="611"/>
      <c r="H101" s="611"/>
      <c r="I101" s="611"/>
      <c r="J101" s="561"/>
      <c r="K101" s="494"/>
      <c r="L101" s="494"/>
      <c r="M101" s="494"/>
      <c r="N101" s="494"/>
      <c r="O101" s="494"/>
      <c r="P101" s="494"/>
      <c r="Q101" s="561"/>
    </row>
    <row r="102" spans="1:17" ht="62.25" customHeight="1">
      <c r="A102" s="496">
        <f>+A100+1</f>
        <v>75</v>
      </c>
      <c r="B102" s="934" t="s">
        <v>996</v>
      </c>
      <c r="C102" s="934"/>
      <c r="D102" s="934"/>
      <c r="E102" s="934"/>
      <c r="F102" s="934"/>
      <c r="G102" s="934"/>
      <c r="H102" s="934"/>
      <c r="I102" s="934"/>
      <c r="J102" s="612"/>
      <c r="K102" s="494"/>
      <c r="L102" s="494"/>
      <c r="M102" s="494"/>
      <c r="N102" s="494"/>
      <c r="O102" s="494"/>
      <c r="P102" s="494"/>
      <c r="Q102" s="561"/>
    </row>
    <row r="103" spans="1:17" ht="15">
      <c r="A103" s="496"/>
      <c r="B103" s="855"/>
      <c r="C103" s="855"/>
      <c r="D103" s="855"/>
      <c r="E103" s="855"/>
      <c r="F103" s="855"/>
      <c r="G103" s="855"/>
      <c r="H103" s="855"/>
      <c r="I103" s="855"/>
      <c r="J103" s="613"/>
      <c r="K103" s="494"/>
      <c r="L103" s="494"/>
      <c r="M103" s="494"/>
      <c r="N103" s="494"/>
      <c r="O103" s="494"/>
      <c r="P103" s="494"/>
      <c r="Q103" s="561"/>
    </row>
    <row r="104" spans="1:17" ht="62.25" customHeight="1">
      <c r="A104" s="496">
        <f>+A102+1</f>
        <v>76</v>
      </c>
      <c r="B104" s="934" t="s">
        <v>997</v>
      </c>
      <c r="C104" s="934"/>
      <c r="D104" s="934"/>
      <c r="E104" s="934"/>
      <c r="F104" s="934"/>
      <c r="G104" s="934"/>
      <c r="H104" s="934"/>
      <c r="I104" s="934"/>
      <c r="J104" s="612"/>
      <c r="K104" s="494"/>
      <c r="L104" s="494"/>
      <c r="M104" s="494"/>
      <c r="N104" s="494"/>
      <c r="O104" s="494"/>
      <c r="P104" s="494"/>
      <c r="Q104" s="561"/>
    </row>
    <row r="105" spans="1:17" ht="15">
      <c r="A105" s="610"/>
      <c r="B105" s="611"/>
      <c r="C105" s="611"/>
      <c r="D105" s="611"/>
      <c r="E105" s="611"/>
      <c r="F105" s="611"/>
      <c r="G105" s="611"/>
      <c r="H105" s="611"/>
      <c r="I105" s="611"/>
      <c r="J105" s="561"/>
      <c r="K105" s="494"/>
      <c r="L105" s="494"/>
      <c r="M105" s="494"/>
      <c r="N105" s="494"/>
      <c r="O105" s="494"/>
      <c r="P105" s="494"/>
      <c r="Q105" s="561"/>
    </row>
    <row r="106" spans="1:17" ht="51.75" customHeight="1">
      <c r="A106" s="496">
        <f>+A104+1</f>
        <v>77</v>
      </c>
      <c r="B106" s="934" t="s">
        <v>998</v>
      </c>
      <c r="C106" s="934"/>
      <c r="D106" s="934"/>
      <c r="E106" s="934"/>
      <c r="F106" s="934"/>
      <c r="G106" s="934"/>
      <c r="H106" s="934"/>
      <c r="I106" s="934"/>
      <c r="J106" s="612"/>
      <c r="K106" s="494"/>
      <c r="L106" s="494"/>
      <c r="M106" s="494"/>
      <c r="N106" s="494"/>
      <c r="O106" s="494"/>
      <c r="P106" s="494"/>
      <c r="Q106" s="561"/>
    </row>
    <row r="107" spans="1:17" ht="15">
      <c r="A107" s="561"/>
      <c r="B107" s="561"/>
      <c r="C107" s="561"/>
      <c r="D107" s="561"/>
      <c r="E107" s="561"/>
      <c r="F107" s="561"/>
      <c r="G107" s="561"/>
      <c r="H107" s="561"/>
      <c r="I107" s="561"/>
      <c r="J107" s="561"/>
      <c r="K107" s="561"/>
      <c r="L107" s="561"/>
      <c r="M107" s="561"/>
      <c r="N107" s="561"/>
      <c r="O107" s="561"/>
      <c r="P107" s="561"/>
      <c r="Q107" s="561"/>
    </row>
  </sheetData>
  <mergeCells count="9">
    <mergeCell ref="B102:I102"/>
    <mergeCell ref="B104:I104"/>
    <mergeCell ref="B106:I106"/>
    <mergeCell ref="B10:P10"/>
    <mergeCell ref="B12:P12"/>
    <mergeCell ref="B54:I54"/>
    <mergeCell ref="B96:I96"/>
    <mergeCell ref="B98:I98"/>
    <mergeCell ref="B100:I100"/>
  </mergeCells>
  <pageMargins left="0.7" right="0.7" top="0.75" bottom="0.75" header="0.3" footer="0.3"/>
  <pageSetup scale="36" orientation="portrait" r:id="rId1"/>
  <rowBreaks count="1" manualBreakCount="1">
    <brk id="5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view="pageBreakPreview" zoomScale="80" zoomScaleNormal="100" zoomScaleSheetLayoutView="80" workbookViewId="0">
      <selection activeCell="AA20" sqref="AA20"/>
    </sheetView>
  </sheetViews>
  <sheetFormatPr defaultRowHeight="12.75"/>
  <cols>
    <col min="1" max="1" width="10.6640625" style="858" customWidth="1"/>
    <col min="2" max="3" width="9.33203125" style="858"/>
    <col min="4" max="4" width="18.6640625" style="858" customWidth="1"/>
    <col min="5" max="5" width="9.33203125" style="858"/>
    <col min="6" max="6" width="19" style="858" customWidth="1"/>
    <col min="7" max="7" width="12" style="858" bestFit="1" customWidth="1"/>
    <col min="8" max="8" width="12.6640625" style="858" customWidth="1"/>
    <col min="9" max="9" width="11.1640625" style="858" bestFit="1" customWidth="1"/>
    <col min="10" max="10" width="10" style="858" bestFit="1" customWidth="1"/>
    <col min="11" max="12" width="11.1640625" style="858" bestFit="1" customWidth="1"/>
    <col min="13" max="13" width="3.6640625" style="858" customWidth="1"/>
    <col min="14" max="19" width="12.6640625" style="858" customWidth="1"/>
    <col min="20" max="20" width="4" style="858" customWidth="1"/>
    <col min="21" max="16384" width="9.33203125" style="858"/>
  </cols>
  <sheetData>
    <row r="1" spans="1:20" ht="15">
      <c r="A1" s="482" t="s">
        <v>750</v>
      </c>
      <c r="B1" s="485"/>
      <c r="C1" s="485"/>
      <c r="D1" s="485"/>
      <c r="E1" s="485"/>
      <c r="F1" s="485"/>
      <c r="G1" s="485"/>
      <c r="H1" s="485"/>
      <c r="I1" s="485"/>
      <c r="J1" s="485"/>
      <c r="K1" s="485"/>
      <c r="L1" s="485"/>
      <c r="M1" s="485"/>
      <c r="N1" s="485"/>
      <c r="O1" s="485"/>
      <c r="P1" s="485"/>
      <c r="Q1" s="485"/>
      <c r="R1" s="485"/>
      <c r="S1" s="485"/>
      <c r="T1" s="863"/>
    </row>
    <row r="2" spans="1:20" ht="15">
      <c r="A2" s="560" t="s">
        <v>970</v>
      </c>
      <c r="B2" s="485"/>
      <c r="C2" s="485"/>
      <c r="D2" s="485"/>
      <c r="E2" s="485"/>
      <c r="F2" s="485"/>
      <c r="G2" s="485"/>
      <c r="H2" s="485"/>
      <c r="I2" s="485"/>
      <c r="J2" s="485"/>
      <c r="K2" s="485"/>
      <c r="L2" s="485"/>
      <c r="M2" s="485"/>
      <c r="N2" s="485"/>
      <c r="O2" s="485"/>
      <c r="P2" s="485"/>
      <c r="Q2" s="485"/>
      <c r="R2" s="485"/>
      <c r="S2" s="485"/>
      <c r="T2" s="863"/>
    </row>
    <row r="3" spans="1:20" ht="15">
      <c r="A3" s="482" t="s">
        <v>979</v>
      </c>
      <c r="B3" s="485"/>
      <c r="C3" s="485"/>
      <c r="D3" s="485"/>
      <c r="E3" s="485"/>
      <c r="F3" s="485"/>
      <c r="G3" s="485"/>
      <c r="H3" s="485"/>
      <c r="I3" s="485"/>
      <c r="J3" s="485"/>
      <c r="K3" s="485"/>
      <c r="L3" s="485"/>
      <c r="M3" s="485"/>
      <c r="N3" s="485"/>
      <c r="O3" s="485"/>
      <c r="P3" s="485"/>
      <c r="Q3" s="485"/>
      <c r="R3" s="485"/>
      <c r="S3" s="485"/>
      <c r="T3" s="863"/>
    </row>
    <row r="4" spans="1:20" ht="15">
      <c r="A4" s="486">
        <v>2023</v>
      </c>
      <c r="B4" s="486" t="s">
        <v>1100</v>
      </c>
      <c r="C4" s="530"/>
      <c r="D4" s="485"/>
      <c r="E4" s="485"/>
      <c r="F4" s="614"/>
      <c r="G4" s="485"/>
      <c r="H4" s="485"/>
      <c r="I4" s="485"/>
      <c r="J4" s="485"/>
      <c r="K4" s="485"/>
      <c r="L4" s="485"/>
      <c r="M4" s="485"/>
      <c r="N4" s="485"/>
      <c r="O4" s="485"/>
      <c r="P4" s="485"/>
      <c r="Q4" s="485"/>
      <c r="R4" s="485"/>
      <c r="S4" s="485"/>
      <c r="T4" s="863"/>
    </row>
    <row r="5" spans="1:20" ht="15">
      <c r="A5" s="485"/>
      <c r="B5" s="485"/>
      <c r="C5" s="485"/>
      <c r="D5" s="485"/>
      <c r="E5" s="485"/>
      <c r="F5" s="485"/>
      <c r="G5" s="485"/>
      <c r="H5" s="485"/>
      <c r="I5" s="485"/>
      <c r="J5" s="485"/>
      <c r="K5" s="485"/>
      <c r="L5" s="485"/>
      <c r="M5" s="485"/>
      <c r="N5" s="485"/>
      <c r="O5" s="485"/>
      <c r="P5" s="485"/>
      <c r="Q5" s="485"/>
      <c r="R5" s="485"/>
      <c r="S5" s="485"/>
      <c r="T5" s="863"/>
    </row>
    <row r="6" spans="1:20" ht="15">
      <c r="A6" s="567" t="s">
        <v>406</v>
      </c>
      <c r="B6" s="485"/>
      <c r="C6" s="485"/>
      <c r="D6" s="485"/>
      <c r="E6" s="485"/>
      <c r="F6" s="485"/>
      <c r="G6" s="485"/>
      <c r="H6" s="485"/>
      <c r="I6" s="485"/>
      <c r="J6" s="485"/>
      <c r="K6" s="485"/>
      <c r="L6" s="485"/>
      <c r="M6" s="485"/>
      <c r="N6" s="485"/>
      <c r="O6" s="485"/>
      <c r="P6" s="485"/>
      <c r="Q6" s="485"/>
      <c r="R6" s="485"/>
      <c r="S6" s="485"/>
      <c r="T6" s="863"/>
    </row>
    <row r="7" spans="1:20" ht="15">
      <c r="A7" s="568">
        <v>1</v>
      </c>
      <c r="B7" s="615" t="s">
        <v>1044</v>
      </c>
      <c r="C7" s="530"/>
      <c r="D7" s="530"/>
      <c r="E7" s="530"/>
      <c r="F7" s="530"/>
      <c r="G7" s="530"/>
      <c r="H7" s="530"/>
      <c r="I7" s="530"/>
      <c r="J7" s="530"/>
      <c r="K7" s="530"/>
      <c r="L7" s="530"/>
      <c r="M7" s="530"/>
      <c r="N7" s="530"/>
      <c r="O7" s="530"/>
      <c r="P7" s="530"/>
      <c r="Q7" s="530"/>
      <c r="R7" s="530"/>
      <c r="S7" s="530"/>
      <c r="T7" s="863"/>
    </row>
    <row r="8" spans="1:20" ht="99.75" customHeight="1">
      <c r="A8" s="574">
        <f>+A7+1</f>
        <v>2</v>
      </c>
      <c r="B8" s="939" t="s">
        <v>1045</v>
      </c>
      <c r="C8" s="939"/>
      <c r="D8" s="939"/>
      <c r="E8" s="939"/>
      <c r="F8" s="939"/>
      <c r="G8" s="939"/>
      <c r="H8" s="939"/>
      <c r="I8" s="939"/>
      <c r="J8" s="939"/>
      <c r="K8" s="939"/>
      <c r="L8" s="939"/>
      <c r="M8" s="939"/>
      <c r="N8" s="939"/>
      <c r="O8" s="939"/>
      <c r="P8" s="939"/>
      <c r="Q8" s="939"/>
      <c r="R8" s="939"/>
      <c r="S8" s="939"/>
      <c r="T8" s="863"/>
    </row>
    <row r="9" spans="1:20" ht="81" customHeight="1">
      <c r="A9" s="574">
        <f>+A8+1</f>
        <v>3</v>
      </c>
      <c r="B9" s="940" t="s">
        <v>955</v>
      </c>
      <c r="C9" s="941"/>
      <c r="D9" s="941"/>
      <c r="E9" s="941"/>
      <c r="F9" s="941"/>
      <c r="G9" s="941"/>
      <c r="H9" s="941"/>
      <c r="I9" s="941"/>
      <c r="J9" s="941"/>
      <c r="K9" s="941"/>
      <c r="L9" s="941"/>
      <c r="M9" s="941"/>
      <c r="N9" s="941"/>
      <c r="O9" s="941"/>
      <c r="P9" s="941"/>
      <c r="Q9" s="941"/>
      <c r="R9" s="941"/>
      <c r="S9" s="941"/>
      <c r="T9" s="863"/>
    </row>
    <row r="10" spans="1:20" ht="36" customHeight="1">
      <c r="A10" s="574">
        <f>+A9+1</f>
        <v>4</v>
      </c>
      <c r="B10" s="940" t="s">
        <v>956</v>
      </c>
      <c r="C10" s="942"/>
      <c r="D10" s="942"/>
      <c r="E10" s="942"/>
      <c r="F10" s="942"/>
      <c r="G10" s="942"/>
      <c r="H10" s="942"/>
      <c r="I10" s="942"/>
      <c r="J10" s="942"/>
      <c r="K10" s="942"/>
      <c r="L10" s="942"/>
      <c r="M10" s="942"/>
      <c r="N10" s="942"/>
      <c r="O10" s="942"/>
      <c r="P10" s="942"/>
      <c r="Q10" s="942"/>
      <c r="R10" s="616"/>
      <c r="S10" s="616"/>
      <c r="T10" s="863"/>
    </row>
    <row r="11" spans="1:20" ht="15">
      <c r="A11" s="617"/>
      <c r="B11" s="485"/>
      <c r="C11" s="616"/>
      <c r="D11" s="485"/>
      <c r="E11" s="485"/>
      <c r="F11" s="485"/>
      <c r="G11" s="616"/>
      <c r="H11" s="616"/>
      <c r="I11" s="616"/>
      <c r="J11" s="616"/>
      <c r="K11" s="616"/>
      <c r="L11" s="616"/>
      <c r="M11" s="616"/>
      <c r="N11" s="616"/>
      <c r="O11" s="616"/>
      <c r="P11" s="616"/>
      <c r="Q11" s="616"/>
      <c r="R11" s="616"/>
      <c r="S11" s="616"/>
      <c r="T11" s="863"/>
    </row>
    <row r="12" spans="1:20" ht="15">
      <c r="A12" s="616"/>
      <c r="B12" s="616" t="s">
        <v>122</v>
      </c>
      <c r="C12" s="485"/>
      <c r="D12" s="485"/>
      <c r="E12" s="485"/>
      <c r="F12" s="616" t="s">
        <v>123</v>
      </c>
      <c r="G12" s="616" t="s">
        <v>125</v>
      </c>
      <c r="H12" s="616" t="s">
        <v>124</v>
      </c>
      <c r="I12" s="616" t="s">
        <v>126</v>
      </c>
      <c r="J12" s="616" t="s">
        <v>127</v>
      </c>
      <c r="K12" s="616" t="s">
        <v>128</v>
      </c>
      <c r="L12" s="616" t="s">
        <v>129</v>
      </c>
      <c r="M12" s="616"/>
      <c r="N12" s="616" t="s">
        <v>130</v>
      </c>
      <c r="O12" s="616" t="s">
        <v>821</v>
      </c>
      <c r="P12" s="616" t="s">
        <v>865</v>
      </c>
      <c r="Q12" s="616" t="s">
        <v>921</v>
      </c>
      <c r="R12" s="616" t="s">
        <v>922</v>
      </c>
      <c r="S12" s="616" t="s">
        <v>923</v>
      </c>
      <c r="T12" s="863"/>
    </row>
    <row r="13" spans="1:20" ht="15">
      <c r="A13" s="574">
        <f>+A10+1</f>
        <v>5</v>
      </c>
      <c r="B13" s="618" t="s">
        <v>957</v>
      </c>
      <c r="C13" s="527"/>
      <c r="D13" s="527"/>
      <c r="E13" s="527"/>
      <c r="F13" s="527"/>
      <c r="G13" s="527"/>
      <c r="H13" s="527"/>
      <c r="I13" s="527"/>
      <c r="J13" s="527"/>
      <c r="K13" s="527"/>
      <c r="L13" s="527"/>
      <c r="M13" s="619"/>
      <c r="N13" s="614"/>
      <c r="O13" s="614"/>
      <c r="P13" s="614"/>
      <c r="Q13" s="614"/>
      <c r="R13" s="614"/>
      <c r="S13" s="614"/>
      <c r="T13" s="863"/>
    </row>
    <row r="14" spans="1:20" ht="15">
      <c r="A14" s="574"/>
      <c r="B14" s="620"/>
      <c r="C14" s="485"/>
      <c r="D14" s="485"/>
      <c r="E14" s="485"/>
      <c r="F14" s="485"/>
      <c r="G14" s="485"/>
      <c r="H14" s="621">
        <v>0.40733000000000003</v>
      </c>
      <c r="I14" s="621">
        <f>H14</f>
        <v>0.40733000000000003</v>
      </c>
      <c r="J14" s="622">
        <f>I14</f>
        <v>0.40733000000000003</v>
      </c>
      <c r="K14" s="622">
        <f>1/(1-H14)</f>
        <v>1.6872795991023672</v>
      </c>
      <c r="L14" s="622">
        <f>J14</f>
        <v>0.40733000000000003</v>
      </c>
      <c r="M14" s="619"/>
      <c r="N14" s="614"/>
      <c r="O14" s="614"/>
      <c r="P14" s="614"/>
      <c r="Q14" s="614"/>
      <c r="R14" s="614"/>
      <c r="S14" s="614"/>
      <c r="T14" s="863"/>
    </row>
    <row r="15" spans="1:20" ht="15">
      <c r="A15" s="574">
        <f>+A13+1</f>
        <v>6</v>
      </c>
      <c r="B15" s="938" t="s">
        <v>958</v>
      </c>
      <c r="C15" s="938"/>
      <c r="D15" s="938"/>
      <c r="E15" s="938"/>
      <c r="F15" s="938"/>
      <c r="G15" s="938"/>
      <c r="H15" s="624" t="s">
        <v>816</v>
      </c>
      <c r="I15" s="624" t="s">
        <v>816</v>
      </c>
      <c r="J15" s="624" t="s">
        <v>816</v>
      </c>
      <c r="K15" s="624" t="s">
        <v>816</v>
      </c>
      <c r="L15" s="624" t="s">
        <v>816</v>
      </c>
      <c r="M15" s="624"/>
      <c r="N15" s="614"/>
      <c r="O15" s="614"/>
      <c r="P15" s="614"/>
      <c r="Q15" s="614"/>
      <c r="R15" s="614"/>
      <c r="S15" s="614"/>
      <c r="T15" s="863"/>
    </row>
    <row r="16" spans="1:20" ht="15">
      <c r="A16" s="574">
        <f>+A15+1</f>
        <v>7</v>
      </c>
      <c r="B16" s="625" t="s">
        <v>959</v>
      </c>
      <c r="C16" s="625"/>
      <c r="D16" s="625"/>
      <c r="E16" s="614"/>
      <c r="F16" s="626" t="s">
        <v>960</v>
      </c>
      <c r="G16" s="627" t="s">
        <v>170</v>
      </c>
      <c r="H16" s="856">
        <v>190</v>
      </c>
      <c r="I16" s="856">
        <v>282</v>
      </c>
      <c r="J16" s="856">
        <v>283</v>
      </c>
      <c r="K16" s="856">
        <v>182.3</v>
      </c>
      <c r="L16" s="856">
        <v>283</v>
      </c>
      <c r="M16" s="614"/>
      <c r="N16" s="614"/>
      <c r="O16" s="614"/>
      <c r="P16" s="614"/>
      <c r="Q16" s="614"/>
      <c r="R16" s="614"/>
      <c r="S16" s="614"/>
      <c r="T16" s="863"/>
    </row>
    <row r="17" spans="1:20" ht="15">
      <c r="A17" s="574"/>
      <c r="B17" s="614"/>
      <c r="C17" s="614"/>
      <c r="D17" s="614"/>
      <c r="E17" s="614"/>
      <c r="F17" s="614"/>
      <c r="G17" s="614"/>
      <c r="H17" s="614"/>
      <c r="I17" s="614"/>
      <c r="J17" s="614"/>
      <c r="K17" s="614"/>
      <c r="L17" s="614"/>
      <c r="M17" s="614"/>
      <c r="N17" s="614"/>
      <c r="O17" s="614"/>
      <c r="P17" s="614"/>
      <c r="Q17" s="614"/>
      <c r="R17" s="614"/>
      <c r="S17" s="614"/>
      <c r="T17" s="863"/>
    </row>
    <row r="18" spans="1:20" ht="15">
      <c r="A18" s="574">
        <f>A16+1</f>
        <v>8</v>
      </c>
      <c r="B18" s="674" t="s">
        <v>1046</v>
      </c>
      <c r="C18" s="628"/>
      <c r="D18" s="628"/>
      <c r="E18" s="614"/>
      <c r="F18" s="674" t="s">
        <v>1047</v>
      </c>
      <c r="G18" s="629">
        <v>-127511.62085954301</v>
      </c>
      <c r="H18" s="629"/>
      <c r="I18" s="629">
        <f>G18*I14</f>
        <v>-51939.308524717657</v>
      </c>
      <c r="J18" s="629"/>
      <c r="K18" s="629"/>
      <c r="L18" s="629"/>
      <c r="M18" s="630"/>
      <c r="N18" s="614"/>
      <c r="O18" s="614"/>
      <c r="P18" s="614"/>
      <c r="Q18" s="614"/>
      <c r="R18" s="614"/>
      <c r="S18" s="614"/>
      <c r="T18" s="863"/>
    </row>
    <row r="19" spans="1:20" ht="15">
      <c r="A19" s="675" t="str">
        <f>A18&amp;"a"</f>
        <v>8a</v>
      </c>
      <c r="B19" s="674" t="s">
        <v>1048</v>
      </c>
      <c r="C19" s="628"/>
      <c r="D19" s="628"/>
      <c r="E19" s="614"/>
      <c r="F19" s="674" t="s">
        <v>1047</v>
      </c>
      <c r="G19" s="629">
        <v>-568459.72214584204</v>
      </c>
      <c r="H19" s="629"/>
      <c r="I19" s="629">
        <f>G19*I14</f>
        <v>-231550.69862166586</v>
      </c>
      <c r="J19" s="629"/>
      <c r="K19" s="629">
        <f xml:space="preserve"> - I19*K14</f>
        <v>390690.76994223741</v>
      </c>
      <c r="L19" s="629">
        <f xml:space="preserve"> - K19*L14</f>
        <v>-159140.07132057159</v>
      </c>
      <c r="M19" s="630"/>
      <c r="N19" s="614"/>
      <c r="O19" s="614"/>
      <c r="P19" s="614"/>
      <c r="Q19" s="614"/>
      <c r="R19" s="614"/>
      <c r="S19" s="614"/>
      <c r="T19" s="863"/>
    </row>
    <row r="20" spans="1:20" ht="15">
      <c r="A20" s="675" t="str">
        <f>A18&amp;"b"</f>
        <v>8b</v>
      </c>
      <c r="B20" s="674" t="s">
        <v>1049</v>
      </c>
      <c r="C20" s="628"/>
      <c r="D20" s="628"/>
      <c r="E20" s="614"/>
      <c r="F20" s="674" t="s">
        <v>1047</v>
      </c>
      <c r="G20" s="629">
        <v>710429</v>
      </c>
      <c r="H20" s="629">
        <f>G20*H14</f>
        <v>289379.04457000003</v>
      </c>
      <c r="I20" s="629"/>
      <c r="J20" s="629"/>
      <c r="K20" s="629"/>
      <c r="L20" s="629"/>
      <c r="M20" s="630"/>
      <c r="N20" s="614"/>
      <c r="O20" s="614"/>
      <c r="P20" s="614"/>
      <c r="Q20" s="614"/>
      <c r="R20" s="614"/>
      <c r="S20" s="614"/>
      <c r="T20" s="863"/>
    </row>
    <row r="21" spans="1:20" ht="15">
      <c r="A21" s="675" t="str">
        <f>A18&amp;"c"</f>
        <v>8c</v>
      </c>
      <c r="B21" s="674" t="s">
        <v>1050</v>
      </c>
      <c r="C21" s="628"/>
      <c r="D21" s="628"/>
      <c r="E21" s="614"/>
      <c r="F21" s="674" t="s">
        <v>1047</v>
      </c>
      <c r="G21" s="629">
        <v>-34633.42</v>
      </c>
      <c r="H21" s="629"/>
      <c r="I21" s="629"/>
      <c r="J21" s="629">
        <f>G21*J14</f>
        <v>-14107.230968600001</v>
      </c>
      <c r="K21" s="629"/>
      <c r="L21" s="629"/>
      <c r="M21" s="630"/>
      <c r="N21" s="614"/>
      <c r="O21" s="614"/>
      <c r="P21" s="614"/>
      <c r="Q21" s="614"/>
      <c r="R21" s="614"/>
      <c r="S21" s="614"/>
      <c r="T21" s="863"/>
    </row>
    <row r="22" spans="1:20" ht="15">
      <c r="A22" s="675" t="str">
        <f>A18&amp;"d"</f>
        <v>8d</v>
      </c>
      <c r="B22" s="674" t="s">
        <v>1051</v>
      </c>
      <c r="C22" s="628"/>
      <c r="D22" s="628"/>
      <c r="E22" s="614"/>
      <c r="F22" s="674" t="s">
        <v>1047</v>
      </c>
      <c r="G22" s="629">
        <v>-154955.51</v>
      </c>
      <c r="H22" s="628"/>
      <c r="I22" s="629"/>
      <c r="J22" s="629">
        <f>G22*J14</f>
        <v>-63118.027888300006</v>
      </c>
      <c r="K22" s="629">
        <f xml:space="preserve"> - J22*K14</f>
        <v>106497.76079150286</v>
      </c>
      <c r="L22" s="629">
        <f xml:space="preserve"> - K22*L14</f>
        <v>-43379.732903202865</v>
      </c>
      <c r="M22" s="630"/>
      <c r="N22" s="614"/>
      <c r="O22" s="614"/>
      <c r="P22" s="614"/>
      <c r="Q22" s="614"/>
      <c r="R22" s="614"/>
      <c r="S22" s="614"/>
      <c r="T22" s="863"/>
    </row>
    <row r="23" spans="1:20" ht="15.75" thickBot="1">
      <c r="A23" s="574">
        <f>A18+1</f>
        <v>9</v>
      </c>
      <c r="B23" s="614" t="s">
        <v>397</v>
      </c>
      <c r="C23" s="614"/>
      <c r="D23" s="614"/>
      <c r="E23" s="614"/>
      <c r="F23" s="614"/>
      <c r="G23" s="631"/>
      <c r="H23" s="632">
        <f>SUM(H18:H22)</f>
        <v>289379.04457000003</v>
      </c>
      <c r="I23" s="632">
        <f>SUM(I18:I22)</f>
        <v>-283490.00714638352</v>
      </c>
      <c r="J23" s="632">
        <f>SUM(J18:J22)</f>
        <v>-77225.258856900007</v>
      </c>
      <c r="K23" s="632">
        <f>SUM(K18:K22)</f>
        <v>497188.53073374031</v>
      </c>
      <c r="L23" s="632">
        <f>SUM(L18:L22)</f>
        <v>-202519.80422377447</v>
      </c>
      <c r="M23" s="630"/>
      <c r="N23" s="614"/>
      <c r="O23" s="614"/>
      <c r="P23" s="614"/>
      <c r="Q23" s="614"/>
      <c r="R23" s="614"/>
      <c r="S23" s="614"/>
      <c r="T23" s="863"/>
    </row>
    <row r="24" spans="1:20" ht="15.75" thickTop="1">
      <c r="A24" s="574"/>
      <c r="B24" s="614"/>
      <c r="C24" s="614"/>
      <c r="D24" s="614"/>
      <c r="E24" s="614"/>
      <c r="F24" s="614"/>
      <c r="G24" s="630"/>
      <c r="H24" s="614"/>
      <c r="I24" s="630"/>
      <c r="J24" s="630"/>
      <c r="K24" s="630"/>
      <c r="L24" s="614"/>
      <c r="M24" s="614"/>
      <c r="N24" s="614"/>
      <c r="O24" s="614"/>
      <c r="P24" s="614"/>
      <c r="Q24" s="614"/>
      <c r="R24" s="614"/>
      <c r="S24" s="614"/>
      <c r="T24" s="863"/>
    </row>
    <row r="25" spans="1:20" ht="15">
      <c r="A25" s="574">
        <f>A23+1</f>
        <v>10</v>
      </c>
      <c r="B25" s="618" t="s">
        <v>961</v>
      </c>
      <c r="C25" s="633"/>
      <c r="D25" s="633"/>
      <c r="E25" s="633"/>
      <c r="F25" s="633"/>
      <c r="G25" s="634"/>
      <c r="H25" s="633"/>
      <c r="I25" s="634"/>
      <c r="J25" s="634"/>
      <c r="K25" s="634"/>
      <c r="L25" s="633"/>
      <c r="M25" s="614"/>
      <c r="N25" s="943" t="s">
        <v>962</v>
      </c>
      <c r="O25" s="943"/>
      <c r="P25" s="943"/>
      <c r="Q25" s="943"/>
      <c r="R25" s="943"/>
      <c r="S25" s="943"/>
      <c r="T25" s="863"/>
    </row>
    <row r="26" spans="1:20" ht="15">
      <c r="A26" s="574">
        <f t="shared" ref="A26:A28" si="0">+A25+1</f>
        <v>11</v>
      </c>
      <c r="B26" s="614"/>
      <c r="C26" s="614"/>
      <c r="D26" s="614"/>
      <c r="E26" s="614"/>
      <c r="F26" s="614"/>
      <c r="G26" s="630"/>
      <c r="H26" s="621">
        <v>0.27967799999999998</v>
      </c>
      <c r="I26" s="621">
        <f>H26</f>
        <v>0.27967799999999998</v>
      </c>
      <c r="J26" s="622">
        <f>I26</f>
        <v>0.27967799999999998</v>
      </c>
      <c r="K26" s="622">
        <f>1/(1-H26)</f>
        <v>1.3882680245778971</v>
      </c>
      <c r="L26" s="622">
        <f>J26</f>
        <v>0.27967799999999998</v>
      </c>
      <c r="M26" s="614"/>
      <c r="N26" s="614"/>
      <c r="O26" s="614"/>
      <c r="P26" s="623">
        <f>K26</f>
        <v>1.3882680245778971</v>
      </c>
      <c r="Q26" s="622">
        <f>L26</f>
        <v>0.27967799999999998</v>
      </c>
      <c r="R26" s="623">
        <f>P26</f>
        <v>1.3882680245778971</v>
      </c>
      <c r="S26" s="622">
        <f>Q26</f>
        <v>0.27967799999999998</v>
      </c>
      <c r="T26" s="863"/>
    </row>
    <row r="27" spans="1:20" ht="15">
      <c r="A27" s="574">
        <f t="shared" si="0"/>
        <v>12</v>
      </c>
      <c r="B27" s="938" t="s">
        <v>958</v>
      </c>
      <c r="C27" s="938"/>
      <c r="D27" s="938"/>
      <c r="E27" s="938"/>
      <c r="F27" s="938"/>
      <c r="G27" s="938"/>
      <c r="H27" s="624" t="s">
        <v>816</v>
      </c>
      <c r="I27" s="624" t="s">
        <v>816</v>
      </c>
      <c r="J27" s="624" t="s">
        <v>816</v>
      </c>
      <c r="K27" s="624" t="s">
        <v>816</v>
      </c>
      <c r="L27" s="624" t="s">
        <v>816</v>
      </c>
      <c r="M27" s="630"/>
      <c r="N27" s="624" t="s">
        <v>816</v>
      </c>
      <c r="O27" s="624" t="s">
        <v>816</v>
      </c>
      <c r="P27" s="624" t="s">
        <v>816</v>
      </c>
      <c r="Q27" s="624" t="s">
        <v>816</v>
      </c>
      <c r="R27" s="624" t="s">
        <v>816</v>
      </c>
      <c r="S27" s="624" t="s">
        <v>816</v>
      </c>
      <c r="T27" s="863"/>
    </row>
    <row r="28" spans="1:20" ht="15">
      <c r="A28" s="574">
        <f t="shared" si="0"/>
        <v>13</v>
      </c>
      <c r="B28" s="625" t="s">
        <v>959</v>
      </c>
      <c r="C28" s="625"/>
      <c r="D28" s="625"/>
      <c r="E28" s="614"/>
      <c r="F28" s="626" t="s">
        <v>960</v>
      </c>
      <c r="G28" s="627" t="s">
        <v>170</v>
      </c>
      <c r="H28" s="856">
        <v>190</v>
      </c>
      <c r="I28" s="856">
        <v>282</v>
      </c>
      <c r="J28" s="856">
        <v>283</v>
      </c>
      <c r="K28" s="856">
        <v>182.3</v>
      </c>
      <c r="L28" s="856">
        <v>283</v>
      </c>
      <c r="M28" s="635"/>
      <c r="N28" s="856">
        <v>410.2</v>
      </c>
      <c r="O28" s="856">
        <v>411.2</v>
      </c>
      <c r="P28" s="856">
        <v>254</v>
      </c>
      <c r="Q28" s="856">
        <v>190</v>
      </c>
      <c r="R28" s="856">
        <v>182.3</v>
      </c>
      <c r="S28" s="856">
        <v>283</v>
      </c>
      <c r="T28" s="863"/>
    </row>
    <row r="29" spans="1:20" ht="15">
      <c r="A29" s="620"/>
      <c r="B29" s="614"/>
      <c r="C29" s="614"/>
      <c r="D29" s="614"/>
      <c r="E29" s="614"/>
      <c r="F29" s="614"/>
      <c r="G29" s="630"/>
      <c r="H29" s="624"/>
      <c r="I29" s="636"/>
      <c r="J29" s="636"/>
      <c r="K29" s="636"/>
      <c r="L29" s="636"/>
      <c r="M29" s="636"/>
      <c r="N29" s="614"/>
      <c r="O29" s="614"/>
      <c r="P29" s="614"/>
      <c r="Q29" s="614"/>
      <c r="R29" s="614"/>
      <c r="S29" s="614"/>
      <c r="T29" s="863"/>
    </row>
    <row r="30" spans="1:20" ht="15">
      <c r="A30" s="574">
        <f>A28+1</f>
        <v>14</v>
      </c>
      <c r="B30" s="674" t="s">
        <v>1046</v>
      </c>
      <c r="C30" s="628"/>
      <c r="D30" s="628"/>
      <c r="E30" s="614"/>
      <c r="F30" s="674" t="s">
        <v>1047</v>
      </c>
      <c r="G30" s="629">
        <v>-127511.62085954301</v>
      </c>
      <c r="H30" s="629"/>
      <c r="I30" s="629">
        <f>G30*I26</f>
        <v>-35662.19509875527</v>
      </c>
      <c r="J30" s="629"/>
      <c r="K30" s="629"/>
      <c r="L30" s="629"/>
      <c r="M30" s="630"/>
      <c r="N30" s="629"/>
      <c r="O30" s="629">
        <f>I18-I30</f>
        <v>-16277.113425962387</v>
      </c>
      <c r="P30" s="629"/>
      <c r="Q30" s="629"/>
      <c r="R30" s="629"/>
      <c r="S30" s="629"/>
      <c r="T30" s="863"/>
    </row>
    <row r="31" spans="1:20" ht="15">
      <c r="A31" s="675" t="str">
        <f>A30&amp;"a"</f>
        <v>14a</v>
      </c>
      <c r="B31" s="674" t="s">
        <v>1048</v>
      </c>
      <c r="C31" s="628"/>
      <c r="D31" s="628"/>
      <c r="E31" s="614"/>
      <c r="F31" s="674" t="s">
        <v>1047</v>
      </c>
      <c r="G31" s="629">
        <v>-568459.72214584204</v>
      </c>
      <c r="H31" s="629"/>
      <c r="I31" s="629">
        <f>G31*I26</f>
        <v>-158985.6781703048</v>
      </c>
      <c r="J31" s="629"/>
      <c r="K31" s="629">
        <f xml:space="preserve"> - I31*K26</f>
        <v>220714.73336966636</v>
      </c>
      <c r="L31" s="629">
        <f xml:space="preserve"> - K31*L26</f>
        <v>-61729.055199361545</v>
      </c>
      <c r="M31" s="630"/>
      <c r="N31" s="629"/>
      <c r="O31" s="629"/>
      <c r="P31" s="629"/>
      <c r="Q31" s="629"/>
      <c r="R31" s="629"/>
      <c r="S31" s="629"/>
      <c r="T31" s="863"/>
    </row>
    <row r="32" spans="1:20" ht="15">
      <c r="A32" s="675" t="str">
        <f>A30&amp;"b"</f>
        <v>14b</v>
      </c>
      <c r="B32" s="674" t="s">
        <v>1049</v>
      </c>
      <c r="C32" s="628"/>
      <c r="D32" s="628"/>
      <c r="E32" s="614"/>
      <c r="F32" s="674" t="s">
        <v>1047</v>
      </c>
      <c r="G32" s="629">
        <v>710429</v>
      </c>
      <c r="H32" s="629">
        <f>G32*H26</f>
        <v>198691.36186199999</v>
      </c>
      <c r="I32" s="629"/>
      <c r="J32" s="629"/>
      <c r="K32" s="629"/>
      <c r="L32" s="629"/>
      <c r="M32" s="630"/>
      <c r="N32" s="629">
        <f>H20-H32</f>
        <v>90687.682708000037</v>
      </c>
      <c r="O32" s="629"/>
      <c r="P32" s="629"/>
      <c r="Q32" s="629"/>
      <c r="R32" s="629"/>
      <c r="S32" s="629"/>
      <c r="T32" s="863"/>
    </row>
    <row r="33" spans="1:20" ht="15">
      <c r="A33" s="675" t="str">
        <f>A30&amp;"c"</f>
        <v>14c</v>
      </c>
      <c r="B33" s="674" t="s">
        <v>1050</v>
      </c>
      <c r="C33" s="628"/>
      <c r="D33" s="628"/>
      <c r="E33" s="614"/>
      <c r="F33" s="674" t="s">
        <v>1047</v>
      </c>
      <c r="G33" s="629">
        <v>-34633.42</v>
      </c>
      <c r="H33" s="629"/>
      <c r="I33" s="629"/>
      <c r="J33" s="629">
        <f>G33*J26</f>
        <v>-9686.2056387599987</v>
      </c>
      <c r="K33" s="629"/>
      <c r="L33" s="629"/>
      <c r="M33" s="630"/>
      <c r="N33" s="629"/>
      <c r="O33" s="629">
        <f>J21-J33</f>
        <v>-4421.0253298400021</v>
      </c>
      <c r="P33" s="629"/>
      <c r="Q33" s="629"/>
      <c r="R33" s="629"/>
      <c r="S33" s="629"/>
      <c r="T33" s="863"/>
    </row>
    <row r="34" spans="1:20" ht="15">
      <c r="A34" s="675" t="str">
        <f>A30&amp;"d"</f>
        <v>14d</v>
      </c>
      <c r="B34" s="674" t="s">
        <v>1051</v>
      </c>
      <c r="C34" s="628"/>
      <c r="D34" s="628"/>
      <c r="E34" s="614"/>
      <c r="F34" s="674" t="s">
        <v>1047</v>
      </c>
      <c r="G34" s="629">
        <v>-154955.51</v>
      </c>
      <c r="H34" s="628"/>
      <c r="I34" s="629"/>
      <c r="J34" s="629">
        <f>G34*J26</f>
        <v>-43337.64712578</v>
      </c>
      <c r="K34" s="629">
        <f xml:space="preserve"> - J34*K26</f>
        <v>60164.269765160585</v>
      </c>
      <c r="L34" s="629">
        <f xml:space="preserve"> - K34*L26</f>
        <v>-16826.622639380581</v>
      </c>
      <c r="M34" s="630"/>
      <c r="N34" s="628"/>
      <c r="O34" s="628"/>
      <c r="P34" s="629"/>
      <c r="Q34" s="629"/>
      <c r="R34" s="629"/>
      <c r="S34" s="629"/>
      <c r="T34" s="863"/>
    </row>
    <row r="35" spans="1:20" ht="15.75" thickBot="1">
      <c r="A35" s="574">
        <f>A30+1</f>
        <v>15</v>
      </c>
      <c r="B35" s="614" t="s">
        <v>397</v>
      </c>
      <c r="C35" s="614"/>
      <c r="D35" s="614"/>
      <c r="E35" s="614"/>
      <c r="F35" s="614"/>
      <c r="G35" s="631"/>
      <c r="H35" s="632">
        <f t="shared" ref="H35:I35" si="1">SUM(H30:H34)</f>
        <v>198691.36186199999</v>
      </c>
      <c r="I35" s="632">
        <f t="shared" si="1"/>
        <v>-194647.87326906007</v>
      </c>
      <c r="J35" s="632">
        <f>SUM(J30:J34)</f>
        <v>-53023.852764540003</v>
      </c>
      <c r="K35" s="632">
        <f t="shared" ref="K35:L35" si="2">SUM(K30:K34)</f>
        <v>280879.00313482695</v>
      </c>
      <c r="L35" s="632">
        <f t="shared" si="2"/>
        <v>-78555.677838742122</v>
      </c>
      <c r="M35" s="630"/>
      <c r="N35" s="632">
        <f>SUM(N30:N34)</f>
        <v>90687.682708000037</v>
      </c>
      <c r="O35" s="632">
        <f>SUM(O30:O34)</f>
        <v>-20698.138755802389</v>
      </c>
      <c r="P35" s="632">
        <f t="shared" ref="P35:S35" si="3">SUM(P30:P34)</f>
        <v>0</v>
      </c>
      <c r="Q35" s="632">
        <f t="shared" si="3"/>
        <v>0</v>
      </c>
      <c r="R35" s="632">
        <f t="shared" si="3"/>
        <v>0</v>
      </c>
      <c r="S35" s="632">
        <f t="shared" si="3"/>
        <v>0</v>
      </c>
      <c r="T35" s="863"/>
    </row>
    <row r="36" spans="1:20" ht="15.75" thickTop="1">
      <c r="A36" s="620"/>
      <c r="B36" s="614"/>
      <c r="C36" s="614"/>
      <c r="D36" s="614"/>
      <c r="E36" s="614"/>
      <c r="F36" s="614"/>
      <c r="G36" s="614"/>
      <c r="H36" s="614"/>
      <c r="I36" s="614"/>
      <c r="J36" s="614"/>
      <c r="K36" s="614"/>
      <c r="L36" s="614"/>
      <c r="M36" s="630"/>
      <c r="N36" s="614"/>
      <c r="O36" s="614"/>
      <c r="P36" s="614"/>
      <c r="Q36" s="630"/>
      <c r="R36" s="614"/>
      <c r="S36" s="614"/>
      <c r="T36" s="863"/>
    </row>
    <row r="37" spans="1:20" ht="15.75" thickBot="1">
      <c r="A37" s="637">
        <f>A35+1</f>
        <v>16</v>
      </c>
      <c r="B37" s="620" t="s">
        <v>980</v>
      </c>
      <c r="C37" s="614"/>
      <c r="D37" s="614"/>
      <c r="E37" s="614"/>
      <c r="F37" s="614"/>
      <c r="G37" s="614"/>
      <c r="H37" s="632">
        <f>H35-H23</f>
        <v>-90687.682708000037</v>
      </c>
      <c r="I37" s="632">
        <f>I35-I23</f>
        <v>88842.133877323446</v>
      </c>
      <c r="J37" s="632">
        <f>J35-J23</f>
        <v>24201.406092360005</v>
      </c>
      <c r="K37" s="632">
        <f>K35-K23</f>
        <v>-216309.52759891335</v>
      </c>
      <c r="L37" s="632">
        <f>L35-L23</f>
        <v>123964.12638503234</v>
      </c>
      <c r="M37" s="630"/>
      <c r="N37" s="632">
        <f>N35</f>
        <v>90687.682708000037</v>
      </c>
      <c r="O37" s="632">
        <f t="shared" ref="O37:S37" si="4">O35</f>
        <v>-20698.138755802389</v>
      </c>
      <c r="P37" s="632">
        <f t="shared" si="4"/>
        <v>0</v>
      </c>
      <c r="Q37" s="632">
        <f t="shared" si="4"/>
        <v>0</v>
      </c>
      <c r="R37" s="632">
        <f t="shared" si="4"/>
        <v>0</v>
      </c>
      <c r="S37" s="632">
        <f t="shared" si="4"/>
        <v>0</v>
      </c>
      <c r="T37" s="863"/>
    </row>
    <row r="38" spans="1:20" ht="15.75" thickTop="1">
      <c r="A38" s="574"/>
      <c r="B38" s="614"/>
      <c r="C38" s="614"/>
      <c r="D38" s="614"/>
      <c r="E38" s="614"/>
      <c r="F38" s="614"/>
      <c r="G38" s="614"/>
      <c r="H38" s="614"/>
      <c r="I38" s="614"/>
      <c r="J38" s="614"/>
      <c r="K38" s="614"/>
      <c r="L38" s="614"/>
      <c r="M38" s="614"/>
      <c r="N38" s="614"/>
      <c r="O38" s="614"/>
      <c r="P38" s="614"/>
      <c r="Q38" s="614"/>
      <c r="R38" s="614"/>
      <c r="S38" s="614"/>
      <c r="T38" s="863"/>
    </row>
    <row r="39" spans="1:20" ht="15">
      <c r="A39" s="574">
        <f>A37+1</f>
        <v>17</v>
      </c>
      <c r="B39" s="620" t="s">
        <v>963</v>
      </c>
      <c r="C39" s="614"/>
      <c r="D39" s="614"/>
      <c r="E39" s="614"/>
      <c r="F39" s="614"/>
      <c r="G39" s="614"/>
      <c r="H39" s="614"/>
      <c r="I39" s="614"/>
      <c r="J39" s="614"/>
      <c r="K39" s="614"/>
      <c r="L39" s="614"/>
      <c r="M39" s="614"/>
      <c r="N39" s="614"/>
      <c r="O39" s="614"/>
      <c r="P39" s="614"/>
      <c r="Q39" s="614"/>
      <c r="R39" s="614"/>
      <c r="S39" s="614"/>
      <c r="T39" s="863"/>
    </row>
    <row r="40" spans="1:20" ht="15">
      <c r="A40" s="574">
        <f t="shared" ref="A40:A45" si="5">+A39+1</f>
        <v>18</v>
      </c>
      <c r="B40" s="614" t="s">
        <v>964</v>
      </c>
      <c r="C40" s="614"/>
      <c r="D40" s="614"/>
      <c r="E40" s="614"/>
      <c r="F40" s="614"/>
      <c r="G40" s="614"/>
      <c r="H40" s="676">
        <v>0</v>
      </c>
      <c r="I40" s="614"/>
      <c r="J40" s="614"/>
      <c r="K40" s="614"/>
      <c r="L40" s="614"/>
      <c r="M40" s="614"/>
      <c r="N40" s="614"/>
      <c r="O40" s="614"/>
      <c r="P40" s="614"/>
      <c r="Q40" s="614"/>
      <c r="R40" s="614"/>
      <c r="S40" s="614"/>
      <c r="T40" s="863"/>
    </row>
    <row r="41" spans="1:20" ht="15">
      <c r="A41" s="574">
        <f t="shared" si="5"/>
        <v>19</v>
      </c>
      <c r="B41" s="614" t="s">
        <v>965</v>
      </c>
      <c r="C41" s="614"/>
      <c r="D41" s="614"/>
      <c r="E41" s="614"/>
      <c r="F41" s="614"/>
      <c r="G41" s="614"/>
      <c r="H41" s="676">
        <v>0</v>
      </c>
      <c r="I41" s="614"/>
      <c r="J41" s="614"/>
      <c r="K41" s="614"/>
      <c r="L41" s="614"/>
      <c r="M41" s="614"/>
      <c r="N41" s="614"/>
      <c r="O41" s="614"/>
      <c r="P41" s="614"/>
      <c r="Q41" s="614"/>
      <c r="R41" s="614"/>
      <c r="S41" s="614"/>
      <c r="T41" s="863"/>
    </row>
    <row r="42" spans="1:20" ht="15">
      <c r="A42" s="574">
        <f t="shared" si="5"/>
        <v>20</v>
      </c>
      <c r="B42" s="614" t="s">
        <v>966</v>
      </c>
      <c r="C42" s="614"/>
      <c r="D42" s="614"/>
      <c r="E42" s="614"/>
      <c r="F42" s="614"/>
      <c r="G42" s="614"/>
      <c r="H42" s="676">
        <f>K37</f>
        <v>-216309.52759891335</v>
      </c>
      <c r="I42" s="614"/>
      <c r="J42" s="614"/>
      <c r="K42" s="614"/>
      <c r="L42" s="614"/>
      <c r="M42" s="614"/>
      <c r="N42" s="614"/>
      <c r="O42" s="614"/>
      <c r="P42" s="614"/>
      <c r="Q42" s="614"/>
      <c r="R42" s="614"/>
      <c r="S42" s="614"/>
      <c r="T42" s="863"/>
    </row>
    <row r="43" spans="1:20" ht="15">
      <c r="A43" s="574">
        <f t="shared" si="5"/>
        <v>21</v>
      </c>
      <c r="B43" s="614" t="s">
        <v>967</v>
      </c>
      <c r="C43" s="614"/>
      <c r="D43" s="614"/>
      <c r="E43" s="614"/>
      <c r="F43" s="614"/>
      <c r="G43" s="614"/>
      <c r="H43" s="676">
        <v>0</v>
      </c>
      <c r="I43" s="614"/>
      <c r="J43" s="614"/>
      <c r="K43" s="614"/>
      <c r="L43" s="614"/>
      <c r="M43" s="614"/>
      <c r="N43" s="614"/>
      <c r="O43" s="614"/>
      <c r="P43" s="614"/>
      <c r="Q43" s="614"/>
      <c r="R43" s="614"/>
      <c r="S43" s="614"/>
      <c r="T43" s="863"/>
    </row>
    <row r="44" spans="1:20" ht="15">
      <c r="A44" s="574">
        <f t="shared" si="5"/>
        <v>22</v>
      </c>
      <c r="B44" s="614" t="s">
        <v>968</v>
      </c>
      <c r="C44" s="614"/>
      <c r="D44" s="614"/>
      <c r="E44" s="614"/>
      <c r="F44" s="614"/>
      <c r="G44" s="614"/>
      <c r="H44" s="676">
        <v>0</v>
      </c>
      <c r="I44" s="614"/>
      <c r="J44" s="614"/>
      <c r="K44" s="614"/>
      <c r="L44" s="614"/>
      <c r="M44" s="614"/>
      <c r="N44" s="614"/>
      <c r="O44" s="614"/>
      <c r="P44" s="614"/>
      <c r="Q44" s="614"/>
      <c r="R44" s="614"/>
      <c r="S44" s="614"/>
      <c r="T44" s="863"/>
    </row>
    <row r="45" spans="1:20" ht="15">
      <c r="A45" s="574">
        <f t="shared" si="5"/>
        <v>23</v>
      </c>
      <c r="B45" s="614" t="s">
        <v>969</v>
      </c>
      <c r="C45" s="614"/>
      <c r="D45" s="614"/>
      <c r="E45" s="614"/>
      <c r="F45" s="614"/>
      <c r="G45" s="614"/>
      <c r="H45" s="676">
        <v>0</v>
      </c>
      <c r="I45" s="614"/>
      <c r="J45" s="614"/>
      <c r="K45" s="614"/>
      <c r="L45" s="614"/>
      <c r="M45" s="614"/>
      <c r="N45" s="614"/>
      <c r="O45" s="614"/>
      <c r="P45" s="614"/>
      <c r="Q45" s="614"/>
      <c r="R45" s="614"/>
      <c r="S45" s="614"/>
      <c r="T45" s="863"/>
    </row>
    <row r="46" spans="1:20">
      <c r="A46" s="863"/>
      <c r="B46" s="863"/>
      <c r="C46" s="863"/>
      <c r="D46" s="863"/>
      <c r="E46" s="863"/>
      <c r="F46" s="863"/>
      <c r="G46" s="863"/>
      <c r="H46" s="863"/>
      <c r="I46" s="863"/>
      <c r="J46" s="863"/>
      <c r="K46" s="863"/>
      <c r="L46" s="863"/>
      <c r="M46" s="863"/>
      <c r="N46" s="863"/>
      <c r="O46" s="863"/>
      <c r="P46" s="863"/>
      <c r="Q46" s="863"/>
      <c r="R46" s="863"/>
      <c r="S46" s="863"/>
      <c r="T46" s="863"/>
    </row>
  </sheetData>
  <mergeCells count="6">
    <mergeCell ref="B27:G27"/>
    <mergeCell ref="B8:S8"/>
    <mergeCell ref="B9:S9"/>
    <mergeCell ref="B10:Q10"/>
    <mergeCell ref="B15:G15"/>
    <mergeCell ref="N25:S25"/>
  </mergeCells>
  <pageMargins left="0.7" right="0.7" top="0.75" bottom="0.75" header="0.3" footer="0.3"/>
  <pageSetup scale="4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1"/>
  <sheetViews>
    <sheetView showGridLines="0" view="pageBreakPreview" zoomScale="80" zoomScaleNormal="90" zoomScaleSheetLayoutView="80" workbookViewId="0">
      <selection activeCell="B99" sqref="B99:J99"/>
    </sheetView>
  </sheetViews>
  <sheetFormatPr defaultColWidth="10.1640625" defaultRowHeight="15"/>
  <cols>
    <col min="1" max="1" width="10.33203125" style="561" bestFit="1" customWidth="1"/>
    <col min="2" max="2" width="18.1640625" style="561" customWidth="1"/>
    <col min="3" max="3" width="9" style="561" customWidth="1"/>
    <col min="4" max="5" width="18.1640625" style="561" customWidth="1"/>
    <col min="6" max="6" width="12.33203125" style="561" customWidth="1"/>
    <col min="7" max="7" width="15.33203125" style="561" customWidth="1"/>
    <col min="8" max="9" width="18.1640625" style="561" customWidth="1"/>
    <col min="10" max="10" width="28.33203125" style="561" customWidth="1"/>
    <col min="11" max="11" width="12.5" style="561" bestFit="1" customWidth="1"/>
    <col min="12" max="16384" width="10.1640625" style="561"/>
  </cols>
  <sheetData>
    <row r="1" spans="1:13" s="734" customFormat="1">
      <c r="A1" s="732" t="s">
        <v>750</v>
      </c>
      <c r="B1" s="733"/>
      <c r="J1" s="870" t="s">
        <v>107</v>
      </c>
    </row>
    <row r="2" spans="1:13" s="734" customFormat="1">
      <c r="A2" s="944" t="s">
        <v>1101</v>
      </c>
      <c r="B2" s="944"/>
      <c r="C2" s="944"/>
      <c r="D2" s="944"/>
      <c r="E2" s="944"/>
      <c r="F2" s="944"/>
      <c r="G2" s="944"/>
      <c r="H2" s="944"/>
      <c r="I2" s="944"/>
      <c r="J2" s="944"/>
    </row>
    <row r="3" spans="1:13" s="734" customFormat="1">
      <c r="A3" s="735" t="s">
        <v>1000</v>
      </c>
      <c r="B3" s="735"/>
      <c r="C3" s="735"/>
      <c r="D3" s="735"/>
      <c r="E3" s="735"/>
      <c r="F3" s="735"/>
      <c r="G3" s="735"/>
      <c r="H3" s="735"/>
      <c r="I3" s="735"/>
      <c r="J3" s="735"/>
    </row>
    <row r="4" spans="1:13" s="734" customFormat="1">
      <c r="A4" s="563" t="s">
        <v>1052</v>
      </c>
      <c r="B4" s="733"/>
    </row>
    <row r="5" spans="1:13" s="736" customFormat="1" ht="13.15" customHeight="1">
      <c r="A5" s="563"/>
      <c r="B5" s="563"/>
      <c r="C5" s="563"/>
      <c r="D5" s="563"/>
      <c r="E5" s="563"/>
      <c r="F5" s="563"/>
      <c r="G5" s="563"/>
      <c r="H5" s="563"/>
    </row>
    <row r="6" spans="1:13" s="736" customFormat="1" ht="13.15" customHeight="1">
      <c r="A6" s="567" t="s">
        <v>70</v>
      </c>
      <c r="B6" s="563"/>
      <c r="C6" s="563"/>
      <c r="D6" s="563"/>
      <c r="E6" s="563"/>
      <c r="F6" s="563"/>
      <c r="G6" s="563"/>
      <c r="H6" s="563"/>
    </row>
    <row r="7" spans="1:13" s="736" customFormat="1" ht="14.25">
      <c r="A7" s="567" t="s">
        <v>1001</v>
      </c>
      <c r="B7" s="737"/>
      <c r="C7" s="737"/>
      <c r="D7" s="737"/>
      <c r="E7" s="737"/>
      <c r="F7" s="737"/>
      <c r="G7" s="737"/>
      <c r="H7" s="737"/>
      <c r="I7" s="737"/>
      <c r="J7" s="737"/>
    </row>
    <row r="8" spans="1:13" s="736" customFormat="1">
      <c r="A8" s="738">
        <v>1</v>
      </c>
      <c r="B8" s="739" t="s">
        <v>902</v>
      </c>
      <c r="D8" s="737"/>
      <c r="F8" s="740">
        <v>2023</v>
      </c>
      <c r="G8" s="737"/>
      <c r="H8" s="737"/>
      <c r="I8" s="737"/>
      <c r="J8" s="737"/>
    </row>
    <row r="9" spans="1:13" s="741" customFormat="1">
      <c r="A9" s="738">
        <f>+A8+1</f>
        <v>2</v>
      </c>
      <c r="B9" s="741" t="s">
        <v>903</v>
      </c>
      <c r="F9" s="742">
        <v>365</v>
      </c>
    </row>
    <row r="10" spans="1:13" s="741" customFormat="1">
      <c r="A10" s="738"/>
      <c r="B10" s="738"/>
    </row>
    <row r="11" spans="1:13" s="741" customFormat="1" ht="49.9" customHeight="1">
      <c r="A11" s="738">
        <f>+A9+1</f>
        <v>3</v>
      </c>
      <c r="B11" s="945" t="s">
        <v>1089</v>
      </c>
      <c r="C11" s="945"/>
      <c r="D11" s="945"/>
      <c r="E11" s="945"/>
      <c r="F11" s="945"/>
      <c r="G11" s="945"/>
      <c r="H11" s="945"/>
      <c r="I11" s="945"/>
      <c r="J11" s="945"/>
    </row>
    <row r="12" spans="1:13" s="741" customFormat="1">
      <c r="A12" s="738"/>
      <c r="B12" s="743"/>
      <c r="I12" s="744"/>
    </row>
    <row r="13" spans="1:13" s="741" customFormat="1" ht="43.5" customHeight="1">
      <c r="A13" s="738">
        <f>+A11+1</f>
        <v>4</v>
      </c>
      <c r="B13" s="945" t="s">
        <v>1090</v>
      </c>
      <c r="C13" s="945"/>
      <c r="D13" s="945"/>
      <c r="E13" s="945"/>
      <c r="F13" s="945"/>
      <c r="G13" s="945"/>
      <c r="H13" s="945"/>
      <c r="I13" s="945"/>
      <c r="J13" s="945"/>
    </row>
    <row r="14" spans="1:13" s="741" customFormat="1">
      <c r="A14" s="738"/>
      <c r="B14" s="743"/>
      <c r="I14" s="744"/>
    </row>
    <row r="15" spans="1:13" s="741" customFormat="1">
      <c r="A15" s="738"/>
      <c r="B15" s="743"/>
      <c r="I15" s="744"/>
    </row>
    <row r="16" spans="1:13" s="741" customFormat="1" ht="15" customHeight="1">
      <c r="A16" s="738">
        <f>+A13+1</f>
        <v>5</v>
      </c>
      <c r="B16" s="745" t="s">
        <v>1053</v>
      </c>
      <c r="C16" s="745"/>
      <c r="D16" s="745"/>
      <c r="E16" s="745"/>
      <c r="G16" s="946" t="s">
        <v>906</v>
      </c>
      <c r="K16" s="747"/>
      <c r="L16" s="747"/>
      <c r="M16" s="747"/>
    </row>
    <row r="17" spans="1:13" s="741" customFormat="1">
      <c r="A17" s="738"/>
      <c r="B17" s="745"/>
      <c r="C17" s="745"/>
      <c r="D17" s="745"/>
      <c r="G17" s="947"/>
      <c r="K17" s="747"/>
      <c r="L17" s="747"/>
      <c r="M17" s="747"/>
    </row>
    <row r="18" spans="1:13" s="741" customFormat="1">
      <c r="A18" s="738">
        <f>+A16+1</f>
        <v>6</v>
      </c>
      <c r="B18" s="739" t="s">
        <v>1002</v>
      </c>
      <c r="C18" s="739"/>
      <c r="D18" s="739"/>
      <c r="G18" s="748">
        <v>-8891768.78845549</v>
      </c>
      <c r="K18" s="747"/>
      <c r="L18" s="747"/>
      <c r="M18" s="747"/>
    </row>
    <row r="19" spans="1:13" s="741" customFormat="1">
      <c r="A19" s="738">
        <f>+A18+1</f>
        <v>7</v>
      </c>
      <c r="B19" s="739" t="s">
        <v>908</v>
      </c>
      <c r="C19" s="739"/>
      <c r="D19" s="739"/>
      <c r="G19" s="748">
        <v>0</v>
      </c>
      <c r="K19" s="747"/>
      <c r="L19" s="747"/>
      <c r="M19" s="747"/>
    </row>
    <row r="20" spans="1:13" s="741" customFormat="1">
      <c r="A20" s="738">
        <f>+A19+1</f>
        <v>8</v>
      </c>
      <c r="B20" s="739" t="s">
        <v>909</v>
      </c>
      <c r="C20" s="739"/>
      <c r="D20" s="739"/>
      <c r="G20" s="752">
        <v>-1635723.5659164358</v>
      </c>
      <c r="K20" s="747"/>
      <c r="L20" s="747"/>
      <c r="M20" s="747"/>
    </row>
    <row r="21" spans="1:13" s="741" customFormat="1">
      <c r="A21" s="738">
        <f>+A20+1</f>
        <v>9</v>
      </c>
      <c r="B21" s="739" t="s">
        <v>910</v>
      </c>
      <c r="C21" s="739"/>
      <c r="D21" s="739"/>
      <c r="G21" s="754">
        <f>G18-G19-G20</f>
        <v>-7256045.2225390542</v>
      </c>
      <c r="K21" s="747"/>
      <c r="L21" s="747"/>
      <c r="M21" s="747"/>
    </row>
    <row r="22" spans="1:13" s="741" customFormat="1">
      <c r="A22" s="738">
        <f>+A21+1</f>
        <v>10</v>
      </c>
      <c r="B22" s="739" t="s">
        <v>911</v>
      </c>
      <c r="C22" s="739"/>
      <c r="D22" s="739"/>
      <c r="G22" s="748">
        <v>-7740072.5627328102</v>
      </c>
      <c r="K22" s="747"/>
      <c r="L22" s="747"/>
      <c r="M22" s="747"/>
    </row>
    <row r="23" spans="1:13" s="741" customFormat="1" ht="15.75" thickBot="1">
      <c r="A23" s="738">
        <f>+A22+1</f>
        <v>11</v>
      </c>
      <c r="B23" s="739" t="s">
        <v>1004</v>
      </c>
      <c r="C23" s="739"/>
      <c r="D23" s="739"/>
      <c r="G23" s="756">
        <f>G21-G22</f>
        <v>484027.34019375592</v>
      </c>
      <c r="K23" s="747"/>
      <c r="L23" s="747"/>
      <c r="M23" s="747"/>
    </row>
    <row r="24" spans="1:13" s="741" customFormat="1" ht="15.75" thickTop="1">
      <c r="A24" s="738"/>
      <c r="B24" s="739"/>
      <c r="C24" s="739"/>
      <c r="D24" s="739"/>
      <c r="G24" s="754"/>
      <c r="K24" s="747"/>
      <c r="L24" s="747"/>
      <c r="M24" s="747"/>
    </row>
    <row r="25" spans="1:13" s="741" customFormat="1">
      <c r="A25" s="738">
        <f>+A23+1</f>
        <v>12</v>
      </c>
      <c r="B25" s="739" t="s">
        <v>1003</v>
      </c>
      <c r="C25" s="739"/>
      <c r="D25" s="739"/>
      <c r="G25" s="748">
        <v>-11172614.469627317</v>
      </c>
      <c r="K25" s="747"/>
      <c r="L25" s="747"/>
      <c r="M25" s="747"/>
    </row>
    <row r="26" spans="1:13" s="741" customFormat="1">
      <c r="A26" s="738">
        <f>+A25+1</f>
        <v>13</v>
      </c>
      <c r="B26" s="739" t="s">
        <v>908</v>
      </c>
      <c r="C26" s="739"/>
      <c r="D26" s="739"/>
      <c r="G26" s="748">
        <v>0</v>
      </c>
      <c r="K26" s="747"/>
      <c r="L26" s="747"/>
      <c r="M26" s="747"/>
    </row>
    <row r="27" spans="1:13" s="741" customFormat="1">
      <c r="A27" s="738">
        <f>+A26+1</f>
        <v>14</v>
      </c>
      <c r="B27" s="739" t="s">
        <v>909</v>
      </c>
      <c r="C27" s="739"/>
      <c r="D27" s="739"/>
      <c r="G27" s="752">
        <v>-1605437.8124201328</v>
      </c>
      <c r="K27" s="747"/>
      <c r="L27" s="747"/>
      <c r="M27" s="747"/>
    </row>
    <row r="28" spans="1:13" s="741" customFormat="1">
      <c r="A28" s="738">
        <f>+A27+1</f>
        <v>15</v>
      </c>
      <c r="B28" s="739" t="s">
        <v>910</v>
      </c>
      <c r="C28" s="739"/>
      <c r="D28" s="739"/>
      <c r="G28" s="754">
        <f>G25-G26-G27</f>
        <v>-9567176.6572071835</v>
      </c>
      <c r="K28" s="747"/>
      <c r="L28" s="747"/>
      <c r="M28" s="747"/>
    </row>
    <row r="29" spans="1:13" s="741" customFormat="1">
      <c r="A29" s="738">
        <f>+A28+1</f>
        <v>16</v>
      </c>
      <c r="B29" s="739" t="s">
        <v>914</v>
      </c>
      <c r="C29" s="739"/>
      <c r="D29" s="739"/>
      <c r="G29" s="748">
        <v>-10231512.899420725</v>
      </c>
      <c r="K29" s="747"/>
      <c r="L29" s="747"/>
      <c r="M29" s="747"/>
    </row>
    <row r="30" spans="1:13" s="741" customFormat="1" ht="15.75" thickBot="1">
      <c r="A30" s="738">
        <f>+A29+1</f>
        <v>17</v>
      </c>
      <c r="B30" s="739" t="s">
        <v>1005</v>
      </c>
      <c r="C30" s="739"/>
      <c r="D30" s="739"/>
      <c r="G30" s="756">
        <f>G28-G29</f>
        <v>664336.24221354164</v>
      </c>
      <c r="K30" s="747"/>
      <c r="L30" s="747"/>
      <c r="M30" s="747"/>
    </row>
    <row r="31" spans="1:13" s="741" customFormat="1" ht="15.75" thickTop="1">
      <c r="A31" s="738"/>
      <c r="B31" s="739"/>
      <c r="C31" s="739"/>
      <c r="D31" s="739"/>
      <c r="G31" s="754"/>
      <c r="K31" s="747"/>
      <c r="L31" s="747"/>
      <c r="M31" s="747"/>
    </row>
    <row r="32" spans="1:13" s="741" customFormat="1">
      <c r="A32" s="738">
        <f>+A30+1</f>
        <v>18</v>
      </c>
      <c r="B32" s="739" t="s">
        <v>1006</v>
      </c>
      <c r="C32" s="739"/>
      <c r="D32" s="739"/>
      <c r="G32" s="754">
        <f>I53</f>
        <v>-8894212.3899336718</v>
      </c>
      <c r="K32" s="747"/>
      <c r="L32" s="747"/>
      <c r="M32" s="747"/>
    </row>
    <row r="33" spans="1:13" s="741" customFormat="1">
      <c r="A33" s="738">
        <f>+A32+1</f>
        <v>19</v>
      </c>
      <c r="B33" s="739" t="s">
        <v>917</v>
      </c>
      <c r="C33" s="739"/>
      <c r="D33" s="739"/>
      <c r="G33" s="754">
        <f>(G23+G30)/2</f>
        <v>574181.79120364878</v>
      </c>
      <c r="K33" s="747"/>
      <c r="L33" s="747"/>
      <c r="M33" s="747"/>
    </row>
    <row r="34" spans="1:13" s="741" customFormat="1" ht="15.75" thickBot="1">
      <c r="A34" s="738">
        <f>+A33+1</f>
        <v>20</v>
      </c>
      <c r="B34" s="739" t="s">
        <v>1007</v>
      </c>
      <c r="C34" s="739"/>
      <c r="D34" s="739"/>
      <c r="G34" s="756">
        <f>SUM(G32:G33)</f>
        <v>-8320030.598730023</v>
      </c>
      <c r="H34" s="741" t="s">
        <v>1054</v>
      </c>
      <c r="K34" s="747"/>
      <c r="L34" s="747"/>
      <c r="M34" s="747"/>
    </row>
    <row r="35" spans="1:13" s="741" customFormat="1" ht="15.75" thickTop="1">
      <c r="A35" s="738"/>
      <c r="B35" s="745"/>
      <c r="C35" s="745"/>
      <c r="D35" s="745"/>
      <c r="F35" s="758"/>
      <c r="I35" s="744"/>
      <c r="J35" s="759"/>
    </row>
    <row r="36" spans="1:13" ht="33" customHeight="1">
      <c r="A36" s="738">
        <f>+A34+1</f>
        <v>21</v>
      </c>
      <c r="B36" s="951" t="s">
        <v>1091</v>
      </c>
      <c r="C36" s="945"/>
      <c r="D36" s="945"/>
      <c r="E36" s="945"/>
      <c r="F36" s="945"/>
      <c r="G36" s="945"/>
      <c r="H36" s="945"/>
      <c r="I36" s="945"/>
      <c r="J36" s="945"/>
    </row>
    <row r="37" spans="1:13">
      <c r="A37" s="738"/>
      <c r="B37" s="584"/>
      <c r="C37" s="584"/>
      <c r="D37" s="734"/>
      <c r="E37" s="734"/>
      <c r="F37" s="734"/>
      <c r="G37" s="734"/>
      <c r="H37" s="734"/>
      <c r="I37" s="734"/>
    </row>
    <row r="38" spans="1:13">
      <c r="A38" s="738">
        <f>+A36+1</f>
        <v>22</v>
      </c>
      <c r="B38" s="745" t="s">
        <v>1053</v>
      </c>
      <c r="C38" s="584"/>
      <c r="D38" s="734"/>
      <c r="E38" s="734"/>
      <c r="F38" s="734"/>
      <c r="G38" s="734"/>
      <c r="H38" s="734"/>
      <c r="I38" s="734"/>
    </row>
    <row r="39" spans="1:13">
      <c r="A39" s="738"/>
      <c r="B39" s="509" t="s">
        <v>122</v>
      </c>
      <c r="C39" s="510" t="s">
        <v>123</v>
      </c>
      <c r="D39" s="760" t="s">
        <v>279</v>
      </c>
      <c r="E39" s="760" t="s">
        <v>124</v>
      </c>
      <c r="F39" s="760" t="s">
        <v>280</v>
      </c>
      <c r="G39" s="760" t="s">
        <v>127</v>
      </c>
      <c r="H39" s="760" t="s">
        <v>128</v>
      </c>
      <c r="I39" s="760" t="s">
        <v>129</v>
      </c>
    </row>
    <row r="40" spans="1:13" ht="69" customHeight="1">
      <c r="A40" s="738">
        <f>+A38+1</f>
        <v>23</v>
      </c>
      <c r="B40" s="761" t="s">
        <v>111</v>
      </c>
      <c r="C40" s="761" t="s">
        <v>924</v>
      </c>
      <c r="D40" s="762" t="s">
        <v>925</v>
      </c>
      <c r="E40" s="762" t="s">
        <v>1008</v>
      </c>
      <c r="F40" s="762" t="s">
        <v>927</v>
      </c>
      <c r="G40" s="762" t="s">
        <v>928</v>
      </c>
      <c r="H40" s="762" t="s">
        <v>929</v>
      </c>
      <c r="I40" s="762" t="s">
        <v>930</v>
      </c>
    </row>
    <row r="41" spans="1:13">
      <c r="A41" s="738">
        <f t="shared" ref="A41:A54" si="0">+A40+1</f>
        <v>24</v>
      </c>
      <c r="B41" s="592" t="s">
        <v>947</v>
      </c>
      <c r="C41" s="763">
        <v>2022</v>
      </c>
      <c r="D41" s="764" t="s">
        <v>948</v>
      </c>
      <c r="E41" s="765">
        <f>G22</f>
        <v>-7740072.5627328102</v>
      </c>
      <c r="F41" s="766" t="s">
        <v>948</v>
      </c>
      <c r="G41" s="767">
        <f>F9</f>
        <v>365</v>
      </c>
      <c r="H41" s="768" t="s">
        <v>948</v>
      </c>
      <c r="I41" s="769">
        <f>E41</f>
        <v>-7740072.5627328102</v>
      </c>
    </row>
    <row r="42" spans="1:13">
      <c r="A42" s="738">
        <f t="shared" si="0"/>
        <v>25</v>
      </c>
      <c r="B42" s="592" t="s">
        <v>949</v>
      </c>
      <c r="C42" s="763">
        <v>2023</v>
      </c>
      <c r="D42" s="750">
        <v>-207620.02805732624</v>
      </c>
      <c r="E42" s="769">
        <f t="shared" ref="E42:E53" si="1">E41+D42</f>
        <v>-7947692.5907901367</v>
      </c>
      <c r="F42" s="766">
        <v>335</v>
      </c>
      <c r="G42" s="767">
        <f t="shared" ref="G42:G53" si="2">G41</f>
        <v>365</v>
      </c>
      <c r="H42" s="769">
        <f t="shared" ref="H42:H53" si="3">D42*F42/G42</f>
        <v>-190555.36821699803</v>
      </c>
      <c r="I42" s="769">
        <f t="shared" ref="I42:I53" si="4">I41+H42</f>
        <v>-7930627.9309498081</v>
      </c>
    </row>
    <row r="43" spans="1:13">
      <c r="A43" s="738">
        <f t="shared" si="0"/>
        <v>26</v>
      </c>
      <c r="B43" s="592" t="s">
        <v>140</v>
      </c>
      <c r="C43" s="763">
        <v>2023</v>
      </c>
      <c r="D43" s="750">
        <v>-207620.02805732624</v>
      </c>
      <c r="E43" s="769">
        <f t="shared" si="1"/>
        <v>-8155312.6188474633</v>
      </c>
      <c r="F43" s="766">
        <v>307</v>
      </c>
      <c r="G43" s="767">
        <f t="shared" si="2"/>
        <v>365</v>
      </c>
      <c r="H43" s="769">
        <f t="shared" si="3"/>
        <v>-174628.35236602509</v>
      </c>
      <c r="I43" s="769">
        <f t="shared" si="4"/>
        <v>-8105256.2833158337</v>
      </c>
    </row>
    <row r="44" spans="1:13">
      <c r="A44" s="738">
        <f t="shared" si="0"/>
        <v>27</v>
      </c>
      <c r="B44" s="592" t="s">
        <v>950</v>
      </c>
      <c r="C44" s="763">
        <v>2023</v>
      </c>
      <c r="D44" s="750">
        <v>-207620.02805732624</v>
      </c>
      <c r="E44" s="769">
        <f>E43+D44</f>
        <v>-8362932.6469047898</v>
      </c>
      <c r="F44" s="766">
        <v>276</v>
      </c>
      <c r="G44" s="767">
        <f t="shared" si="2"/>
        <v>365</v>
      </c>
      <c r="H44" s="769">
        <f t="shared" si="3"/>
        <v>-156994.87053101929</v>
      </c>
      <c r="I44" s="769">
        <f t="shared" si="4"/>
        <v>-8262251.1538468525</v>
      </c>
    </row>
    <row r="45" spans="1:13">
      <c r="A45" s="738">
        <f t="shared" si="0"/>
        <v>28</v>
      </c>
      <c r="B45" s="592" t="s">
        <v>142</v>
      </c>
      <c r="C45" s="763">
        <v>2023</v>
      </c>
      <c r="D45" s="750">
        <v>-207620.02805732624</v>
      </c>
      <c r="E45" s="769">
        <f t="shared" si="1"/>
        <v>-8570552.6749621164</v>
      </c>
      <c r="F45" s="766">
        <v>246</v>
      </c>
      <c r="G45" s="767">
        <f t="shared" si="2"/>
        <v>365</v>
      </c>
      <c r="H45" s="769">
        <f>D45*F45/G45</f>
        <v>-139930.21069069111</v>
      </c>
      <c r="I45" s="769">
        <f t="shared" si="4"/>
        <v>-8402181.3645375427</v>
      </c>
    </row>
    <row r="46" spans="1:13">
      <c r="A46" s="738">
        <f t="shared" si="0"/>
        <v>29</v>
      </c>
      <c r="B46" s="592" t="s">
        <v>143</v>
      </c>
      <c r="C46" s="763">
        <v>2023</v>
      </c>
      <c r="D46" s="750">
        <v>-207620.02805732624</v>
      </c>
      <c r="E46" s="769">
        <f t="shared" si="1"/>
        <v>-8778172.703019442</v>
      </c>
      <c r="F46" s="766">
        <v>215</v>
      </c>
      <c r="G46" s="767">
        <f t="shared" si="2"/>
        <v>365</v>
      </c>
      <c r="H46" s="769">
        <f t="shared" si="3"/>
        <v>-122296.72885568532</v>
      </c>
      <c r="I46" s="769">
        <f>I45+H46</f>
        <v>-8524478.0933932271</v>
      </c>
    </row>
    <row r="47" spans="1:13">
      <c r="A47" s="738">
        <f t="shared" si="0"/>
        <v>30</v>
      </c>
      <c r="B47" s="592" t="s">
        <v>144</v>
      </c>
      <c r="C47" s="763">
        <v>2023</v>
      </c>
      <c r="D47" s="750">
        <v>-207620.02805732624</v>
      </c>
      <c r="E47" s="769">
        <f t="shared" si="1"/>
        <v>-8985792.7310767677</v>
      </c>
      <c r="F47" s="766">
        <v>185</v>
      </c>
      <c r="G47" s="767">
        <f t="shared" si="2"/>
        <v>365</v>
      </c>
      <c r="H47" s="769">
        <f t="shared" si="3"/>
        <v>-105232.06901535715</v>
      </c>
      <c r="I47" s="769">
        <f t="shared" si="4"/>
        <v>-8629710.1624085847</v>
      </c>
    </row>
    <row r="48" spans="1:13">
      <c r="A48" s="738">
        <f t="shared" si="0"/>
        <v>31</v>
      </c>
      <c r="B48" s="592" t="s">
        <v>145</v>
      </c>
      <c r="C48" s="763">
        <v>2023</v>
      </c>
      <c r="D48" s="750">
        <v>-207620.02805732624</v>
      </c>
      <c r="E48" s="769">
        <f t="shared" si="1"/>
        <v>-9193412.7591340933</v>
      </c>
      <c r="F48" s="766">
        <v>154</v>
      </c>
      <c r="G48" s="767">
        <f t="shared" si="2"/>
        <v>365</v>
      </c>
      <c r="H48" s="769">
        <f t="shared" si="3"/>
        <v>-87598.587180351344</v>
      </c>
      <c r="I48" s="769">
        <f t="shared" si="4"/>
        <v>-8717308.7495889366</v>
      </c>
    </row>
    <row r="49" spans="1:10">
      <c r="A49" s="738">
        <f t="shared" si="0"/>
        <v>32</v>
      </c>
      <c r="B49" s="592" t="s">
        <v>951</v>
      </c>
      <c r="C49" s="763">
        <v>2023</v>
      </c>
      <c r="D49" s="750">
        <v>-207620.02805732624</v>
      </c>
      <c r="E49" s="769">
        <f t="shared" si="1"/>
        <v>-9401032.7871914189</v>
      </c>
      <c r="F49" s="766">
        <v>123</v>
      </c>
      <c r="G49" s="767">
        <f t="shared" si="2"/>
        <v>365</v>
      </c>
      <c r="H49" s="769">
        <f t="shared" si="3"/>
        <v>-69965.105345345553</v>
      </c>
      <c r="I49" s="769">
        <f t="shared" si="4"/>
        <v>-8787273.8549342826</v>
      </c>
    </row>
    <row r="50" spans="1:10">
      <c r="A50" s="738">
        <f t="shared" si="0"/>
        <v>33</v>
      </c>
      <c r="B50" s="592" t="s">
        <v>147</v>
      </c>
      <c r="C50" s="763">
        <v>2023</v>
      </c>
      <c r="D50" s="750">
        <v>-207620.02805732624</v>
      </c>
      <c r="E50" s="769">
        <f t="shared" si="1"/>
        <v>-9608652.8152487446</v>
      </c>
      <c r="F50" s="766">
        <v>93</v>
      </c>
      <c r="G50" s="767">
        <f t="shared" si="2"/>
        <v>365</v>
      </c>
      <c r="H50" s="769">
        <f t="shared" si="3"/>
        <v>-52900.445505017371</v>
      </c>
      <c r="I50" s="769">
        <f t="shared" si="4"/>
        <v>-8840174.3004393</v>
      </c>
    </row>
    <row r="51" spans="1:10">
      <c r="A51" s="738">
        <f t="shared" si="0"/>
        <v>34</v>
      </c>
      <c r="B51" s="592" t="s">
        <v>148</v>
      </c>
      <c r="C51" s="763">
        <v>2023</v>
      </c>
      <c r="D51" s="750">
        <v>-207620.02805732624</v>
      </c>
      <c r="E51" s="769">
        <f t="shared" si="1"/>
        <v>-9816272.8433060702</v>
      </c>
      <c r="F51" s="766">
        <v>62</v>
      </c>
      <c r="G51" s="767">
        <f t="shared" si="2"/>
        <v>365</v>
      </c>
      <c r="H51" s="769">
        <f t="shared" si="3"/>
        <v>-35266.963670011581</v>
      </c>
      <c r="I51" s="769">
        <f t="shared" si="4"/>
        <v>-8875441.2641093116</v>
      </c>
    </row>
    <row r="52" spans="1:10">
      <c r="A52" s="738">
        <f t="shared" si="0"/>
        <v>35</v>
      </c>
      <c r="B52" s="592" t="s">
        <v>149</v>
      </c>
      <c r="C52" s="763">
        <v>2023</v>
      </c>
      <c r="D52" s="750">
        <v>-207620.02805732624</v>
      </c>
      <c r="E52" s="769">
        <f t="shared" si="1"/>
        <v>-10023892.871363396</v>
      </c>
      <c r="F52" s="766">
        <v>32</v>
      </c>
      <c r="G52" s="767">
        <f t="shared" si="2"/>
        <v>365</v>
      </c>
      <c r="H52" s="769">
        <f t="shared" si="3"/>
        <v>-18202.303829683398</v>
      </c>
      <c r="I52" s="769">
        <f t="shared" si="4"/>
        <v>-8893643.5679389946</v>
      </c>
    </row>
    <row r="53" spans="1:10">
      <c r="A53" s="738">
        <f t="shared" si="0"/>
        <v>36</v>
      </c>
      <c r="B53" s="592" t="s">
        <v>150</v>
      </c>
      <c r="C53" s="763">
        <v>2023</v>
      </c>
      <c r="D53" s="750">
        <v>-207620.02805732624</v>
      </c>
      <c r="E53" s="769">
        <f t="shared" si="1"/>
        <v>-10231512.899420721</v>
      </c>
      <c r="F53" s="766">
        <v>1</v>
      </c>
      <c r="G53" s="767">
        <f t="shared" si="2"/>
        <v>365</v>
      </c>
      <c r="H53" s="769">
        <f t="shared" si="3"/>
        <v>-568.8219946776062</v>
      </c>
      <c r="I53" s="770">
        <f t="shared" si="4"/>
        <v>-8894212.3899336718</v>
      </c>
    </row>
    <row r="54" spans="1:10" ht="15.75" thickBot="1">
      <c r="A54" s="738">
        <f t="shared" si="0"/>
        <v>37</v>
      </c>
      <c r="B54" s="602" t="s">
        <v>952</v>
      </c>
      <c r="C54" s="602"/>
      <c r="D54" s="771">
        <f>SUM(D42:D53)</f>
        <v>-2491440.336687915</v>
      </c>
      <c r="E54" s="772"/>
      <c r="F54" s="772"/>
      <c r="G54" s="772"/>
      <c r="H54" s="772"/>
      <c r="I54" s="769"/>
    </row>
    <row r="55" spans="1:10" ht="15.75" thickTop="1">
      <c r="A55" s="738"/>
      <c r="B55" s="734"/>
      <c r="C55" s="734"/>
      <c r="D55" s="734"/>
      <c r="E55" s="734"/>
      <c r="F55" s="734"/>
      <c r="G55" s="734"/>
      <c r="H55" s="734"/>
      <c r="I55" s="734"/>
    </row>
    <row r="56" spans="1:10">
      <c r="A56" s="738"/>
      <c r="J56" s="870" t="s">
        <v>179</v>
      </c>
    </row>
    <row r="57" spans="1:10" s="747" customFormat="1" ht="13.5" customHeight="1">
      <c r="A57" s="774">
        <f>+A54+1</f>
        <v>38</v>
      </c>
      <c r="B57" s="746" t="s">
        <v>1055</v>
      </c>
      <c r="C57" s="746"/>
      <c r="D57" s="746"/>
      <c r="E57" s="746"/>
      <c r="G57" s="948" t="s">
        <v>906</v>
      </c>
    </row>
    <row r="58" spans="1:10" s="747" customFormat="1" ht="13.5" customHeight="1">
      <c r="A58" s="774"/>
      <c r="B58" s="746"/>
      <c r="C58" s="746"/>
      <c r="D58" s="746"/>
      <c r="G58" s="949"/>
    </row>
    <row r="59" spans="1:10" s="747" customFormat="1" ht="13.5" customHeight="1">
      <c r="A59" s="774">
        <f>+A57+1</f>
        <v>39</v>
      </c>
      <c r="B59" s="749" t="s">
        <v>1002</v>
      </c>
      <c r="C59" s="749"/>
      <c r="D59" s="749"/>
      <c r="G59" s="750">
        <v>-724908.62120427354</v>
      </c>
      <c r="H59" s="751"/>
    </row>
    <row r="60" spans="1:10" s="747" customFormat="1" ht="13.5" customHeight="1">
      <c r="A60" s="774">
        <f>+A59+1</f>
        <v>40</v>
      </c>
      <c r="B60" s="749" t="s">
        <v>908</v>
      </c>
      <c r="C60" s="749"/>
      <c r="D60" s="749"/>
      <c r="G60" s="750">
        <v>0</v>
      </c>
      <c r="H60" s="751"/>
    </row>
    <row r="61" spans="1:10" s="747" customFormat="1" ht="13.5" customHeight="1">
      <c r="A61" s="774">
        <f>+A60+1</f>
        <v>41</v>
      </c>
      <c r="B61" s="749" t="s">
        <v>909</v>
      </c>
      <c r="C61" s="749"/>
      <c r="D61" s="749"/>
      <c r="G61" s="753">
        <v>-707929.07269690535</v>
      </c>
      <c r="H61" s="751"/>
    </row>
    <row r="62" spans="1:10" s="747" customFormat="1" ht="13.5" customHeight="1">
      <c r="A62" s="774">
        <f>+A61+1</f>
        <v>42</v>
      </c>
      <c r="B62" s="749" t="s">
        <v>910</v>
      </c>
      <c r="C62" s="749"/>
      <c r="D62" s="749"/>
      <c r="G62" s="755">
        <f>+G59-G61-G60</f>
        <v>-16979.548507368192</v>
      </c>
      <c r="H62" s="751"/>
    </row>
    <row r="63" spans="1:10" s="747" customFormat="1" ht="13.5" customHeight="1">
      <c r="A63" s="774">
        <f>+A62+1</f>
        <v>43</v>
      </c>
      <c r="B63" s="749" t="s">
        <v>911</v>
      </c>
      <c r="C63" s="749"/>
      <c r="D63" s="749"/>
      <c r="G63" s="755">
        <v>0</v>
      </c>
      <c r="H63" s="751"/>
    </row>
    <row r="64" spans="1:10" s="747" customFormat="1" ht="13.5" customHeight="1" thickBot="1">
      <c r="A64" s="774">
        <f>+A63+1</f>
        <v>44</v>
      </c>
      <c r="B64" s="749" t="s">
        <v>1004</v>
      </c>
      <c r="C64" s="749"/>
      <c r="D64" s="749"/>
      <c r="G64" s="757">
        <f>+G62-G63</f>
        <v>-16979.548507368192</v>
      </c>
      <c r="H64" s="751"/>
    </row>
    <row r="65" spans="1:10" s="747" customFormat="1" ht="13.5" customHeight="1" thickTop="1">
      <c r="A65" s="774"/>
      <c r="B65" s="749"/>
      <c r="C65" s="749"/>
      <c r="D65" s="749"/>
      <c r="G65" s="755"/>
      <c r="H65" s="751"/>
    </row>
    <row r="66" spans="1:10" s="747" customFormat="1" ht="13.5" customHeight="1">
      <c r="A66" s="774">
        <f>+A64+1</f>
        <v>45</v>
      </c>
      <c r="B66" s="749" t="s">
        <v>1003</v>
      </c>
      <c r="C66" s="749"/>
      <c r="D66" s="749"/>
      <c r="G66" s="750">
        <v>-671371.09252877126</v>
      </c>
      <c r="H66" s="751"/>
    </row>
    <row r="67" spans="1:10" s="747" customFormat="1" ht="13.5" customHeight="1">
      <c r="A67" s="774">
        <f>+A66+1</f>
        <v>46</v>
      </c>
      <c r="B67" s="749" t="s">
        <v>908</v>
      </c>
      <c r="C67" s="749"/>
      <c r="D67" s="749"/>
      <c r="G67" s="750">
        <v>0</v>
      </c>
      <c r="H67" s="751"/>
    </row>
    <row r="68" spans="1:10" s="747" customFormat="1" ht="13.5" customHeight="1">
      <c r="A68" s="774">
        <f>+A67+1</f>
        <v>47</v>
      </c>
      <c r="B68" s="749" t="s">
        <v>909</v>
      </c>
      <c r="C68" s="749"/>
      <c r="D68" s="749"/>
      <c r="G68" s="753">
        <v>-661950.76726492017</v>
      </c>
      <c r="H68" s="751"/>
    </row>
    <row r="69" spans="1:10" s="747" customFormat="1" ht="13.5" customHeight="1">
      <c r="A69" s="774">
        <f>+A68+1</f>
        <v>48</v>
      </c>
      <c r="B69" s="749" t="s">
        <v>910</v>
      </c>
      <c r="C69" s="749"/>
      <c r="D69" s="749"/>
      <c r="G69" s="755">
        <f>+G66-G68-G67</f>
        <v>-9420.3252638510894</v>
      </c>
      <c r="H69" s="751"/>
    </row>
    <row r="70" spans="1:10" s="747" customFormat="1" ht="13.5" customHeight="1">
      <c r="A70" s="774">
        <f>+A69+1</f>
        <v>49</v>
      </c>
      <c r="B70" s="749" t="s">
        <v>914</v>
      </c>
      <c r="C70" s="749"/>
      <c r="D70" s="749"/>
      <c r="G70" s="775"/>
      <c r="H70" s="751"/>
    </row>
    <row r="71" spans="1:10" s="747" customFormat="1" ht="13.5" customHeight="1" thickBot="1">
      <c r="A71" s="774">
        <f>+A70+1</f>
        <v>50</v>
      </c>
      <c r="B71" s="749" t="s">
        <v>1005</v>
      </c>
      <c r="C71" s="749"/>
      <c r="D71" s="749"/>
      <c r="G71" s="757">
        <f>+G69-G70</f>
        <v>-9420.3252638510894</v>
      </c>
      <c r="H71" s="751"/>
    </row>
    <row r="72" spans="1:10" s="747" customFormat="1" ht="13.5" customHeight="1" thickTop="1">
      <c r="A72" s="774"/>
      <c r="B72" s="749"/>
      <c r="C72" s="749"/>
      <c r="D72" s="749"/>
      <c r="G72" s="755"/>
      <c r="H72" s="751"/>
    </row>
    <row r="73" spans="1:10" s="747" customFormat="1" ht="13.5" customHeight="1">
      <c r="A73" s="774">
        <f>+A71+1</f>
        <v>51</v>
      </c>
      <c r="B73" s="749" t="s">
        <v>1006</v>
      </c>
      <c r="C73" s="749"/>
      <c r="D73" s="749"/>
      <c r="G73" s="755">
        <v>0</v>
      </c>
      <c r="H73" s="751"/>
    </row>
    <row r="74" spans="1:10" s="747" customFormat="1" ht="13.5" customHeight="1">
      <c r="A74" s="774">
        <f>+A73+1</f>
        <v>52</v>
      </c>
      <c r="B74" s="749" t="s">
        <v>917</v>
      </c>
      <c r="C74" s="749"/>
      <c r="D74" s="749"/>
      <c r="G74" s="755">
        <f>+(G64+G71)/2</f>
        <v>-13199.936885609641</v>
      </c>
      <c r="H74" s="751"/>
    </row>
    <row r="75" spans="1:10" s="747" customFormat="1" ht="13.5" customHeight="1" thickBot="1">
      <c r="A75" s="774">
        <f>+A74+1</f>
        <v>53</v>
      </c>
      <c r="B75" s="749" t="s">
        <v>1007</v>
      </c>
      <c r="C75" s="749"/>
      <c r="D75" s="749"/>
      <c r="G75" s="757">
        <f>+G73+G74</f>
        <v>-13199.936885609641</v>
      </c>
      <c r="H75" s="741" t="s">
        <v>1056</v>
      </c>
    </row>
    <row r="76" spans="1:10" s="747" customFormat="1" ht="13.5" customHeight="1" thickTop="1">
      <c r="A76" s="774"/>
      <c r="B76" s="746"/>
      <c r="C76" s="746"/>
      <c r="D76" s="746"/>
      <c r="F76" s="776"/>
      <c r="I76" s="777"/>
      <c r="J76" s="751"/>
    </row>
    <row r="77" spans="1:10" s="747" customFormat="1" ht="13.5" customHeight="1">
      <c r="A77" s="774">
        <f>A75+1</f>
        <v>54</v>
      </c>
      <c r="B77" s="746" t="s">
        <v>1009</v>
      </c>
      <c r="C77" s="746"/>
      <c r="D77" s="746"/>
      <c r="E77" s="746"/>
      <c r="G77" s="948" t="s">
        <v>906</v>
      </c>
    </row>
    <row r="78" spans="1:10" s="747" customFormat="1" ht="13.5" customHeight="1">
      <c r="A78" s="774"/>
      <c r="B78" s="746"/>
      <c r="C78" s="746"/>
      <c r="D78" s="746"/>
      <c r="G78" s="949"/>
    </row>
    <row r="79" spans="1:10" s="747" customFormat="1" ht="13.5" customHeight="1">
      <c r="A79" s="774">
        <f>+A77+1</f>
        <v>55</v>
      </c>
      <c r="B79" s="749" t="s">
        <v>1002</v>
      </c>
      <c r="C79" s="749"/>
      <c r="D79" s="749"/>
      <c r="G79" s="750">
        <v>409563.60383772216</v>
      </c>
      <c r="H79" s="751"/>
    </row>
    <row r="80" spans="1:10" s="747" customFormat="1" ht="13.5" customHeight="1">
      <c r="A80" s="774">
        <f>+A79+1</f>
        <v>56</v>
      </c>
      <c r="B80" s="749" t="s">
        <v>908</v>
      </c>
      <c r="C80" s="749"/>
      <c r="D80" s="749"/>
      <c r="G80" s="750">
        <v>0</v>
      </c>
      <c r="H80" s="751"/>
    </row>
    <row r="81" spans="1:8" s="747" customFormat="1" ht="13.5" customHeight="1">
      <c r="A81" s="774">
        <f>+A80+1</f>
        <v>57</v>
      </c>
      <c r="B81" s="749" t="s">
        <v>909</v>
      </c>
      <c r="C81" s="749"/>
      <c r="D81" s="749"/>
      <c r="G81" s="753">
        <v>0</v>
      </c>
      <c r="H81" s="751"/>
    </row>
    <row r="82" spans="1:8" s="747" customFormat="1" ht="13.5" customHeight="1">
      <c r="A82" s="774">
        <f>+A81+1</f>
        <v>58</v>
      </c>
      <c r="B82" s="749" t="s">
        <v>910</v>
      </c>
      <c r="C82" s="749"/>
      <c r="D82" s="749"/>
      <c r="G82" s="755">
        <f>+G79-G81-G80</f>
        <v>409563.60383772216</v>
      </c>
      <c r="H82" s="751"/>
    </row>
    <row r="83" spans="1:8" s="747" customFormat="1" ht="13.5" customHeight="1">
      <c r="A83" s="774">
        <f>+A82+1</f>
        <v>59</v>
      </c>
      <c r="B83" s="749" t="s">
        <v>911</v>
      </c>
      <c r="C83" s="749"/>
      <c r="D83" s="749"/>
      <c r="G83" s="755">
        <v>0</v>
      </c>
      <c r="H83" s="751"/>
    </row>
    <row r="84" spans="1:8" s="747" customFormat="1" ht="13.5" customHeight="1" thickBot="1">
      <c r="A84" s="774">
        <f>+A83+1</f>
        <v>60</v>
      </c>
      <c r="B84" s="749" t="s">
        <v>1004</v>
      </c>
      <c r="C84" s="749"/>
      <c r="D84" s="749"/>
      <c r="G84" s="757">
        <f>+G82-G83</f>
        <v>409563.60383772216</v>
      </c>
      <c r="H84" s="751"/>
    </row>
    <row r="85" spans="1:8" s="747" customFormat="1" ht="13.5" customHeight="1" thickTop="1">
      <c r="A85" s="774"/>
      <c r="B85" s="749"/>
      <c r="C85" s="749"/>
      <c r="D85" s="749"/>
      <c r="G85" s="755"/>
      <c r="H85" s="751"/>
    </row>
    <row r="86" spans="1:8" s="747" customFormat="1" ht="13.5" customHeight="1">
      <c r="A86" s="774">
        <f>+A84+1</f>
        <v>61</v>
      </c>
      <c r="B86" s="749" t="s">
        <v>1003</v>
      </c>
      <c r="C86" s="749"/>
      <c r="D86" s="749"/>
      <c r="G86" s="750">
        <v>485625.14266778965</v>
      </c>
      <c r="H86" s="751"/>
    </row>
    <row r="87" spans="1:8" s="747" customFormat="1" ht="13.5" customHeight="1">
      <c r="A87" s="774">
        <f>+A86+1</f>
        <v>62</v>
      </c>
      <c r="B87" s="749" t="s">
        <v>908</v>
      </c>
      <c r="C87" s="749"/>
      <c r="D87" s="749"/>
      <c r="G87" s="750">
        <v>0</v>
      </c>
      <c r="H87" s="751"/>
    </row>
    <row r="88" spans="1:8" s="747" customFormat="1" ht="13.5" customHeight="1">
      <c r="A88" s="774">
        <f>+A87+1</f>
        <v>63</v>
      </c>
      <c r="B88" s="749" t="s">
        <v>909</v>
      </c>
      <c r="C88" s="749"/>
      <c r="D88" s="749"/>
      <c r="G88" s="753">
        <v>0</v>
      </c>
      <c r="H88" s="751"/>
    </row>
    <row r="89" spans="1:8" s="747" customFormat="1" ht="13.5" customHeight="1">
      <c r="A89" s="774">
        <f>+A88+1</f>
        <v>64</v>
      </c>
      <c r="B89" s="749" t="s">
        <v>910</v>
      </c>
      <c r="C89" s="749"/>
      <c r="D89" s="749"/>
      <c r="G89" s="755">
        <f>+G86-G88-G87</f>
        <v>485625.14266778965</v>
      </c>
      <c r="H89" s="751"/>
    </row>
    <row r="90" spans="1:8" s="747" customFormat="1" ht="13.5" customHeight="1">
      <c r="A90" s="774">
        <f>+A89+1</f>
        <v>65</v>
      </c>
      <c r="B90" s="749" t="s">
        <v>914</v>
      </c>
      <c r="C90" s="749"/>
      <c r="D90" s="749"/>
      <c r="G90" s="775">
        <v>0</v>
      </c>
      <c r="H90" s="751"/>
    </row>
    <row r="91" spans="1:8" s="747" customFormat="1" ht="13.5" customHeight="1" thickBot="1">
      <c r="A91" s="774">
        <f>+A90+1</f>
        <v>66</v>
      </c>
      <c r="B91" s="749" t="s">
        <v>1005</v>
      </c>
      <c r="C91" s="749"/>
      <c r="D91" s="749"/>
      <c r="G91" s="757">
        <f>+G89-G90</f>
        <v>485625.14266778965</v>
      </c>
      <c r="H91" s="751"/>
    </row>
    <row r="92" spans="1:8" s="747" customFormat="1" ht="13.5" customHeight="1" thickTop="1">
      <c r="A92" s="774"/>
      <c r="B92" s="749"/>
      <c r="C92" s="749"/>
      <c r="D92" s="749"/>
      <c r="G92" s="755"/>
      <c r="H92" s="751"/>
    </row>
    <row r="93" spans="1:8" s="747" customFormat="1" ht="13.5" customHeight="1">
      <c r="A93" s="774">
        <f>+A91+1</f>
        <v>67</v>
      </c>
      <c r="B93" s="749" t="s">
        <v>1006</v>
      </c>
      <c r="C93" s="749"/>
      <c r="D93" s="749"/>
      <c r="G93" s="755">
        <v>0</v>
      </c>
      <c r="H93" s="751"/>
    </row>
    <row r="94" spans="1:8" s="747" customFormat="1" ht="13.5" customHeight="1">
      <c r="A94" s="774">
        <f>+A93+1</f>
        <v>68</v>
      </c>
      <c r="B94" s="749" t="s">
        <v>917</v>
      </c>
      <c r="C94" s="749"/>
      <c r="D94" s="749"/>
      <c r="G94" s="755">
        <f>+(G84+G91)/2</f>
        <v>447594.3732527559</v>
      </c>
      <c r="H94" s="751"/>
    </row>
    <row r="95" spans="1:8" s="747" customFormat="1" ht="13.5" customHeight="1" thickBot="1">
      <c r="A95" s="774">
        <f>+A94+1</f>
        <v>69</v>
      </c>
      <c r="B95" s="749" t="s">
        <v>1007</v>
      </c>
      <c r="C95" s="749"/>
      <c r="D95" s="749"/>
      <c r="G95" s="757">
        <f>+G93+G94</f>
        <v>447594.3732527559</v>
      </c>
      <c r="H95" s="741" t="s">
        <v>1057</v>
      </c>
    </row>
    <row r="96" spans="1:8" s="773" customFormat="1" ht="15.75" thickTop="1"/>
    <row r="97" spans="1:10" s="773" customFormat="1" ht="79.5" customHeight="1">
      <c r="A97" s="778">
        <f>A95+1</f>
        <v>70</v>
      </c>
      <c r="B97" s="950" t="s">
        <v>1092</v>
      </c>
      <c r="C97" s="950"/>
      <c r="D97" s="950"/>
      <c r="E97" s="950"/>
      <c r="F97" s="950"/>
      <c r="G97" s="950"/>
      <c r="H97" s="950"/>
      <c r="I97" s="950"/>
      <c r="J97" s="950"/>
    </row>
    <row r="98" spans="1:10" s="773" customFormat="1"/>
    <row r="99" spans="1:10" s="773" customFormat="1" ht="59.45" customHeight="1">
      <c r="A99" s="779">
        <f>A97+1</f>
        <v>71</v>
      </c>
      <c r="B99" s="950" t="s">
        <v>1093</v>
      </c>
      <c r="C99" s="950"/>
      <c r="D99" s="950"/>
      <c r="E99" s="950"/>
      <c r="F99" s="950"/>
      <c r="G99" s="950"/>
      <c r="H99" s="950"/>
      <c r="I99" s="950"/>
      <c r="J99" s="950"/>
    </row>
    <row r="100" spans="1:10" s="773" customFormat="1"/>
    <row r="101" spans="1:10" s="773" customFormat="1" ht="66" customHeight="1">
      <c r="A101" s="779">
        <f>A99+1</f>
        <v>72</v>
      </c>
      <c r="B101" s="950" t="s">
        <v>1094</v>
      </c>
      <c r="C101" s="950"/>
      <c r="D101" s="950"/>
      <c r="E101" s="950"/>
      <c r="F101" s="950"/>
      <c r="G101" s="950"/>
      <c r="H101" s="950"/>
      <c r="I101" s="950"/>
      <c r="J101" s="950"/>
    </row>
    <row r="102" spans="1:10" s="773" customFormat="1"/>
    <row r="103" spans="1:10" s="773" customFormat="1" ht="57.6" customHeight="1">
      <c r="A103" s="779">
        <f>A101+1</f>
        <v>73</v>
      </c>
      <c r="B103" s="950" t="s">
        <v>1095</v>
      </c>
      <c r="C103" s="950"/>
      <c r="D103" s="950"/>
      <c r="E103" s="950"/>
      <c r="F103" s="950"/>
      <c r="G103" s="950"/>
      <c r="H103" s="950"/>
      <c r="I103" s="950"/>
      <c r="J103" s="950"/>
    </row>
    <row r="104" spans="1:10" s="773" customFormat="1"/>
    <row r="105" spans="1:10" s="773" customFormat="1" ht="44.25" customHeight="1">
      <c r="A105" s="779">
        <f>A103+1</f>
        <v>74</v>
      </c>
      <c r="B105" s="950" t="s">
        <v>1096</v>
      </c>
      <c r="C105" s="950"/>
      <c r="D105" s="950"/>
      <c r="E105" s="950"/>
      <c r="F105" s="950"/>
      <c r="G105" s="950"/>
      <c r="H105" s="950"/>
      <c r="I105" s="950"/>
      <c r="J105" s="950"/>
    </row>
    <row r="106" spans="1:10" s="773" customFormat="1"/>
    <row r="107" spans="1:10" s="773" customFormat="1"/>
    <row r="108" spans="1:10" s="773" customFormat="1"/>
    <row r="109" spans="1:10" s="773" customFormat="1"/>
    <row r="110" spans="1:10" s="773" customFormat="1"/>
    <row r="111" spans="1:10" s="773" customFormat="1"/>
  </sheetData>
  <mergeCells count="12">
    <mergeCell ref="B105:J105"/>
    <mergeCell ref="G57:G58"/>
    <mergeCell ref="B97:J97"/>
    <mergeCell ref="B99:J99"/>
    <mergeCell ref="B36:J36"/>
    <mergeCell ref="B101:J101"/>
    <mergeCell ref="B103:J103"/>
    <mergeCell ref="A2:J2"/>
    <mergeCell ref="B11:J11"/>
    <mergeCell ref="B13:J13"/>
    <mergeCell ref="G16:G17"/>
    <mergeCell ref="G77:G78"/>
  </mergeCells>
  <pageMargins left="0.7" right="0.7" top="0.75" bottom="0.75" header="0.3" footer="0.3"/>
  <pageSetup scale="56" orientation="portrait" verticalDpi="1200" r:id="rId1"/>
  <rowBreaks count="1" manualBreakCount="1">
    <brk id="5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33"/>
  <sheetViews>
    <sheetView view="pageBreakPreview" zoomScale="90" zoomScaleNormal="90" zoomScaleSheetLayoutView="90" workbookViewId="0"/>
  </sheetViews>
  <sheetFormatPr defaultColWidth="9.33203125" defaultRowHeight="12"/>
  <cols>
    <col min="1" max="1" width="7.6640625" style="136" customWidth="1"/>
    <col min="2" max="2" width="52.5" style="136" customWidth="1"/>
    <col min="3" max="3" width="2.83203125" style="136" customWidth="1"/>
    <col min="4" max="4" width="35.5" style="136" customWidth="1"/>
    <col min="5" max="5" width="2.83203125" style="136" customWidth="1"/>
    <col min="6" max="6" width="23.6640625" style="136" customWidth="1"/>
    <col min="7" max="7" width="2.83203125" style="136" customWidth="1"/>
    <col min="8" max="8" width="9.83203125" style="136" customWidth="1"/>
    <col min="9" max="9" width="9.33203125" style="136"/>
    <col min="10" max="10" width="4.33203125" style="136" customWidth="1"/>
    <col min="11" max="11" width="17.1640625" style="136" customWidth="1"/>
    <col min="12" max="12" width="2.83203125" style="136" customWidth="1"/>
    <col min="13" max="13" width="19.5" style="136" customWidth="1"/>
    <col min="14" max="14" width="3.1640625" style="866" customWidth="1"/>
    <col min="15" max="15" width="9.33203125" style="866"/>
    <col min="16" max="16384" width="9.33203125" style="140"/>
  </cols>
  <sheetData>
    <row r="1" spans="1:56">
      <c r="B1" s="137" t="s">
        <v>407</v>
      </c>
      <c r="C1" s="137"/>
      <c r="M1" s="138" t="s">
        <v>390</v>
      </c>
      <c r="N1" s="865"/>
      <c r="O1" s="865"/>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row>
    <row r="2" spans="1:56">
      <c r="A2" s="882" t="s">
        <v>448</v>
      </c>
      <c r="B2" s="882"/>
      <c r="C2" s="882"/>
      <c r="D2" s="882"/>
      <c r="E2" s="882"/>
      <c r="F2" s="882"/>
      <c r="G2" s="882"/>
      <c r="H2" s="882"/>
      <c r="I2" s="882"/>
      <c r="J2" s="882"/>
      <c r="K2" s="882"/>
      <c r="L2" s="882"/>
      <c r="M2" s="882"/>
      <c r="N2" s="865"/>
      <c r="O2" s="865"/>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row>
    <row r="3" spans="1:56">
      <c r="A3" s="880" t="s">
        <v>616</v>
      </c>
      <c r="B3" s="880"/>
      <c r="C3" s="880"/>
      <c r="D3" s="880"/>
      <c r="E3" s="880"/>
      <c r="F3" s="880"/>
      <c r="G3" s="880"/>
      <c r="H3" s="880"/>
      <c r="I3" s="880"/>
      <c r="J3" s="880"/>
      <c r="K3" s="880"/>
      <c r="L3" s="880"/>
      <c r="M3" s="880"/>
    </row>
    <row r="4" spans="1:56">
      <c r="A4" s="881" t="s">
        <v>750</v>
      </c>
      <c r="B4" s="882"/>
      <c r="C4" s="882"/>
      <c r="D4" s="882"/>
      <c r="E4" s="882"/>
      <c r="F4" s="882"/>
      <c r="G4" s="882"/>
      <c r="H4" s="882"/>
      <c r="I4" s="882"/>
      <c r="J4" s="882"/>
      <c r="K4" s="882"/>
      <c r="L4" s="882"/>
      <c r="M4" s="882"/>
    </row>
    <row r="5" spans="1:56">
      <c r="M5" s="141" t="s">
        <v>617</v>
      </c>
      <c r="N5" s="865"/>
      <c r="O5" s="865"/>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row>
    <row r="6" spans="1:56">
      <c r="M6" s="641">
        <v>45291</v>
      </c>
      <c r="N6" s="865"/>
      <c r="O6" s="865"/>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row>
    <row r="7" spans="1:56">
      <c r="M7" s="142"/>
    </row>
    <row r="8" spans="1:56">
      <c r="A8" s="143"/>
      <c r="B8" s="144" t="s">
        <v>392</v>
      </c>
      <c r="C8" s="144"/>
      <c r="D8" s="144" t="s">
        <v>393</v>
      </c>
      <c r="E8" s="144"/>
      <c r="F8" s="144" t="s">
        <v>394</v>
      </c>
      <c r="G8" s="144"/>
      <c r="H8" s="144"/>
      <c r="I8" s="144" t="s">
        <v>395</v>
      </c>
      <c r="J8" s="144"/>
      <c r="K8" s="144" t="s">
        <v>396</v>
      </c>
      <c r="L8" s="144"/>
    </row>
    <row r="9" spans="1:56">
      <c r="A9" s="145" t="s">
        <v>70</v>
      </c>
      <c r="B9" s="144"/>
      <c r="C9" s="144"/>
      <c r="D9" s="144"/>
      <c r="E9" s="144"/>
      <c r="F9" s="144"/>
      <c r="G9" s="144"/>
      <c r="H9" s="144"/>
      <c r="I9" s="144"/>
      <c r="J9" s="144"/>
      <c r="K9" s="146" t="s">
        <v>384</v>
      </c>
      <c r="L9" s="144"/>
    </row>
    <row r="10" spans="1:56">
      <c r="A10" s="147" t="s">
        <v>385</v>
      </c>
      <c r="B10" s="148"/>
      <c r="C10" s="148"/>
      <c r="D10" s="149" t="s">
        <v>391</v>
      </c>
      <c r="E10" s="150"/>
      <c r="F10" s="151"/>
      <c r="G10" s="151"/>
      <c r="H10" s="151"/>
      <c r="I10" s="151"/>
      <c r="J10" s="151"/>
      <c r="K10" s="152" t="s">
        <v>170</v>
      </c>
      <c r="L10" s="153"/>
      <c r="M10" s="151"/>
      <c r="N10" s="865"/>
      <c r="O10" s="865"/>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row>
    <row r="11" spans="1:56">
      <c r="A11" s="154">
        <v>1</v>
      </c>
      <c r="B11" s="142" t="s">
        <v>618</v>
      </c>
      <c r="C11" s="143"/>
      <c r="D11" s="143" t="s">
        <v>619</v>
      </c>
      <c r="E11" s="143"/>
      <c r="F11" s="144"/>
      <c r="G11" s="155"/>
      <c r="J11" s="155"/>
      <c r="K11" s="672">
        <f>K152</f>
        <v>25752465.477362372</v>
      </c>
      <c r="L11" s="156"/>
      <c r="M11" s="143"/>
      <c r="N11" s="865"/>
      <c r="O11" s="865"/>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row>
    <row r="12" spans="1:56">
      <c r="A12" s="157"/>
      <c r="B12" s="143"/>
      <c r="C12" s="143"/>
      <c r="D12" s="143"/>
      <c r="E12" s="143"/>
      <c r="J12" s="158"/>
      <c r="K12" s="156"/>
      <c r="L12" s="156"/>
      <c r="M12" s="143"/>
    </row>
    <row r="13" spans="1:56">
      <c r="A13" s="158"/>
      <c r="B13" s="143" t="s">
        <v>620</v>
      </c>
      <c r="C13" s="143"/>
      <c r="D13" s="143" t="s">
        <v>621</v>
      </c>
      <c r="E13" s="143"/>
      <c r="F13" s="159" t="s">
        <v>397</v>
      </c>
      <c r="G13" s="160"/>
      <c r="H13" s="887" t="s">
        <v>95</v>
      </c>
      <c r="I13" s="887"/>
      <c r="J13" s="161"/>
      <c r="L13" s="162"/>
      <c r="M13" s="143"/>
    </row>
    <row r="14" spans="1:56">
      <c r="A14" s="157">
        <v>2</v>
      </c>
      <c r="B14" s="163" t="s">
        <v>622</v>
      </c>
      <c r="C14" s="163"/>
      <c r="D14" s="143" t="s">
        <v>623</v>
      </c>
      <c r="E14" s="143"/>
      <c r="F14" s="162">
        <f>K192</f>
        <v>0</v>
      </c>
      <c r="G14" s="162"/>
      <c r="H14" s="164" t="s">
        <v>399</v>
      </c>
      <c r="I14" s="165">
        <f>K170</f>
        <v>1</v>
      </c>
      <c r="J14" s="161"/>
      <c r="K14" s="162">
        <f>F14*I14</f>
        <v>0</v>
      </c>
      <c r="L14" s="162"/>
      <c r="M14" s="143"/>
      <c r="N14" s="865"/>
      <c r="O14" s="865"/>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row>
    <row r="15" spans="1:56">
      <c r="A15" s="157">
        <v>3</v>
      </c>
      <c r="B15" s="163" t="s">
        <v>624</v>
      </c>
      <c r="C15" s="163"/>
      <c r="D15" s="143" t="s">
        <v>625</v>
      </c>
      <c r="E15" s="143"/>
      <c r="F15" s="847">
        <f>K194</f>
        <v>259910.39999999999</v>
      </c>
      <c r="G15" s="847"/>
      <c r="H15" s="656" t="s">
        <v>399</v>
      </c>
      <c r="I15" s="848">
        <f>K170</f>
        <v>1</v>
      </c>
      <c r="J15" s="249"/>
      <c r="K15" s="847">
        <f>F15*I15</f>
        <v>259910.39999999999</v>
      </c>
      <c r="L15" s="162"/>
      <c r="M15" s="143"/>
      <c r="N15" s="865"/>
      <c r="O15" s="865"/>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row>
    <row r="16" spans="1:56">
      <c r="A16" s="157">
        <v>4</v>
      </c>
      <c r="B16" s="163" t="s">
        <v>626</v>
      </c>
      <c r="C16" s="163"/>
      <c r="D16" s="143" t="s">
        <v>627</v>
      </c>
      <c r="E16" s="143"/>
      <c r="F16" s="424">
        <v>0</v>
      </c>
      <c r="G16" s="847"/>
      <c r="H16" s="656" t="s">
        <v>399</v>
      </c>
      <c r="I16" s="848">
        <f>K170</f>
        <v>1</v>
      </c>
      <c r="J16" s="249"/>
      <c r="K16" s="847">
        <f>F16*I16</f>
        <v>0</v>
      </c>
      <c r="L16" s="162"/>
      <c r="M16" s="143"/>
    </row>
    <row r="17" spans="1:56">
      <c r="A17" s="157">
        <v>5</v>
      </c>
      <c r="B17" s="163" t="s">
        <v>628</v>
      </c>
      <c r="C17" s="163"/>
      <c r="F17" s="849">
        <v>0</v>
      </c>
      <c r="G17" s="847"/>
      <c r="H17" s="656" t="s">
        <v>399</v>
      </c>
      <c r="I17" s="848">
        <f>K170</f>
        <v>1</v>
      </c>
      <c r="J17" s="249"/>
      <c r="K17" s="850">
        <f>F17*I17</f>
        <v>0</v>
      </c>
      <c r="L17" s="162"/>
      <c r="M17" s="143"/>
    </row>
    <row r="18" spans="1:56">
      <c r="A18" s="157">
        <v>6</v>
      </c>
      <c r="B18" s="143" t="s">
        <v>629</v>
      </c>
      <c r="C18" s="143"/>
      <c r="D18" s="143" t="s">
        <v>630</v>
      </c>
      <c r="E18" s="143"/>
      <c r="F18" s="847">
        <f>SUM(F14:F17)</f>
        <v>259910.39999999999</v>
      </c>
      <c r="G18" s="847"/>
      <c r="H18" s="656"/>
      <c r="I18" s="249"/>
      <c r="J18" s="249"/>
      <c r="K18" s="851">
        <f>SUM(K14:K17)</f>
        <v>259910.39999999999</v>
      </c>
      <c r="L18" s="162"/>
      <c r="M18" s="143"/>
      <c r="N18" s="865"/>
      <c r="O18" s="865"/>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row>
    <row r="19" spans="1:56">
      <c r="A19" s="157"/>
      <c r="B19" s="143"/>
      <c r="C19" s="143"/>
      <c r="D19" s="143"/>
      <c r="E19" s="143"/>
      <c r="F19" s="162"/>
      <c r="H19" s="164"/>
      <c r="I19" s="161"/>
      <c r="J19" s="161"/>
      <c r="K19" s="162"/>
      <c r="L19" s="143"/>
      <c r="M19" s="143"/>
      <c r="N19" s="865"/>
      <c r="O19" s="865"/>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row>
    <row r="20" spans="1:56">
      <c r="A20" s="157">
        <v>7</v>
      </c>
      <c r="B20" s="143" t="s">
        <v>631</v>
      </c>
      <c r="C20" s="143"/>
      <c r="D20" s="143" t="s">
        <v>632</v>
      </c>
      <c r="E20" s="143"/>
      <c r="F20" s="162">
        <f>'Att 11 - Prior Period Adj'!F30</f>
        <v>0</v>
      </c>
      <c r="H20" s="164" t="s">
        <v>405</v>
      </c>
      <c r="I20" s="165">
        <v>1</v>
      </c>
      <c r="J20" s="161"/>
      <c r="K20" s="162">
        <f>F20*I20</f>
        <v>0</v>
      </c>
      <c r="L20" s="162"/>
      <c r="M20" s="143"/>
    </row>
    <row r="21" spans="1:56">
      <c r="A21" s="157">
        <v>8</v>
      </c>
      <c r="B21" s="143" t="s">
        <v>633</v>
      </c>
      <c r="C21" s="143"/>
      <c r="D21" s="167" t="s">
        <v>779</v>
      </c>
      <c r="E21" s="143"/>
      <c r="F21" s="847">
        <f>'Att 3 - True-up'!L28</f>
        <v>368762.41360595118</v>
      </c>
      <c r="H21" s="164" t="s">
        <v>405</v>
      </c>
      <c r="I21" s="165">
        <v>1</v>
      </c>
      <c r="J21" s="161"/>
      <c r="K21" s="847">
        <f>F21*I21</f>
        <v>368762.41360595118</v>
      </c>
      <c r="L21" s="162"/>
      <c r="M21" s="143"/>
    </row>
    <row r="22" spans="1:56">
      <c r="A22" s="157"/>
      <c r="B22" s="143"/>
      <c r="C22" s="143"/>
      <c r="D22" s="143"/>
      <c r="E22" s="143"/>
      <c r="I22" s="143"/>
      <c r="J22" s="143"/>
      <c r="K22" s="162"/>
      <c r="L22" s="143"/>
      <c r="M22" s="143"/>
      <c r="N22" s="865"/>
      <c r="O22" s="865"/>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row>
    <row r="23" spans="1:56" ht="12.75" thickBot="1">
      <c r="A23" s="168">
        <v>9</v>
      </c>
      <c r="B23" s="143" t="s">
        <v>634</v>
      </c>
      <c r="C23" s="143"/>
      <c r="D23" s="148" t="s">
        <v>635</v>
      </c>
      <c r="E23" s="148"/>
      <c r="I23" s="143"/>
      <c r="J23" s="143"/>
      <c r="K23" s="671">
        <f>K11-K18+K20+K21</f>
        <v>25861317.490968324</v>
      </c>
      <c r="L23" s="156"/>
      <c r="M23" s="143"/>
      <c r="N23" s="865"/>
      <c r="O23" s="865"/>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row>
    <row r="24" spans="1:56" ht="12.75" thickTop="1">
      <c r="A24" s="168"/>
      <c r="B24" s="143"/>
      <c r="C24" s="143"/>
      <c r="D24" s="148"/>
      <c r="E24" s="148"/>
      <c r="I24" s="143"/>
      <c r="J24" s="143"/>
      <c r="L24" s="143"/>
      <c r="M24" s="143"/>
    </row>
    <row r="25" spans="1:56">
      <c r="A25" s="168"/>
      <c r="B25" s="143"/>
      <c r="C25" s="143"/>
      <c r="D25" s="148"/>
      <c r="E25" s="148"/>
      <c r="I25" s="143"/>
      <c r="J25" s="143"/>
      <c r="K25" s="143"/>
      <c r="L25" s="143"/>
      <c r="M25" s="143"/>
    </row>
    <row r="26" spans="1:56">
      <c r="B26" s="169" t="s">
        <v>636</v>
      </c>
      <c r="N26" s="865"/>
      <c r="O26" s="865"/>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row>
    <row r="27" spans="1:56">
      <c r="A27" s="150" t="s">
        <v>408</v>
      </c>
      <c r="B27" s="170" t="s">
        <v>410</v>
      </c>
      <c r="C27" s="170"/>
      <c r="D27" s="160"/>
      <c r="E27" s="160"/>
      <c r="F27" s="169"/>
      <c r="N27" s="865"/>
      <c r="O27" s="865"/>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row>
    <row r="28" spans="1:56">
      <c r="A28" s="158">
        <v>10</v>
      </c>
      <c r="B28" s="136" t="s">
        <v>402</v>
      </c>
      <c r="D28" s="136" t="s">
        <v>553</v>
      </c>
      <c r="E28" s="171"/>
      <c r="F28" s="729">
        <f>'Att 1 - Project Rev Req'!K94-'Att 1 - Project Rev Req'!F94</f>
        <v>25304884.380680449</v>
      </c>
      <c r="G28" s="172"/>
      <c r="N28" s="865"/>
      <c r="O28" s="865"/>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row>
    <row r="29" spans="1:56">
      <c r="A29" s="173">
        <v>11</v>
      </c>
      <c r="B29" s="136" t="s">
        <v>403</v>
      </c>
      <c r="D29" s="136" t="s">
        <v>244</v>
      </c>
      <c r="F29" s="730">
        <f>'Att 1 - Project Rev Req'!F94</f>
        <v>556433.11028787121</v>
      </c>
      <c r="G29" s="172"/>
    </row>
    <row r="30" spans="1:56">
      <c r="A30" s="173">
        <v>12</v>
      </c>
      <c r="B30" s="136" t="s">
        <v>404</v>
      </c>
      <c r="D30" s="155" t="s">
        <v>176</v>
      </c>
      <c r="F30" s="729">
        <f>F28+F29</f>
        <v>25861317.490968321</v>
      </c>
      <c r="G30" s="172"/>
    </row>
    <row r="31" spans="1:56">
      <c r="A31" s="173"/>
      <c r="N31" s="865"/>
      <c r="O31" s="865"/>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row>
    <row r="32" spans="1:56">
      <c r="B32" s="137" t="s">
        <v>407</v>
      </c>
      <c r="C32" s="137"/>
      <c r="M32" s="174" t="s">
        <v>411</v>
      </c>
      <c r="N32" s="865"/>
      <c r="O32" s="865"/>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row>
    <row r="33" spans="1:56">
      <c r="A33" s="882" t="s">
        <v>448</v>
      </c>
      <c r="B33" s="882"/>
      <c r="C33" s="882"/>
      <c r="D33" s="882"/>
      <c r="E33" s="882"/>
      <c r="F33" s="882"/>
      <c r="G33" s="882"/>
      <c r="H33" s="882"/>
      <c r="I33" s="882"/>
      <c r="J33" s="882"/>
      <c r="K33" s="882"/>
      <c r="L33" s="882"/>
      <c r="M33" s="882"/>
    </row>
    <row r="34" spans="1:56">
      <c r="A34" s="880" t="s">
        <v>616</v>
      </c>
      <c r="B34" s="880"/>
      <c r="C34" s="880"/>
      <c r="D34" s="880"/>
      <c r="E34" s="880"/>
      <c r="F34" s="880"/>
      <c r="G34" s="880"/>
      <c r="H34" s="880"/>
      <c r="I34" s="880"/>
      <c r="J34" s="880"/>
      <c r="K34" s="880"/>
      <c r="L34" s="880"/>
      <c r="M34" s="880"/>
    </row>
    <row r="35" spans="1:56">
      <c r="A35" s="881" t="s">
        <v>750</v>
      </c>
      <c r="B35" s="882"/>
      <c r="C35" s="882"/>
      <c r="D35" s="882"/>
      <c r="E35" s="882"/>
      <c r="F35" s="882"/>
      <c r="G35" s="882"/>
      <c r="H35" s="882"/>
      <c r="I35" s="882"/>
      <c r="J35" s="882"/>
      <c r="K35" s="882"/>
      <c r="L35" s="882"/>
      <c r="M35" s="882"/>
      <c r="N35" s="865"/>
      <c r="O35" s="865"/>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row>
    <row r="36" spans="1:56">
      <c r="M36" s="175" t="str">
        <f>$M$5</f>
        <v>For the 12 months ended</v>
      </c>
      <c r="N36" s="865"/>
      <c r="O36" s="865"/>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row>
    <row r="37" spans="1:56">
      <c r="M37" s="642">
        <f>$M$6</f>
        <v>45291</v>
      </c>
    </row>
    <row r="38" spans="1:56">
      <c r="M38" s="142"/>
    </row>
    <row r="39" spans="1:56">
      <c r="A39" s="145" t="s">
        <v>70</v>
      </c>
      <c r="B39" s="144" t="s">
        <v>392</v>
      </c>
      <c r="C39" s="144"/>
      <c r="D39" s="144" t="s">
        <v>393</v>
      </c>
      <c r="E39" s="144"/>
      <c r="F39" s="144" t="s">
        <v>394</v>
      </c>
      <c r="G39" s="144"/>
      <c r="H39" s="144"/>
      <c r="I39" s="144" t="s">
        <v>395</v>
      </c>
      <c r="J39" s="144"/>
      <c r="K39" s="144" t="s">
        <v>396</v>
      </c>
      <c r="L39" s="144"/>
      <c r="N39" s="865"/>
      <c r="O39" s="865"/>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row>
    <row r="40" spans="1:56">
      <c r="A40" s="147" t="s">
        <v>385</v>
      </c>
      <c r="B40" s="176" t="s">
        <v>637</v>
      </c>
      <c r="C40" s="176"/>
      <c r="D40" s="149" t="s">
        <v>391</v>
      </c>
      <c r="E40" s="150"/>
      <c r="F40" s="152" t="s">
        <v>412</v>
      </c>
      <c r="G40" s="177"/>
      <c r="H40" s="884" t="s">
        <v>95</v>
      </c>
      <c r="I40" s="884"/>
      <c r="J40" s="177"/>
      <c r="K40" s="152" t="s">
        <v>413</v>
      </c>
      <c r="L40" s="177"/>
      <c r="M40" s="151"/>
      <c r="N40" s="865"/>
      <c r="O40" s="865"/>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row>
    <row r="41" spans="1:56">
      <c r="A41" s="178"/>
      <c r="B41" s="143" t="s">
        <v>638</v>
      </c>
      <c r="C41" s="143"/>
      <c r="D41" s="179" t="s">
        <v>639</v>
      </c>
      <c r="E41" s="179"/>
      <c r="F41" s="180"/>
      <c r="G41" s="180"/>
      <c r="H41" s="164"/>
      <c r="I41" s="180"/>
      <c r="J41" s="180"/>
      <c r="K41" s="164" t="s">
        <v>414</v>
      </c>
      <c r="L41" s="179"/>
      <c r="M41" s="179"/>
    </row>
    <row r="42" spans="1:56">
      <c r="A42" s="157">
        <v>1</v>
      </c>
      <c r="B42" s="163" t="s">
        <v>640</v>
      </c>
      <c r="C42" s="163"/>
      <c r="D42" s="179" t="s">
        <v>641</v>
      </c>
      <c r="E42" s="179"/>
      <c r="F42" s="650">
        <v>0</v>
      </c>
      <c r="G42" s="179"/>
      <c r="H42" s="164" t="s">
        <v>379</v>
      </c>
      <c r="I42" s="181">
        <v>0</v>
      </c>
      <c r="J42" s="165"/>
      <c r="K42" s="659">
        <f>F42*I42</f>
        <v>0</v>
      </c>
      <c r="L42" s="182"/>
      <c r="M42" s="179"/>
    </row>
    <row r="43" spans="1:56">
      <c r="A43" s="157">
        <v>2</v>
      </c>
      <c r="B43" s="163" t="s">
        <v>642</v>
      </c>
      <c r="C43" s="163"/>
      <c r="D43" s="179" t="s">
        <v>643</v>
      </c>
      <c r="E43" s="179"/>
      <c r="F43" s="651">
        <f>'Att 4 - Rate Base'!D24</f>
        <v>159803707.51692313</v>
      </c>
      <c r="G43" s="179"/>
      <c r="H43" s="164" t="s">
        <v>399</v>
      </c>
      <c r="I43" s="183">
        <f>K170</f>
        <v>1</v>
      </c>
      <c r="J43" s="165"/>
      <c r="K43" s="659">
        <f>F43*I43</f>
        <v>159803707.51692313</v>
      </c>
      <c r="L43" s="164"/>
      <c r="M43" s="179"/>
      <c r="N43" s="865"/>
      <c r="O43" s="865"/>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row>
    <row r="44" spans="1:56">
      <c r="A44" s="157">
        <v>3</v>
      </c>
      <c r="B44" s="163" t="s">
        <v>644</v>
      </c>
      <c r="C44" s="163"/>
      <c r="D44" s="179" t="s">
        <v>645</v>
      </c>
      <c r="E44" s="179"/>
      <c r="F44" s="650">
        <v>0</v>
      </c>
      <c r="G44" s="179"/>
      <c r="H44" s="164" t="s">
        <v>379</v>
      </c>
      <c r="I44" s="181">
        <v>0</v>
      </c>
      <c r="J44" s="165"/>
      <c r="K44" s="659">
        <f>F44*I44</f>
        <v>0</v>
      </c>
      <c r="L44" s="164"/>
      <c r="M44" s="179"/>
      <c r="N44" s="865"/>
      <c r="O44" s="865"/>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row>
    <row r="45" spans="1:56">
      <c r="A45" s="157">
        <v>4</v>
      </c>
      <c r="B45" s="163" t="s">
        <v>646</v>
      </c>
      <c r="C45" s="163"/>
      <c r="D45" s="179" t="s">
        <v>647</v>
      </c>
      <c r="E45" s="179"/>
      <c r="F45" s="652">
        <f>'Att 4 - Rate Base'!E24</f>
        <v>1484703.6</v>
      </c>
      <c r="G45" s="179"/>
      <c r="H45" s="164" t="s">
        <v>434</v>
      </c>
      <c r="I45" s="183">
        <f>K179</f>
        <v>1</v>
      </c>
      <c r="J45" s="165"/>
      <c r="K45" s="659">
        <f>F45*I45</f>
        <v>1484703.6</v>
      </c>
      <c r="L45" s="164"/>
      <c r="M45" s="179"/>
    </row>
    <row r="46" spans="1:56">
      <c r="A46" s="157">
        <v>5</v>
      </c>
      <c r="B46" s="143" t="s">
        <v>648</v>
      </c>
      <c r="C46" s="143"/>
      <c r="D46" s="179" t="s">
        <v>649</v>
      </c>
      <c r="E46" s="179"/>
      <c r="F46" s="653">
        <f>SUM(F42:F45)</f>
        <v>161288411.11692312</v>
      </c>
      <c r="G46" s="179"/>
      <c r="H46" s="180" t="s">
        <v>415</v>
      </c>
      <c r="I46" s="183">
        <f>IF(K46&gt;0,K46/F46,1)</f>
        <v>1</v>
      </c>
      <c r="J46" s="165"/>
      <c r="K46" s="660">
        <f>SUM(K42:K45)</f>
        <v>161288411.11692312</v>
      </c>
      <c r="L46" s="164"/>
      <c r="M46" s="179"/>
    </row>
    <row r="47" spans="1:56">
      <c r="A47" s="157"/>
      <c r="B47" s="143"/>
      <c r="C47" s="143"/>
      <c r="D47" s="179"/>
      <c r="E47" s="179"/>
      <c r="F47" s="651"/>
      <c r="G47" s="179"/>
      <c r="H47" s="164"/>
      <c r="I47" s="183"/>
      <c r="J47" s="165"/>
      <c r="K47" s="651"/>
      <c r="L47" s="179"/>
      <c r="M47" s="179"/>
      <c r="N47" s="865"/>
      <c r="O47" s="865"/>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row>
    <row r="48" spans="1:56">
      <c r="A48" s="157">
        <v>6</v>
      </c>
      <c r="B48" s="143" t="s">
        <v>650</v>
      </c>
      <c r="C48" s="143"/>
      <c r="D48" s="179" t="s">
        <v>639</v>
      </c>
      <c r="E48" s="179"/>
      <c r="F48" s="651"/>
      <c r="G48" s="179"/>
      <c r="H48" s="164"/>
      <c r="I48" s="175"/>
      <c r="J48" s="179"/>
      <c r="K48" s="651"/>
      <c r="L48" s="179"/>
      <c r="M48" s="179"/>
      <c r="N48" s="865"/>
      <c r="O48" s="865"/>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row>
    <row r="49" spans="1:56" ht="24">
      <c r="A49" s="168">
        <v>7</v>
      </c>
      <c r="B49" s="184" t="s">
        <v>381</v>
      </c>
      <c r="C49" s="185"/>
      <c r="D49" s="186" t="s">
        <v>416</v>
      </c>
      <c r="E49" s="186"/>
      <c r="F49" s="650">
        <v>0</v>
      </c>
      <c r="G49" s="179"/>
      <c r="H49" s="164" t="s">
        <v>379</v>
      </c>
      <c r="I49" s="181">
        <v>0</v>
      </c>
      <c r="J49" s="165"/>
      <c r="K49" s="659">
        <f>F49*I49</f>
        <v>0</v>
      </c>
      <c r="L49" s="187"/>
      <c r="M49" s="188"/>
    </row>
    <row r="50" spans="1:56">
      <c r="A50" s="157">
        <v>8</v>
      </c>
      <c r="B50" s="163" t="s">
        <v>642</v>
      </c>
      <c r="C50" s="163"/>
      <c r="D50" s="179" t="s">
        <v>651</v>
      </c>
      <c r="E50" s="179"/>
      <c r="F50" s="651">
        <f>'Att 4 - Rate Base'!J24</f>
        <v>10232944.856786754</v>
      </c>
      <c r="G50" s="179"/>
      <c r="H50" s="164" t="s">
        <v>399</v>
      </c>
      <c r="I50" s="183">
        <f>K170</f>
        <v>1</v>
      </c>
      <c r="J50" s="165"/>
      <c r="K50" s="659">
        <f>F50*I50</f>
        <v>10232944.856786754</v>
      </c>
      <c r="L50" s="164"/>
      <c r="M50" s="179"/>
      <c r="N50" s="865"/>
      <c r="O50" s="865"/>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row>
    <row r="51" spans="1:56">
      <c r="A51" s="157">
        <v>9</v>
      </c>
      <c r="B51" s="163" t="s">
        <v>644</v>
      </c>
      <c r="C51" s="163"/>
      <c r="D51" s="179" t="s">
        <v>652</v>
      </c>
      <c r="E51" s="179"/>
      <c r="F51" s="650">
        <v>0</v>
      </c>
      <c r="G51" s="179"/>
      <c r="H51" s="164" t="s">
        <v>379</v>
      </c>
      <c r="I51" s="181">
        <v>0</v>
      </c>
      <c r="J51" s="165"/>
      <c r="K51" s="659">
        <f>F51*I51</f>
        <v>0</v>
      </c>
      <c r="L51" s="164"/>
      <c r="M51" s="179"/>
      <c r="N51" s="865"/>
      <c r="O51" s="865"/>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row>
    <row r="52" spans="1:56">
      <c r="A52" s="157">
        <v>10</v>
      </c>
      <c r="B52" s="163" t="s">
        <v>646</v>
      </c>
      <c r="C52" s="163"/>
      <c r="D52" s="179" t="s">
        <v>653</v>
      </c>
      <c r="E52" s="179"/>
      <c r="F52" s="651">
        <f>'Att 4 - Rate Base'!K24</f>
        <v>365725.90803474997</v>
      </c>
      <c r="G52" s="189"/>
      <c r="H52" s="164" t="s">
        <v>434</v>
      </c>
      <c r="I52" s="183">
        <f>K179</f>
        <v>1</v>
      </c>
      <c r="J52" s="165"/>
      <c r="K52" s="659">
        <f>F52*I52</f>
        <v>365725.90803474997</v>
      </c>
      <c r="L52" s="164"/>
      <c r="M52" s="179"/>
    </row>
    <row r="53" spans="1:56">
      <c r="A53" s="157">
        <v>11</v>
      </c>
      <c r="B53" s="143" t="s">
        <v>654</v>
      </c>
      <c r="C53" s="143"/>
      <c r="D53" s="179" t="s">
        <v>655</v>
      </c>
      <c r="E53" s="179"/>
      <c r="F53" s="653">
        <f>SUM(F49:F52)</f>
        <v>10598670.764821503</v>
      </c>
      <c r="G53" s="189"/>
      <c r="H53" s="164"/>
      <c r="I53" s="179"/>
      <c r="J53" s="179"/>
      <c r="K53" s="660">
        <f>SUM(K49:K52)</f>
        <v>10598670.764821503</v>
      </c>
      <c r="L53" s="164"/>
      <c r="M53" s="179"/>
    </row>
    <row r="54" spans="1:56">
      <c r="A54" s="157"/>
      <c r="B54" s="143"/>
      <c r="C54" s="143"/>
      <c r="D54" s="179"/>
      <c r="E54" s="179"/>
      <c r="F54" s="247"/>
      <c r="G54" s="179"/>
      <c r="H54" s="164"/>
      <c r="I54" s="179"/>
      <c r="J54" s="179"/>
      <c r="K54" s="245"/>
      <c r="L54" s="179"/>
      <c r="M54" s="179"/>
      <c r="N54" s="865"/>
      <c r="O54" s="865"/>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row>
    <row r="55" spans="1:56">
      <c r="A55" s="157">
        <v>12</v>
      </c>
      <c r="B55" s="143" t="s">
        <v>656</v>
      </c>
      <c r="C55" s="143"/>
      <c r="D55" s="179"/>
      <c r="E55" s="179"/>
      <c r="F55" s="247"/>
      <c r="G55" s="179"/>
      <c r="H55" s="164"/>
      <c r="I55" s="179"/>
      <c r="J55" s="179"/>
      <c r="K55" s="245"/>
      <c r="L55" s="179"/>
      <c r="M55" s="179"/>
      <c r="N55" s="865"/>
      <c r="O55" s="865"/>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row>
    <row r="56" spans="1:56">
      <c r="A56" s="157">
        <v>13</v>
      </c>
      <c r="B56" s="163" t="s">
        <v>640</v>
      </c>
      <c r="C56" s="163"/>
      <c r="D56" s="179" t="s">
        <v>657</v>
      </c>
      <c r="E56" s="179"/>
      <c r="F56" s="654">
        <f>F42-F49</f>
        <v>0</v>
      </c>
      <c r="G56" s="189"/>
      <c r="H56" s="164"/>
      <c r="I56" s="179"/>
      <c r="J56" s="179"/>
      <c r="K56" s="654">
        <f>K42-K49</f>
        <v>0</v>
      </c>
      <c r="L56" s="187"/>
      <c r="M56" s="179"/>
    </row>
    <row r="57" spans="1:56">
      <c r="A57" s="157">
        <v>14</v>
      </c>
      <c r="B57" s="163" t="s">
        <v>642</v>
      </c>
      <c r="C57" s="163"/>
      <c r="D57" s="179" t="s">
        <v>658</v>
      </c>
      <c r="E57" s="179"/>
      <c r="F57" s="654">
        <f>F43-F50</f>
        <v>149570762.66013637</v>
      </c>
      <c r="G57" s="189"/>
      <c r="H57" s="164"/>
      <c r="I57" s="179"/>
      <c r="J57" s="179"/>
      <c r="K57" s="654">
        <f>K43-K50</f>
        <v>149570762.66013637</v>
      </c>
      <c r="L57" s="164"/>
      <c r="M57" s="179"/>
    </row>
    <row r="58" spans="1:56">
      <c r="A58" s="157">
        <v>15</v>
      </c>
      <c r="B58" s="163" t="s">
        <v>644</v>
      </c>
      <c r="C58" s="163"/>
      <c r="D58" s="179" t="s">
        <v>659</v>
      </c>
      <c r="E58" s="179"/>
      <c r="F58" s="654">
        <f>F44-F51</f>
        <v>0</v>
      </c>
      <c r="G58" s="189"/>
      <c r="H58" s="164"/>
      <c r="I58" s="179"/>
      <c r="J58" s="179"/>
      <c r="K58" s="654">
        <f>K44-K51</f>
        <v>0</v>
      </c>
      <c r="L58" s="164"/>
      <c r="M58" s="179"/>
      <c r="N58" s="865"/>
      <c r="O58" s="865"/>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row>
    <row r="59" spans="1:56">
      <c r="A59" s="157">
        <v>16</v>
      </c>
      <c r="B59" s="163" t="s">
        <v>646</v>
      </c>
      <c r="C59" s="163"/>
      <c r="D59" s="179" t="s">
        <v>660</v>
      </c>
      <c r="E59" s="179"/>
      <c r="F59" s="654">
        <f>F45-F52</f>
        <v>1118977.6919652501</v>
      </c>
      <c r="G59" s="189"/>
      <c r="H59" s="164"/>
      <c r="I59" s="179"/>
      <c r="J59" s="179"/>
      <c r="K59" s="654">
        <f>K45-K52</f>
        <v>1118977.6919652501</v>
      </c>
      <c r="L59" s="164"/>
      <c r="M59" s="179"/>
      <c r="N59" s="865"/>
      <c r="O59" s="865"/>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row>
    <row r="60" spans="1:56">
      <c r="A60" s="157">
        <v>17</v>
      </c>
      <c r="B60" s="143" t="s">
        <v>661</v>
      </c>
      <c r="C60" s="143"/>
      <c r="D60" s="142" t="s">
        <v>662</v>
      </c>
      <c r="E60" s="179"/>
      <c r="F60" s="655">
        <f>SUM(F56:F59)</f>
        <v>150689740.35210162</v>
      </c>
      <c r="G60" s="189"/>
      <c r="H60" s="180" t="s">
        <v>417</v>
      </c>
      <c r="I60" s="165">
        <f>IF(K60&gt;0,K60/F60,1)</f>
        <v>1</v>
      </c>
      <c r="J60" s="165"/>
      <c r="K60" s="661">
        <f>SUM(K56:K59)</f>
        <v>150689740.35210162</v>
      </c>
      <c r="L60" s="164"/>
      <c r="M60" s="179"/>
    </row>
    <row r="61" spans="1:56">
      <c r="A61" s="157"/>
      <c r="B61" s="143"/>
      <c r="C61" s="143"/>
      <c r="D61" s="179"/>
      <c r="E61" s="179"/>
      <c r="F61" s="656"/>
      <c r="G61" s="164"/>
      <c r="H61" s="164"/>
      <c r="I61" s="165"/>
      <c r="J61" s="165"/>
      <c r="K61" s="654"/>
      <c r="L61" s="164"/>
      <c r="M61" s="179"/>
    </row>
    <row r="62" spans="1:56">
      <c r="A62" s="157">
        <v>18</v>
      </c>
      <c r="B62" s="143" t="s">
        <v>663</v>
      </c>
      <c r="C62" s="143"/>
      <c r="D62" s="179"/>
      <c r="E62" s="179"/>
      <c r="F62" s="247"/>
      <c r="G62" s="179"/>
      <c r="H62" s="164"/>
      <c r="I62" s="179"/>
      <c r="J62" s="179"/>
      <c r="K62" s="654"/>
      <c r="L62" s="179"/>
      <c r="M62" s="179"/>
      <c r="N62" s="865"/>
      <c r="O62" s="865"/>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row>
    <row r="63" spans="1:56">
      <c r="A63" s="157">
        <v>19</v>
      </c>
      <c r="B63" s="455" t="s">
        <v>781</v>
      </c>
      <c r="C63" s="202"/>
      <c r="D63" s="201" t="s">
        <v>156</v>
      </c>
      <c r="E63" s="179"/>
      <c r="F63" s="244">
        <v>0</v>
      </c>
      <c r="G63" s="189"/>
      <c r="H63" s="191" t="s">
        <v>379</v>
      </c>
      <c r="I63" s="181">
        <v>0</v>
      </c>
      <c r="J63" s="190"/>
      <c r="K63" s="245">
        <f t="shared" ref="K63:K72" si="0">F63*I63</f>
        <v>0</v>
      </c>
      <c r="L63" s="246"/>
      <c r="M63" s="247"/>
      <c r="N63" s="865"/>
      <c r="O63" s="865"/>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row>
    <row r="64" spans="1:56">
      <c r="A64" s="157">
        <v>20</v>
      </c>
      <c r="B64" s="455" t="s">
        <v>782</v>
      </c>
      <c r="C64" s="202"/>
      <c r="D64" s="201" t="s">
        <v>156</v>
      </c>
      <c r="E64" s="179"/>
      <c r="F64" s="244">
        <f>'WP1-ADIT'!G34</f>
        <v>-8320030.598730023</v>
      </c>
      <c r="G64" s="189"/>
      <c r="H64" s="164" t="s">
        <v>418</v>
      </c>
      <c r="I64" s="165">
        <f>I60</f>
        <v>1</v>
      </c>
      <c r="J64" s="165"/>
      <c r="K64" s="245">
        <f t="shared" si="0"/>
        <v>-8320030.598730023</v>
      </c>
      <c r="L64" s="187"/>
      <c r="M64" s="179"/>
    </row>
    <row r="65" spans="1:56">
      <c r="A65" s="157">
        <v>21</v>
      </c>
      <c r="B65" s="455" t="s">
        <v>783</v>
      </c>
      <c r="C65" s="202"/>
      <c r="D65" s="201" t="s">
        <v>156</v>
      </c>
      <c r="E65" s="179"/>
      <c r="F65" s="244">
        <f>'WP1-ADIT'!G75</f>
        <v>-13199.936885609641</v>
      </c>
      <c r="G65" s="189"/>
      <c r="H65" s="164" t="s">
        <v>418</v>
      </c>
      <c r="I65" s="165">
        <f>I60</f>
        <v>1</v>
      </c>
      <c r="J65" s="165"/>
      <c r="K65" s="245">
        <f t="shared" si="0"/>
        <v>-13199.936885609641</v>
      </c>
      <c r="L65" s="187"/>
      <c r="M65" s="179"/>
    </row>
    <row r="66" spans="1:56">
      <c r="A66" s="157">
        <v>22</v>
      </c>
      <c r="B66" s="455" t="s">
        <v>784</v>
      </c>
      <c r="C66" s="202"/>
      <c r="D66" s="201" t="s">
        <v>156</v>
      </c>
      <c r="E66" s="179"/>
      <c r="F66" s="244">
        <f>'WP1-ADIT'!G95</f>
        <v>447594.3732527559</v>
      </c>
      <c r="G66" s="189"/>
      <c r="H66" s="164" t="s">
        <v>418</v>
      </c>
      <c r="I66" s="165">
        <f>I60</f>
        <v>1</v>
      </c>
      <c r="J66" s="165"/>
      <c r="K66" s="245">
        <f t="shared" si="0"/>
        <v>447594.3732527559</v>
      </c>
      <c r="L66" s="187"/>
      <c r="M66" s="179"/>
      <c r="N66" s="865"/>
      <c r="O66" s="865"/>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row>
    <row r="67" spans="1:56">
      <c r="A67" s="456" t="s">
        <v>834</v>
      </c>
      <c r="B67" s="455" t="s">
        <v>835</v>
      </c>
      <c r="C67" s="202"/>
      <c r="D67" s="201" t="s">
        <v>836</v>
      </c>
      <c r="E67" s="201"/>
      <c r="F67" s="244">
        <f>'Att 13 -Excess-Def ADIT Summary'!E14</f>
        <v>0</v>
      </c>
      <c r="G67" s="480"/>
      <c r="H67" s="243" t="s">
        <v>418</v>
      </c>
      <c r="I67" s="481">
        <v>1</v>
      </c>
      <c r="J67" s="481"/>
      <c r="K67" s="662">
        <f t="shared" si="0"/>
        <v>0</v>
      </c>
      <c r="L67" s="187"/>
      <c r="M67" s="179"/>
      <c r="N67" s="865"/>
      <c r="O67" s="865"/>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row>
    <row r="68" spans="1:56">
      <c r="A68" s="157">
        <v>23</v>
      </c>
      <c r="B68" s="455" t="s">
        <v>785</v>
      </c>
      <c r="C68" s="202"/>
      <c r="D68" s="201" t="s">
        <v>780</v>
      </c>
      <c r="E68" s="179"/>
      <c r="F68" s="244">
        <v>0</v>
      </c>
      <c r="G68" s="189"/>
      <c r="H68" s="164" t="s">
        <v>418</v>
      </c>
      <c r="I68" s="165">
        <f>I60</f>
        <v>1</v>
      </c>
      <c r="J68" s="165"/>
      <c r="K68" s="245">
        <f t="shared" si="0"/>
        <v>0</v>
      </c>
      <c r="L68" s="187"/>
      <c r="M68" s="179"/>
      <c r="N68" s="865"/>
      <c r="O68" s="865"/>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row>
    <row r="69" spans="1:56">
      <c r="A69" s="157">
        <v>24</v>
      </c>
      <c r="B69" s="202" t="s">
        <v>786</v>
      </c>
      <c r="C69" s="202"/>
      <c r="D69" s="201" t="s">
        <v>787</v>
      </c>
      <c r="E69" s="179"/>
      <c r="F69" s="654">
        <f>'Att 4 - Rate Base'!K74</f>
        <v>0</v>
      </c>
      <c r="G69" s="189"/>
      <c r="H69" s="164" t="s">
        <v>405</v>
      </c>
      <c r="I69" s="192">
        <v>1</v>
      </c>
      <c r="J69" s="165"/>
      <c r="K69" s="245">
        <f t="shared" si="0"/>
        <v>0</v>
      </c>
      <c r="L69" s="187"/>
      <c r="M69" s="179"/>
    </row>
    <row r="70" spans="1:56">
      <c r="A70" s="157">
        <v>25</v>
      </c>
      <c r="B70" s="202" t="s">
        <v>118</v>
      </c>
      <c r="C70" s="202"/>
      <c r="D70" s="201" t="s">
        <v>788</v>
      </c>
      <c r="E70" s="179"/>
      <c r="F70" s="654">
        <f>'Att 4 - Rate Base'!F24</f>
        <v>0</v>
      </c>
      <c r="G70" s="189"/>
      <c r="H70" s="164" t="s">
        <v>405</v>
      </c>
      <c r="I70" s="192">
        <v>1</v>
      </c>
      <c r="J70" s="165"/>
      <c r="K70" s="245">
        <f t="shared" si="0"/>
        <v>0</v>
      </c>
      <c r="L70" s="187"/>
      <c r="M70" s="179"/>
    </row>
    <row r="71" spans="1:56">
      <c r="A71" s="157">
        <v>26</v>
      </c>
      <c r="B71" s="202" t="s">
        <v>153</v>
      </c>
      <c r="C71" s="202"/>
      <c r="D71" s="201" t="s">
        <v>789</v>
      </c>
      <c r="E71" s="179"/>
      <c r="F71" s="654">
        <f>'Att 4 - Rate Base'!D43</f>
        <v>1080437.2400000012</v>
      </c>
      <c r="G71" s="189"/>
      <c r="H71" s="164" t="s">
        <v>405</v>
      </c>
      <c r="I71" s="192">
        <v>1</v>
      </c>
      <c r="J71" s="165"/>
      <c r="K71" s="245">
        <f t="shared" si="0"/>
        <v>1080437.2400000012</v>
      </c>
      <c r="L71" s="164"/>
      <c r="M71" s="179"/>
      <c r="N71" s="865"/>
      <c r="O71" s="865"/>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row>
    <row r="72" spans="1:56">
      <c r="A72" s="157">
        <v>27</v>
      </c>
      <c r="B72" s="202" t="s">
        <v>154</v>
      </c>
      <c r="C72" s="202"/>
      <c r="D72" s="201" t="s">
        <v>790</v>
      </c>
      <c r="E72" s="179"/>
      <c r="F72" s="654">
        <f>'Att 4 - Rate Base'!E43</f>
        <v>0</v>
      </c>
      <c r="G72" s="189"/>
      <c r="H72" s="164" t="s">
        <v>405</v>
      </c>
      <c r="I72" s="192">
        <v>1</v>
      </c>
      <c r="J72" s="165"/>
      <c r="K72" s="245">
        <f t="shared" si="0"/>
        <v>0</v>
      </c>
      <c r="L72" s="164"/>
      <c r="M72" s="179"/>
      <c r="N72" s="865"/>
      <c r="O72" s="865"/>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row>
    <row r="73" spans="1:56">
      <c r="A73" s="157">
        <v>28</v>
      </c>
      <c r="B73" s="137" t="s">
        <v>791</v>
      </c>
      <c r="C73" s="137"/>
      <c r="D73" s="201" t="s">
        <v>792</v>
      </c>
      <c r="E73" s="179"/>
      <c r="F73" s="657">
        <f>SUM(F63:F72)</f>
        <v>-6805198.9223628752</v>
      </c>
      <c r="G73" s="189"/>
      <c r="H73" s="164"/>
      <c r="I73" s="179"/>
      <c r="J73" s="179"/>
      <c r="K73" s="661">
        <f>SUM(K63:K72)</f>
        <v>-6805198.9223628752</v>
      </c>
      <c r="L73" s="164"/>
      <c r="M73" s="179"/>
    </row>
    <row r="74" spans="1:56">
      <c r="A74" s="157"/>
      <c r="B74" s="143"/>
      <c r="C74" s="143"/>
      <c r="D74" s="179"/>
      <c r="E74" s="179"/>
      <c r="F74" s="654"/>
      <c r="G74" s="189"/>
      <c r="H74" s="164"/>
      <c r="I74" s="179"/>
      <c r="J74" s="179"/>
      <c r="K74" s="245"/>
      <c r="L74" s="164"/>
      <c r="M74" s="179"/>
    </row>
    <row r="75" spans="1:56">
      <c r="A75" s="157">
        <v>29</v>
      </c>
      <c r="B75" s="143" t="s">
        <v>664</v>
      </c>
      <c r="C75" s="143"/>
      <c r="D75" s="179" t="s">
        <v>665</v>
      </c>
      <c r="E75" s="179"/>
      <c r="F75" s="654">
        <f>'Att 4 - Rate Base'!G24</f>
        <v>0</v>
      </c>
      <c r="G75" s="189"/>
      <c r="H75" s="164" t="s">
        <v>399</v>
      </c>
      <c r="I75" s="165">
        <f>K170</f>
        <v>1</v>
      </c>
      <c r="J75" s="165"/>
      <c r="K75" s="245">
        <f>F75*I75</f>
        <v>0</v>
      </c>
      <c r="L75" s="164"/>
      <c r="M75" s="179"/>
      <c r="N75" s="865"/>
      <c r="O75" s="865"/>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row>
    <row r="76" spans="1:56">
      <c r="A76" s="157"/>
      <c r="B76" s="143"/>
      <c r="C76" s="143"/>
      <c r="D76" s="179"/>
      <c r="E76" s="179"/>
      <c r="F76" s="656"/>
      <c r="G76" s="164"/>
      <c r="H76" s="164"/>
      <c r="I76" s="179"/>
      <c r="J76" s="179"/>
      <c r="K76" s="245"/>
      <c r="L76" s="164"/>
      <c r="M76" s="179"/>
      <c r="N76" s="865"/>
      <c r="O76" s="865"/>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row>
    <row r="77" spans="1:56">
      <c r="A77" s="157">
        <v>30</v>
      </c>
      <c r="B77" s="143" t="s">
        <v>666</v>
      </c>
      <c r="C77" s="143"/>
      <c r="D77" s="179" t="s">
        <v>667</v>
      </c>
      <c r="E77" s="179"/>
      <c r="F77" s="656"/>
      <c r="G77" s="164"/>
      <c r="H77" s="164"/>
      <c r="I77" s="164"/>
      <c r="J77" s="164"/>
      <c r="K77" s="245"/>
      <c r="L77" s="187"/>
      <c r="M77" s="179"/>
    </row>
    <row r="78" spans="1:56">
      <c r="A78" s="157">
        <v>31</v>
      </c>
      <c r="B78" s="163" t="s">
        <v>668</v>
      </c>
      <c r="C78" s="163"/>
      <c r="D78" s="142" t="s">
        <v>669</v>
      </c>
      <c r="E78" s="179"/>
      <c r="F78" s="654">
        <f>(1/8)*(F111-F108)</f>
        <v>863778.51335944247</v>
      </c>
      <c r="G78" s="189"/>
      <c r="H78" s="164"/>
      <c r="I78" s="179"/>
      <c r="J78" s="179"/>
      <c r="K78" s="654">
        <f>(1/8)*(K111-K108)</f>
        <v>863778.51335944247</v>
      </c>
      <c r="L78" s="164"/>
      <c r="M78" s="179"/>
    </row>
    <row r="79" spans="1:56">
      <c r="A79" s="157">
        <v>32</v>
      </c>
      <c r="B79" s="163" t="s">
        <v>670</v>
      </c>
      <c r="C79" s="163"/>
      <c r="D79" s="179" t="s">
        <v>671</v>
      </c>
      <c r="E79" s="179"/>
      <c r="F79" s="654">
        <f>'Att 4 - Rate Base'!H24</f>
        <v>1109754.8192307695</v>
      </c>
      <c r="G79" s="189"/>
      <c r="H79" s="164" t="s">
        <v>399</v>
      </c>
      <c r="I79" s="165">
        <f>K170</f>
        <v>1</v>
      </c>
      <c r="J79" s="165"/>
      <c r="K79" s="245">
        <f>F79*I79</f>
        <v>1109754.8192307695</v>
      </c>
      <c r="L79" s="164"/>
      <c r="M79" s="179"/>
      <c r="N79" s="865"/>
      <c r="O79" s="865"/>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row>
    <row r="80" spans="1:56">
      <c r="A80" s="157">
        <v>33</v>
      </c>
      <c r="B80" s="163" t="s">
        <v>672</v>
      </c>
      <c r="C80" s="163"/>
      <c r="D80" s="179" t="s">
        <v>673</v>
      </c>
      <c r="E80" s="179"/>
      <c r="F80" s="654">
        <f>'Att 4 - Rate Base'!I24</f>
        <v>605086.39726034191</v>
      </c>
      <c r="G80" s="189"/>
      <c r="H80" s="164" t="s">
        <v>419</v>
      </c>
      <c r="I80" s="165">
        <f>I46</f>
        <v>1</v>
      </c>
      <c r="J80" s="165"/>
      <c r="K80" s="245">
        <f>F80*I80</f>
        <v>605086.39726034191</v>
      </c>
      <c r="L80" s="164"/>
      <c r="M80" s="179"/>
      <c r="N80" s="865"/>
      <c r="O80" s="865"/>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row>
    <row r="81" spans="1:56">
      <c r="A81" s="157">
        <v>34</v>
      </c>
      <c r="B81" s="143" t="s">
        <v>674</v>
      </c>
      <c r="C81" s="143"/>
      <c r="D81" s="179" t="s">
        <v>675</v>
      </c>
      <c r="E81" s="179"/>
      <c r="F81" s="657">
        <f>SUM(F78:F80)</f>
        <v>2578619.7298505539</v>
      </c>
      <c r="G81" s="189"/>
      <c r="H81" s="142"/>
      <c r="I81" s="179"/>
      <c r="J81" s="179"/>
      <c r="K81" s="661">
        <f>SUM(K78:K80)</f>
        <v>2578619.7298505539</v>
      </c>
      <c r="L81" s="179"/>
      <c r="M81" s="179"/>
    </row>
    <row r="82" spans="1:56">
      <c r="A82" s="157"/>
      <c r="B82" s="143"/>
      <c r="C82" s="143"/>
      <c r="D82" s="179"/>
      <c r="E82" s="179"/>
      <c r="F82" s="649"/>
      <c r="G82" s="179"/>
      <c r="H82" s="179"/>
      <c r="I82" s="179"/>
      <c r="J82" s="179"/>
      <c r="K82" s="663"/>
      <c r="L82" s="164"/>
      <c r="M82" s="179"/>
    </row>
    <row r="83" spans="1:56" ht="12.75" thickBot="1">
      <c r="A83" s="157">
        <v>35</v>
      </c>
      <c r="B83" s="143" t="s">
        <v>676</v>
      </c>
      <c r="C83" s="143"/>
      <c r="D83" s="179" t="s">
        <v>677</v>
      </c>
      <c r="E83" s="179"/>
      <c r="F83" s="658">
        <f>F60+F73+F75+F81</f>
        <v>146463161.15958932</v>
      </c>
      <c r="G83" s="189"/>
      <c r="H83" s="179"/>
      <c r="I83" s="179"/>
      <c r="J83" s="179"/>
      <c r="K83" s="664">
        <f>K60+K73+K75+K81</f>
        <v>146463161.15958932</v>
      </c>
      <c r="L83" s="179"/>
      <c r="M83" s="179"/>
      <c r="N83" s="865"/>
      <c r="O83" s="865"/>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row>
    <row r="84" spans="1:56" ht="12.75" thickTop="1">
      <c r="B84" s="137" t="s">
        <v>407</v>
      </c>
      <c r="C84" s="137"/>
      <c r="F84" s="868"/>
    </row>
    <row r="85" spans="1:56">
      <c r="B85" s="137"/>
      <c r="C85" s="137"/>
      <c r="M85" s="175" t="s">
        <v>420</v>
      </c>
    </row>
    <row r="86" spans="1:56">
      <c r="A86" s="882" t="s">
        <v>448</v>
      </c>
      <c r="B86" s="882"/>
      <c r="C86" s="882"/>
      <c r="D86" s="882"/>
      <c r="E86" s="882"/>
      <c r="F86" s="882"/>
      <c r="G86" s="882"/>
      <c r="H86" s="882"/>
      <c r="I86" s="882"/>
      <c r="J86" s="882"/>
      <c r="K86" s="882"/>
      <c r="L86" s="882"/>
      <c r="M86" s="882"/>
    </row>
    <row r="87" spans="1:56">
      <c r="A87" s="880" t="s">
        <v>616</v>
      </c>
      <c r="B87" s="880"/>
      <c r="C87" s="880"/>
      <c r="D87" s="880"/>
      <c r="E87" s="880"/>
      <c r="F87" s="880"/>
      <c r="G87" s="880"/>
      <c r="H87" s="880"/>
      <c r="I87" s="880"/>
      <c r="J87" s="880"/>
      <c r="K87" s="880"/>
      <c r="L87" s="880"/>
      <c r="M87" s="880"/>
      <c r="N87" s="865"/>
      <c r="O87" s="865"/>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row>
    <row r="88" spans="1:56">
      <c r="A88" s="881" t="s">
        <v>750</v>
      </c>
      <c r="B88" s="882"/>
      <c r="C88" s="882"/>
      <c r="D88" s="882"/>
      <c r="E88" s="882"/>
      <c r="F88" s="882"/>
      <c r="G88" s="882"/>
      <c r="H88" s="882"/>
      <c r="I88" s="882"/>
      <c r="J88" s="882"/>
      <c r="K88" s="882"/>
      <c r="L88" s="882"/>
      <c r="M88" s="882"/>
      <c r="N88" s="865"/>
      <c r="O88" s="865"/>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row>
    <row r="89" spans="1:56">
      <c r="H89" s="180"/>
      <c r="I89" s="180"/>
      <c r="J89" s="180"/>
      <c r="K89" s="180"/>
      <c r="L89" s="180"/>
      <c r="M89" s="175" t="str">
        <f>$M$5</f>
        <v>For the 12 months ended</v>
      </c>
    </row>
    <row r="90" spans="1:56">
      <c r="H90" s="180"/>
      <c r="I90" s="180"/>
      <c r="J90" s="180"/>
      <c r="K90" s="180"/>
      <c r="L90" s="180"/>
      <c r="M90" s="642">
        <f>$M$6</f>
        <v>45291</v>
      </c>
    </row>
    <row r="91" spans="1:56">
      <c r="H91" s="180"/>
      <c r="I91" s="180"/>
      <c r="J91" s="180"/>
      <c r="K91" s="180"/>
      <c r="L91" s="180"/>
      <c r="M91" s="179"/>
      <c r="N91" s="865"/>
      <c r="O91" s="865"/>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row>
    <row r="92" spans="1:56">
      <c r="A92" s="145" t="s">
        <v>70</v>
      </c>
      <c r="B92" s="144" t="s">
        <v>392</v>
      </c>
      <c r="C92" s="144"/>
      <c r="D92" s="144" t="s">
        <v>393</v>
      </c>
      <c r="E92" s="144"/>
      <c r="F92" s="144" t="s">
        <v>394</v>
      </c>
      <c r="G92" s="144"/>
      <c r="H92" s="193"/>
      <c r="I92" s="193" t="s">
        <v>395</v>
      </c>
      <c r="J92" s="193"/>
      <c r="K92" s="193" t="s">
        <v>396</v>
      </c>
      <c r="L92" s="193"/>
      <c r="M92" s="180"/>
      <c r="N92" s="865"/>
      <c r="O92" s="865"/>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row>
    <row r="93" spans="1:56">
      <c r="A93" s="147" t="s">
        <v>385</v>
      </c>
      <c r="B93" s="176"/>
      <c r="C93" s="176"/>
      <c r="D93" s="149" t="s">
        <v>391</v>
      </c>
      <c r="E93" s="150"/>
      <c r="F93" s="152" t="s">
        <v>412</v>
      </c>
      <c r="G93" s="177"/>
      <c r="H93" s="886" t="s">
        <v>95</v>
      </c>
      <c r="I93" s="886"/>
      <c r="J93" s="194"/>
      <c r="K93" s="195" t="s">
        <v>413</v>
      </c>
      <c r="L93" s="194"/>
      <c r="M93" s="196"/>
    </row>
    <row r="94" spans="1:56">
      <c r="A94" s="155"/>
      <c r="B94" s="176" t="s">
        <v>421</v>
      </c>
      <c r="C94" s="176"/>
      <c r="D94" s="150"/>
      <c r="E94" s="150"/>
      <c r="F94" s="197"/>
      <c r="G94" s="197"/>
      <c r="H94" s="194"/>
      <c r="I94" s="194"/>
      <c r="J94" s="194"/>
      <c r="K94" s="198" t="s">
        <v>414</v>
      </c>
      <c r="L94" s="198"/>
      <c r="M94" s="196"/>
    </row>
    <row r="95" spans="1:56">
      <c r="A95" s="173">
        <v>1</v>
      </c>
      <c r="B95" s="163" t="s">
        <v>413</v>
      </c>
      <c r="C95" s="163"/>
      <c r="D95" s="180" t="s">
        <v>422</v>
      </c>
      <c r="E95" s="180"/>
      <c r="F95" s="665">
        <v>5215867.5682879873</v>
      </c>
      <c r="G95" s="179"/>
      <c r="H95" s="164" t="s">
        <v>399</v>
      </c>
      <c r="I95" s="165">
        <f>K170</f>
        <v>1</v>
      </c>
      <c r="J95" s="165"/>
      <c r="K95" s="247">
        <f t="shared" ref="K95:K102" si="1">F95*I95</f>
        <v>5215867.5682879873</v>
      </c>
      <c r="L95" s="200"/>
      <c r="M95" s="180"/>
      <c r="N95" s="865"/>
      <c r="O95" s="865"/>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row>
    <row r="96" spans="1:56">
      <c r="A96" s="157">
        <v>2</v>
      </c>
      <c r="B96" s="163" t="s">
        <v>678</v>
      </c>
      <c r="C96" s="163"/>
      <c r="D96" s="179" t="s">
        <v>679</v>
      </c>
      <c r="E96" s="179"/>
      <c r="F96" s="665">
        <v>716042.55999999994</v>
      </c>
      <c r="G96" s="179"/>
      <c r="H96" s="164" t="s">
        <v>399</v>
      </c>
      <c r="I96" s="165">
        <f>K170</f>
        <v>1</v>
      </c>
      <c r="J96" s="165"/>
      <c r="K96" s="247">
        <f t="shared" si="1"/>
        <v>716042.55999999994</v>
      </c>
      <c r="L96" s="200"/>
      <c r="M96" s="179"/>
      <c r="N96" s="865"/>
      <c r="O96" s="865"/>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row>
    <row r="97" spans="1:56">
      <c r="A97" s="157">
        <v>3</v>
      </c>
      <c r="B97" s="163" t="s">
        <v>680</v>
      </c>
      <c r="C97" s="163"/>
      <c r="D97" s="179" t="s">
        <v>681</v>
      </c>
      <c r="E97" s="179"/>
      <c r="F97" s="665">
        <v>0</v>
      </c>
      <c r="G97" s="179"/>
      <c r="H97" s="164" t="s">
        <v>399</v>
      </c>
      <c r="I97" s="165">
        <f>K170</f>
        <v>1</v>
      </c>
      <c r="J97" s="165"/>
      <c r="K97" s="247">
        <f t="shared" si="1"/>
        <v>0</v>
      </c>
      <c r="L97" s="200"/>
      <c r="M97" s="179"/>
    </row>
    <row r="98" spans="1:56">
      <c r="A98" s="157">
        <v>4</v>
      </c>
      <c r="B98" s="143" t="s">
        <v>682</v>
      </c>
      <c r="C98" s="143"/>
      <c r="D98" s="179" t="s">
        <v>683</v>
      </c>
      <c r="E98" s="179"/>
      <c r="F98" s="665">
        <v>2311753.0985875521</v>
      </c>
      <c r="G98" s="179"/>
      <c r="H98" s="164" t="s">
        <v>434</v>
      </c>
      <c r="I98" s="165">
        <f>K179</f>
        <v>1</v>
      </c>
      <c r="J98" s="165"/>
      <c r="K98" s="247">
        <f t="shared" si="1"/>
        <v>2311753.0985875521</v>
      </c>
      <c r="L98" s="200"/>
      <c r="M98" s="179"/>
    </row>
    <row r="99" spans="1:56">
      <c r="A99" s="157">
        <v>5</v>
      </c>
      <c r="B99" s="163" t="s">
        <v>684</v>
      </c>
      <c r="C99" s="163"/>
      <c r="D99" s="201" t="s">
        <v>559</v>
      </c>
      <c r="E99" s="179"/>
      <c r="F99" s="665">
        <v>0</v>
      </c>
      <c r="G99" s="179"/>
      <c r="H99" s="164" t="s">
        <v>434</v>
      </c>
      <c r="I99" s="165">
        <f>K179</f>
        <v>1</v>
      </c>
      <c r="J99" s="165"/>
      <c r="K99" s="247">
        <f t="shared" si="1"/>
        <v>0</v>
      </c>
      <c r="L99" s="200"/>
      <c r="M99" s="179"/>
      <c r="N99" s="865"/>
      <c r="O99" s="865"/>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row>
    <row r="100" spans="1:56">
      <c r="A100" s="157">
        <v>6</v>
      </c>
      <c r="B100" s="202" t="s">
        <v>614</v>
      </c>
      <c r="C100" s="163"/>
      <c r="D100" s="179" t="s">
        <v>685</v>
      </c>
      <c r="E100" s="179"/>
      <c r="F100" s="665">
        <v>0</v>
      </c>
      <c r="G100" s="179"/>
      <c r="H100" s="164" t="s">
        <v>434</v>
      </c>
      <c r="I100" s="165">
        <f>K179</f>
        <v>1</v>
      </c>
      <c r="J100" s="165"/>
      <c r="K100" s="247">
        <f t="shared" si="1"/>
        <v>0</v>
      </c>
      <c r="L100" s="200"/>
      <c r="M100" s="179"/>
      <c r="N100" s="865"/>
      <c r="O100" s="865"/>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row>
    <row r="101" spans="1:56">
      <c r="A101" s="157">
        <v>7</v>
      </c>
      <c r="B101" s="163" t="s">
        <v>686</v>
      </c>
      <c r="C101" s="163"/>
      <c r="D101" s="179" t="s">
        <v>685</v>
      </c>
      <c r="E101" s="179"/>
      <c r="F101" s="665">
        <v>23539.598640076627</v>
      </c>
      <c r="G101" s="179"/>
      <c r="H101" s="164" t="s">
        <v>434</v>
      </c>
      <c r="I101" s="165">
        <f>K179</f>
        <v>1</v>
      </c>
      <c r="J101" s="165"/>
      <c r="K101" s="247">
        <f t="shared" si="1"/>
        <v>23539.598640076627</v>
      </c>
      <c r="L101" s="200"/>
      <c r="M101" s="179"/>
    </row>
    <row r="102" spans="1:56">
      <c r="A102" s="157">
        <v>8</v>
      </c>
      <c r="B102" s="163" t="s">
        <v>687</v>
      </c>
      <c r="C102" s="163"/>
      <c r="D102" s="142" t="s">
        <v>685</v>
      </c>
      <c r="E102" s="179"/>
      <c r="F102" s="665">
        <v>0</v>
      </c>
      <c r="G102" s="179"/>
      <c r="H102" s="164" t="s">
        <v>434</v>
      </c>
      <c r="I102" s="165">
        <f>K179</f>
        <v>1</v>
      </c>
      <c r="J102" s="165"/>
      <c r="K102" s="247">
        <f t="shared" si="1"/>
        <v>0</v>
      </c>
      <c r="L102" s="200"/>
      <c r="M102" s="179"/>
    </row>
    <row r="103" spans="1:56">
      <c r="A103" s="203">
        <v>9</v>
      </c>
      <c r="B103" s="143"/>
      <c r="C103" s="143"/>
      <c r="D103" s="179"/>
      <c r="E103" s="179"/>
      <c r="F103" s="249"/>
      <c r="G103" s="179"/>
      <c r="H103" s="164"/>
      <c r="I103" s="179"/>
      <c r="J103" s="179"/>
      <c r="K103" s="247"/>
      <c r="L103" s="205"/>
      <c r="M103" s="179"/>
      <c r="N103" s="865"/>
      <c r="O103" s="865"/>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row>
    <row r="104" spans="1:56">
      <c r="A104" s="157">
        <v>10</v>
      </c>
      <c r="B104" s="163" t="s">
        <v>688</v>
      </c>
      <c r="C104" s="163"/>
      <c r="D104" s="179" t="s">
        <v>689</v>
      </c>
      <c r="E104" s="179"/>
      <c r="F104" s="665">
        <f>F101</f>
        <v>23539.598640076627</v>
      </c>
      <c r="G104" s="179"/>
      <c r="H104" s="164" t="s">
        <v>399</v>
      </c>
      <c r="I104" s="165">
        <f>K170</f>
        <v>1</v>
      </c>
      <c r="J104" s="165"/>
      <c r="K104" s="247">
        <f>F104*I104</f>
        <v>23539.598640076627</v>
      </c>
      <c r="L104" s="200"/>
      <c r="M104" s="179"/>
      <c r="N104" s="865"/>
      <c r="O104" s="865"/>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row>
    <row r="105" spans="1:56">
      <c r="A105" s="203">
        <v>11</v>
      </c>
      <c r="B105" s="143"/>
      <c r="C105" s="143"/>
      <c r="D105" s="179"/>
      <c r="E105" s="179"/>
      <c r="F105" s="249"/>
      <c r="G105" s="179"/>
      <c r="H105" s="164"/>
      <c r="I105" s="179"/>
      <c r="J105" s="179"/>
      <c r="K105" s="247"/>
      <c r="L105" s="205"/>
      <c r="M105" s="179"/>
    </row>
    <row r="106" spans="1:56">
      <c r="A106" s="157">
        <v>12</v>
      </c>
      <c r="B106" s="163" t="s">
        <v>690</v>
      </c>
      <c r="C106" s="163"/>
      <c r="D106" s="179" t="s">
        <v>691</v>
      </c>
      <c r="E106" s="179"/>
      <c r="F106" s="665">
        <v>0</v>
      </c>
      <c r="G106" s="179"/>
      <c r="H106" s="164" t="s">
        <v>405</v>
      </c>
      <c r="I106" s="192">
        <v>1</v>
      </c>
      <c r="J106" s="165"/>
      <c r="K106" s="247">
        <f>F106*I106</f>
        <v>0</v>
      </c>
      <c r="L106" s="200"/>
      <c r="M106" s="179"/>
    </row>
    <row r="107" spans="1:56">
      <c r="A107" s="157">
        <v>13</v>
      </c>
      <c r="B107" s="143" t="s">
        <v>692</v>
      </c>
      <c r="C107" s="143"/>
      <c r="D107" s="179"/>
      <c r="E107" s="179"/>
      <c r="F107" s="249"/>
      <c r="G107" s="179"/>
      <c r="H107" s="164"/>
      <c r="I107" s="179"/>
      <c r="J107" s="179"/>
      <c r="K107" s="247"/>
      <c r="L107" s="179"/>
      <c r="M107" s="179"/>
      <c r="N107" s="865"/>
      <c r="O107" s="865"/>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row>
    <row r="108" spans="1:56">
      <c r="A108" s="157">
        <v>14</v>
      </c>
      <c r="B108" s="163" t="s">
        <v>693</v>
      </c>
      <c r="C108" s="163"/>
      <c r="D108" s="179" t="s">
        <v>694</v>
      </c>
      <c r="E108" s="179"/>
      <c r="F108" s="665">
        <v>617392.55999999994</v>
      </c>
      <c r="G108" s="179"/>
      <c r="H108" s="164" t="s">
        <v>405</v>
      </c>
      <c r="I108" s="192">
        <v>1</v>
      </c>
      <c r="J108" s="165"/>
      <c r="K108" s="247">
        <f>F108*I108</f>
        <v>617392.55999999994</v>
      </c>
      <c r="L108" s="200"/>
      <c r="M108" s="179"/>
      <c r="N108" s="865"/>
      <c r="O108" s="865"/>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row>
    <row r="109" spans="1:56">
      <c r="A109" s="157">
        <v>15</v>
      </c>
      <c r="B109" s="206" t="s">
        <v>695</v>
      </c>
      <c r="C109" s="163"/>
      <c r="D109" s="142" t="s">
        <v>548</v>
      </c>
      <c r="E109" s="179"/>
      <c r="F109" s="665">
        <f>F96-F108</f>
        <v>98650</v>
      </c>
      <c r="G109" s="179"/>
      <c r="H109" s="164" t="s">
        <v>399</v>
      </c>
      <c r="I109" s="165">
        <f>K170</f>
        <v>1</v>
      </c>
      <c r="J109" s="165"/>
      <c r="K109" s="247">
        <f>F109*I109</f>
        <v>98650</v>
      </c>
      <c r="L109" s="200"/>
      <c r="M109" s="179"/>
    </row>
    <row r="110" spans="1:56">
      <c r="A110" s="157">
        <v>16</v>
      </c>
      <c r="B110" s="143" t="s">
        <v>696</v>
      </c>
      <c r="C110" s="143"/>
      <c r="D110" s="201" t="s">
        <v>245</v>
      </c>
      <c r="E110" s="201"/>
      <c r="F110" s="666">
        <f>SUM(F108:F109)</f>
        <v>716042.55999999994</v>
      </c>
      <c r="G110" s="204"/>
      <c r="H110" s="164"/>
      <c r="I110" s="179"/>
      <c r="J110" s="179"/>
      <c r="K110" s="247">
        <f>SUM(K108:K109)</f>
        <v>716042.55999999994</v>
      </c>
      <c r="L110" s="200"/>
      <c r="M110" s="179"/>
    </row>
    <row r="111" spans="1:56">
      <c r="A111" s="157">
        <v>17</v>
      </c>
      <c r="B111" s="143" t="s">
        <v>697</v>
      </c>
      <c r="C111" s="143"/>
      <c r="D111" s="877" t="s">
        <v>611</v>
      </c>
      <c r="E111" s="179"/>
      <c r="F111" s="247">
        <f>F95+F98+F104+F105+F106+F110-F96-F97-SUM(F99:F103)</f>
        <v>7527620.6668755393</v>
      </c>
      <c r="G111" s="200"/>
      <c r="H111" s="164"/>
      <c r="I111" s="179"/>
      <c r="J111" s="179"/>
      <c r="K111" s="667">
        <f>K95+K98+K104+K105+K106+K110-K96-K97-SUM(K99:K103)</f>
        <v>7527620.6668755393</v>
      </c>
      <c r="L111" s="200"/>
      <c r="M111" s="179"/>
      <c r="N111" s="865"/>
      <c r="O111" s="865"/>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row>
    <row r="112" spans="1:56">
      <c r="A112" s="157"/>
      <c r="B112" s="143"/>
      <c r="C112" s="143"/>
      <c r="D112" s="878"/>
      <c r="E112" s="179"/>
      <c r="F112" s="204"/>
      <c r="G112" s="179"/>
      <c r="H112" s="164"/>
      <c r="I112" s="179"/>
      <c r="J112" s="179"/>
      <c r="K112" s="200"/>
      <c r="L112" s="200"/>
      <c r="M112" s="179"/>
      <c r="N112" s="865"/>
      <c r="O112" s="865"/>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row>
    <row r="113" spans="1:56">
      <c r="A113" s="157">
        <v>18</v>
      </c>
      <c r="B113" s="143" t="s">
        <v>698</v>
      </c>
      <c r="C113" s="143"/>
      <c r="D113" s="179" t="s">
        <v>639</v>
      </c>
      <c r="E113" s="179"/>
      <c r="F113" s="143"/>
      <c r="G113" s="179"/>
      <c r="H113" s="164"/>
      <c r="I113" s="179"/>
      <c r="J113" s="179"/>
      <c r="K113" s="179"/>
      <c r="L113" s="179"/>
      <c r="M113" s="179"/>
    </row>
    <row r="114" spans="1:56">
      <c r="A114" s="157">
        <v>19</v>
      </c>
      <c r="B114" s="163" t="s">
        <v>642</v>
      </c>
      <c r="C114" s="163"/>
      <c r="D114" s="179" t="s">
        <v>699</v>
      </c>
      <c r="E114" s="179"/>
      <c r="F114" s="665">
        <f>'Att 4 - Rate Base'!J23-'Att 4 - Rate Base'!J11</f>
        <v>3444915.9467044324</v>
      </c>
      <c r="G114" s="179"/>
      <c r="H114" s="164" t="s">
        <v>399</v>
      </c>
      <c r="I114" s="165">
        <f>K170</f>
        <v>1</v>
      </c>
      <c r="J114" s="165"/>
      <c r="K114" s="247">
        <f>F114*I114</f>
        <v>3444915.9467044324</v>
      </c>
      <c r="L114" s="200"/>
      <c r="M114" s="179"/>
    </row>
    <row r="115" spans="1:56">
      <c r="A115" s="157">
        <v>20</v>
      </c>
      <c r="B115" s="163" t="s">
        <v>646</v>
      </c>
      <c r="C115" s="163"/>
      <c r="D115" s="179" t="s">
        <v>700</v>
      </c>
      <c r="E115" s="179"/>
      <c r="F115" s="665">
        <f>'Att 4 - Rate Base'!K23-'Att 4 - Rate Base'!K11</f>
        <v>146390.50694700005</v>
      </c>
      <c r="G115" s="179"/>
      <c r="H115" s="164" t="s">
        <v>434</v>
      </c>
      <c r="I115" s="165">
        <f>K179</f>
        <v>1</v>
      </c>
      <c r="J115" s="165"/>
      <c r="K115" s="247">
        <f>F115*I115</f>
        <v>146390.50694700005</v>
      </c>
      <c r="L115" s="200"/>
      <c r="M115" s="179"/>
      <c r="N115" s="865"/>
      <c r="O115" s="865"/>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row>
    <row r="116" spans="1:56">
      <c r="A116" s="157">
        <v>21</v>
      </c>
      <c r="B116" s="163" t="s">
        <v>701</v>
      </c>
      <c r="C116" s="163"/>
      <c r="D116" s="179" t="s">
        <v>702</v>
      </c>
      <c r="E116" s="179"/>
      <c r="F116" s="668">
        <v>0</v>
      </c>
      <c r="G116" s="179"/>
      <c r="H116" s="164" t="s">
        <v>405</v>
      </c>
      <c r="I116" s="192">
        <v>1</v>
      </c>
      <c r="J116" s="165"/>
      <c r="K116" s="247">
        <f>F116*I116</f>
        <v>0</v>
      </c>
      <c r="L116" s="200"/>
      <c r="M116" s="179"/>
      <c r="N116" s="865"/>
      <c r="O116" s="865"/>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row>
    <row r="117" spans="1:56">
      <c r="A117" s="157">
        <v>22</v>
      </c>
      <c r="B117" s="143" t="s">
        <v>703</v>
      </c>
      <c r="C117" s="143"/>
      <c r="D117" s="201" t="s">
        <v>246</v>
      </c>
      <c r="E117" s="201"/>
      <c r="F117" s="249">
        <f>SUM(F114:F116)</f>
        <v>3591306.4536514324</v>
      </c>
      <c r="G117" s="179"/>
      <c r="H117" s="164"/>
      <c r="I117" s="179"/>
      <c r="J117" s="179"/>
      <c r="K117" s="667">
        <f>SUM(K114:K116)</f>
        <v>3591306.4536514324</v>
      </c>
      <c r="L117" s="200"/>
      <c r="M117" s="179"/>
    </row>
    <row r="118" spans="1:56">
      <c r="A118" s="157"/>
      <c r="B118" s="143"/>
      <c r="C118" s="143"/>
      <c r="D118" s="179"/>
      <c r="E118" s="179"/>
      <c r="F118" s="204"/>
      <c r="G118" s="179"/>
      <c r="H118" s="164"/>
      <c r="I118" s="179"/>
      <c r="J118" s="179"/>
      <c r="K118" s="247"/>
      <c r="L118" s="200"/>
      <c r="M118" s="179"/>
    </row>
    <row r="119" spans="1:56">
      <c r="A119" s="157">
        <v>23</v>
      </c>
      <c r="B119" s="143" t="s">
        <v>704</v>
      </c>
      <c r="C119" s="143"/>
      <c r="D119" s="179"/>
      <c r="E119" s="179"/>
      <c r="F119" s="143"/>
      <c r="G119" s="179"/>
      <c r="H119" s="164"/>
      <c r="I119" s="179"/>
      <c r="J119" s="179"/>
      <c r="K119" s="247"/>
      <c r="L119" s="179"/>
      <c r="M119" s="179"/>
      <c r="N119" s="865"/>
      <c r="O119" s="865"/>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row>
    <row r="120" spans="1:56">
      <c r="A120" s="157">
        <v>24</v>
      </c>
      <c r="B120" s="163" t="s">
        <v>705</v>
      </c>
      <c r="C120" s="163"/>
      <c r="D120" s="179"/>
      <c r="E120" s="179"/>
      <c r="F120" s="143"/>
      <c r="G120" s="179"/>
      <c r="H120" s="164"/>
      <c r="I120" s="179"/>
      <c r="J120" s="179"/>
      <c r="K120" s="247"/>
      <c r="L120" s="179"/>
      <c r="M120" s="179"/>
      <c r="N120" s="865"/>
      <c r="O120" s="865"/>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row>
    <row r="121" spans="1:56">
      <c r="A121" s="157">
        <v>25</v>
      </c>
      <c r="B121" s="208" t="s">
        <v>706</v>
      </c>
      <c r="C121" s="208"/>
      <c r="D121" s="179" t="s">
        <v>707</v>
      </c>
      <c r="E121" s="179"/>
      <c r="F121" s="665">
        <v>148608.9818281357</v>
      </c>
      <c r="G121" s="179"/>
      <c r="H121" s="164" t="s">
        <v>434</v>
      </c>
      <c r="I121" s="165">
        <f>K179</f>
        <v>1</v>
      </c>
      <c r="J121" s="165"/>
      <c r="K121" s="247">
        <f>F121*I121</f>
        <v>148608.9818281357</v>
      </c>
      <c r="L121" s="200"/>
      <c r="M121" s="179"/>
    </row>
    <row r="122" spans="1:56" ht="24">
      <c r="A122" s="158">
        <v>26</v>
      </c>
      <c r="B122" s="209" t="s">
        <v>708</v>
      </c>
      <c r="C122" s="208"/>
      <c r="D122" s="179" t="s">
        <v>707</v>
      </c>
      <c r="E122" s="179"/>
      <c r="F122" s="665"/>
      <c r="G122" s="179"/>
      <c r="H122" s="164" t="s">
        <v>434</v>
      </c>
      <c r="I122" s="165">
        <f>K179</f>
        <v>1</v>
      </c>
      <c r="J122" s="165"/>
      <c r="K122" s="247">
        <f>F122*I122</f>
        <v>0</v>
      </c>
      <c r="L122" s="200"/>
      <c r="M122" s="179"/>
    </row>
    <row r="123" spans="1:56">
      <c r="A123" s="158">
        <v>27</v>
      </c>
      <c r="B123" s="163" t="s">
        <v>423</v>
      </c>
      <c r="C123" s="163"/>
      <c r="D123" s="179"/>
      <c r="E123" s="179"/>
      <c r="F123" s="249"/>
      <c r="G123" s="179"/>
      <c r="H123" s="164"/>
      <c r="I123" s="179"/>
      <c r="J123" s="179"/>
      <c r="K123" s="247"/>
      <c r="L123" s="179"/>
      <c r="M123" s="179"/>
      <c r="N123" s="865"/>
      <c r="O123" s="865"/>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row>
    <row r="124" spans="1:56">
      <c r="A124" s="157">
        <v>28</v>
      </c>
      <c r="B124" s="208" t="s">
        <v>709</v>
      </c>
      <c r="C124" s="208"/>
      <c r="D124" s="201" t="s">
        <v>560</v>
      </c>
      <c r="E124" s="179"/>
      <c r="F124" s="665">
        <v>948760.00000000012</v>
      </c>
      <c r="G124" s="179"/>
      <c r="H124" s="164" t="s">
        <v>419</v>
      </c>
      <c r="I124" s="165">
        <f>I46</f>
        <v>1</v>
      </c>
      <c r="J124" s="165"/>
      <c r="K124" s="247">
        <f>F124*I124</f>
        <v>948760.00000000012</v>
      </c>
      <c r="L124" s="200"/>
      <c r="M124" s="179"/>
      <c r="N124" s="865"/>
      <c r="O124" s="865"/>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row>
    <row r="125" spans="1:56">
      <c r="A125" s="157">
        <v>29</v>
      </c>
      <c r="B125" s="208" t="s">
        <v>710</v>
      </c>
      <c r="C125" s="208"/>
      <c r="D125" s="179" t="s">
        <v>707</v>
      </c>
      <c r="E125" s="179"/>
      <c r="F125" s="665">
        <v>0</v>
      </c>
      <c r="G125" s="179"/>
      <c r="H125" s="164" t="s">
        <v>379</v>
      </c>
      <c r="I125" s="183">
        <v>0</v>
      </c>
      <c r="J125" s="183"/>
      <c r="K125" s="247">
        <f>F125*I125</f>
        <v>0</v>
      </c>
      <c r="L125" s="200"/>
      <c r="M125" s="179"/>
    </row>
    <row r="126" spans="1:56">
      <c r="A126" s="157">
        <v>30</v>
      </c>
      <c r="B126" s="208" t="s">
        <v>711</v>
      </c>
      <c r="C126" s="208"/>
      <c r="D126" s="179" t="s">
        <v>707</v>
      </c>
      <c r="E126" s="179"/>
      <c r="F126" s="665">
        <v>0</v>
      </c>
      <c r="G126" s="179"/>
      <c r="H126" s="164" t="s">
        <v>419</v>
      </c>
      <c r="I126" s="165">
        <f>I46</f>
        <v>1</v>
      </c>
      <c r="J126" s="165"/>
      <c r="K126" s="247">
        <f>F126*I126</f>
        <v>0</v>
      </c>
      <c r="L126" s="200"/>
      <c r="M126" s="179"/>
    </row>
    <row r="127" spans="1:56">
      <c r="A127" s="157">
        <v>31</v>
      </c>
      <c r="B127" s="208" t="s">
        <v>712</v>
      </c>
      <c r="C127" s="208"/>
      <c r="D127" s="142" t="s">
        <v>707</v>
      </c>
      <c r="E127" s="179"/>
      <c r="F127" s="668">
        <v>0</v>
      </c>
      <c r="G127" s="179"/>
      <c r="H127" s="164" t="s">
        <v>419</v>
      </c>
      <c r="I127" s="165">
        <f>I46</f>
        <v>1</v>
      </c>
      <c r="J127" s="165"/>
      <c r="K127" s="649">
        <f>F127*I127</f>
        <v>0</v>
      </c>
      <c r="L127" s="200"/>
      <c r="M127" s="179"/>
      <c r="N127" s="865"/>
      <c r="O127" s="865"/>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row>
    <row r="128" spans="1:56">
      <c r="A128" s="168">
        <v>32</v>
      </c>
      <c r="B128" s="148" t="s">
        <v>713</v>
      </c>
      <c r="C128" s="148"/>
      <c r="D128" s="188" t="s">
        <v>714</v>
      </c>
      <c r="E128" s="188"/>
      <c r="F128" s="247">
        <f>SUM(F121:F127)</f>
        <v>1097368.9818281359</v>
      </c>
      <c r="G128" s="179"/>
      <c r="H128" s="164"/>
      <c r="I128" s="188"/>
      <c r="J128" s="188"/>
      <c r="K128" s="247">
        <f>SUM(K121:K127)</f>
        <v>1097368.9818281359</v>
      </c>
      <c r="L128" s="200"/>
      <c r="M128" s="188"/>
    </row>
    <row r="129" spans="1:56">
      <c r="A129" s="168"/>
      <c r="B129" s="148"/>
      <c r="C129" s="148"/>
      <c r="D129" s="188"/>
      <c r="E129" s="188"/>
      <c r="F129" s="204"/>
      <c r="G129" s="179"/>
      <c r="H129" s="164"/>
      <c r="I129" s="188"/>
      <c r="J129" s="188"/>
      <c r="K129" s="200"/>
      <c r="L129" s="200"/>
      <c r="M129" s="188"/>
    </row>
    <row r="130" spans="1:56">
      <c r="A130" s="168">
        <v>33</v>
      </c>
      <c r="B130" s="457" t="s">
        <v>793</v>
      </c>
      <c r="C130" s="148"/>
      <c r="D130" s="179" t="s">
        <v>715</v>
      </c>
      <c r="E130" s="179"/>
      <c r="G130" s="179"/>
      <c r="H130" s="164"/>
      <c r="I130" s="179"/>
      <c r="J130" s="179"/>
      <c r="K130" s="179"/>
      <c r="L130" s="179"/>
      <c r="M130" s="179"/>
      <c r="N130" s="865"/>
      <c r="O130" s="865"/>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row>
    <row r="131" spans="1:56">
      <c r="A131" s="168">
        <v>34</v>
      </c>
      <c r="B131" s="211" t="s">
        <v>794</v>
      </c>
      <c r="C131" s="163"/>
      <c r="D131" s="142"/>
      <c r="E131" s="179"/>
      <c r="F131" s="212">
        <f>1-(((1-F221)*(1-F220))/(1-F220*F221*F222))</f>
        <v>0.27944099999999994</v>
      </c>
      <c r="G131" s="179"/>
      <c r="H131" s="164"/>
      <c r="I131" s="179"/>
      <c r="J131" s="179"/>
      <c r="K131" s="179"/>
      <c r="L131" s="179"/>
      <c r="M131" s="179"/>
      <c r="N131" s="865"/>
      <c r="O131" s="865"/>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row>
    <row r="132" spans="1:56">
      <c r="A132" s="157">
        <v>35</v>
      </c>
      <c r="B132" s="163" t="s">
        <v>716</v>
      </c>
      <c r="C132" s="163"/>
      <c r="D132" s="248"/>
      <c r="E132" s="179"/>
      <c r="F132" s="213">
        <f>IFERROR((F131/(1-F131))*(1-K184/K188),0)</f>
        <v>0.31128653554055602</v>
      </c>
      <c r="G132" s="179"/>
      <c r="H132" s="164"/>
      <c r="I132" s="179"/>
      <c r="J132" s="179"/>
      <c r="K132" s="179"/>
      <c r="L132" s="179"/>
      <c r="M132" s="179"/>
    </row>
    <row r="133" spans="1:56">
      <c r="A133" s="157">
        <v>36</v>
      </c>
      <c r="B133" s="202" t="s">
        <v>795</v>
      </c>
      <c r="C133" s="206"/>
      <c r="D133" s="179"/>
      <c r="E133" s="179"/>
      <c r="F133" s="142"/>
      <c r="G133" s="179"/>
      <c r="H133" s="164"/>
      <c r="I133" s="179"/>
      <c r="J133" s="179"/>
      <c r="K133" s="179"/>
      <c r="L133" s="179"/>
      <c r="M133" s="179"/>
    </row>
    <row r="134" spans="1:56">
      <c r="A134" s="157">
        <v>37</v>
      </c>
      <c r="B134" s="143"/>
      <c r="C134" s="143"/>
      <c r="D134" s="179"/>
      <c r="E134" s="179"/>
      <c r="F134" s="143"/>
      <c r="G134" s="179"/>
      <c r="H134" s="164"/>
      <c r="I134" s="179"/>
      <c r="J134" s="179"/>
      <c r="K134" s="179"/>
      <c r="L134" s="179"/>
      <c r="M134" s="179"/>
      <c r="N134" s="865"/>
      <c r="O134" s="865"/>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row>
    <row r="135" spans="1:56">
      <c r="A135" s="157">
        <v>38</v>
      </c>
      <c r="B135" s="163" t="s">
        <v>717</v>
      </c>
      <c r="C135" s="163"/>
      <c r="D135" s="248"/>
      <c r="E135" s="179"/>
      <c r="F135" s="214">
        <f>1/(1-F131)</f>
        <v>1.3878114075322074</v>
      </c>
      <c r="G135" s="179"/>
      <c r="H135" s="164"/>
      <c r="I135" s="179"/>
      <c r="J135" s="179"/>
      <c r="K135" s="179"/>
      <c r="L135" s="179"/>
      <c r="M135" s="179"/>
      <c r="N135" s="865"/>
      <c r="O135" s="865"/>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row>
    <row r="136" spans="1:56">
      <c r="A136" s="157">
        <v>39</v>
      </c>
      <c r="B136" s="137" t="s">
        <v>983</v>
      </c>
      <c r="C136" s="137"/>
      <c r="D136" s="201" t="s">
        <v>974</v>
      </c>
      <c r="E136" s="179"/>
      <c r="F136" s="199">
        <v>0</v>
      </c>
      <c r="G136" s="179"/>
      <c r="H136" s="164"/>
      <c r="I136" s="179"/>
      <c r="J136" s="179"/>
      <c r="K136" s="179"/>
      <c r="L136" s="179"/>
      <c r="M136" s="179"/>
    </row>
    <row r="137" spans="1:56">
      <c r="A137" s="157">
        <v>40</v>
      </c>
      <c r="B137" s="137" t="s">
        <v>984</v>
      </c>
      <c r="C137" s="137"/>
      <c r="D137" s="201" t="s">
        <v>975</v>
      </c>
      <c r="E137" s="179"/>
      <c r="F137" s="199">
        <f>'Att 13 -Excess-Def ADIT Summary'!E25</f>
        <v>0</v>
      </c>
      <c r="G137" s="179"/>
      <c r="H137" s="164"/>
      <c r="I137" s="179"/>
      <c r="J137" s="179"/>
      <c r="K137" s="179"/>
      <c r="L137" s="179"/>
      <c r="M137" s="179"/>
    </row>
    <row r="138" spans="1:56" ht="24">
      <c r="A138" s="157">
        <v>41</v>
      </c>
      <c r="B138" s="216" t="s">
        <v>985</v>
      </c>
      <c r="C138" s="137"/>
      <c r="D138" s="201" t="s">
        <v>751</v>
      </c>
      <c r="E138" s="179"/>
      <c r="F138" s="665">
        <f>'WP3 - Perm Tax'!H19</f>
        <v>54952.910972999998</v>
      </c>
      <c r="G138" s="179"/>
      <c r="H138" s="164"/>
      <c r="I138" s="179"/>
      <c r="J138" s="179"/>
      <c r="K138" s="179"/>
      <c r="L138" s="179"/>
      <c r="M138" s="179"/>
      <c r="N138" s="865"/>
      <c r="O138" s="865"/>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row>
    <row r="139" spans="1:56">
      <c r="A139" s="157">
        <v>42</v>
      </c>
      <c r="B139" s="137" t="s">
        <v>260</v>
      </c>
      <c r="C139" s="143"/>
      <c r="D139" s="179" t="s">
        <v>718</v>
      </c>
      <c r="E139" s="179"/>
      <c r="F139" s="249">
        <f>F132*F146</f>
        <v>3063157.4280074821</v>
      </c>
      <c r="G139" s="179"/>
      <c r="H139" s="164" t="s">
        <v>379</v>
      </c>
      <c r="I139" s="192">
        <v>0</v>
      </c>
      <c r="J139" s="165"/>
      <c r="K139" s="247">
        <f>+F139</f>
        <v>3063157.4280074821</v>
      </c>
      <c r="L139" s="200"/>
      <c r="M139" s="179"/>
      <c r="N139" s="865"/>
      <c r="O139" s="865"/>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row>
    <row r="140" spans="1:56">
      <c r="A140" s="157">
        <v>43</v>
      </c>
      <c r="B140" s="137" t="s">
        <v>797</v>
      </c>
      <c r="C140" s="137"/>
      <c r="D140" s="201" t="s">
        <v>780</v>
      </c>
      <c r="E140" s="179"/>
      <c r="F140" s="199">
        <v>0</v>
      </c>
      <c r="G140" s="179"/>
      <c r="H140" s="164" t="s">
        <v>418</v>
      </c>
      <c r="I140" s="165">
        <f>I60</f>
        <v>1</v>
      </c>
      <c r="J140" s="165"/>
      <c r="K140" s="200">
        <f>F140*I140</f>
        <v>0</v>
      </c>
      <c r="L140" s="200"/>
      <c r="M140" s="179"/>
    </row>
    <row r="141" spans="1:56">
      <c r="A141" s="157">
        <v>44</v>
      </c>
      <c r="B141" s="137" t="s">
        <v>986</v>
      </c>
      <c r="C141" s="137"/>
      <c r="D141" s="201" t="s">
        <v>987</v>
      </c>
      <c r="E141" s="179"/>
      <c r="F141" s="199">
        <f>'Att 13 -Excess-Def ADIT Summary'!G25</f>
        <v>0</v>
      </c>
      <c r="G141" s="179"/>
      <c r="H141" s="164" t="s">
        <v>418</v>
      </c>
      <c r="I141" s="165">
        <f>I60</f>
        <v>1</v>
      </c>
      <c r="J141" s="165"/>
      <c r="K141" s="200">
        <f>F141*I141</f>
        <v>0</v>
      </c>
      <c r="L141" s="200"/>
      <c r="M141" s="179"/>
    </row>
    <row r="142" spans="1:56">
      <c r="A142" s="157">
        <v>45</v>
      </c>
      <c r="B142" s="143" t="s">
        <v>719</v>
      </c>
      <c r="C142" s="143"/>
      <c r="D142" s="201" t="s">
        <v>751</v>
      </c>
      <c r="E142" s="179"/>
      <c r="F142" s="668">
        <f>'WP3 - Perm Tax'!H23</f>
        <v>76264.27672543122</v>
      </c>
      <c r="G142" s="179"/>
      <c r="H142" s="164" t="s">
        <v>418</v>
      </c>
      <c r="I142" s="165">
        <f>I60</f>
        <v>1</v>
      </c>
      <c r="J142" s="165"/>
      <c r="K142" s="247">
        <f>F142*I142</f>
        <v>76264.27672543122</v>
      </c>
      <c r="L142" s="200"/>
      <c r="M142" s="179"/>
      <c r="N142" s="865"/>
      <c r="O142" s="865"/>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row>
    <row r="143" spans="1:56">
      <c r="A143" s="157">
        <v>46</v>
      </c>
      <c r="B143" s="143" t="s">
        <v>720</v>
      </c>
      <c r="C143" s="143"/>
      <c r="D143" s="201" t="s">
        <v>578</v>
      </c>
      <c r="E143" s="179"/>
      <c r="F143" s="249">
        <f>SUM(F139:F142)</f>
        <v>3139421.7047329135</v>
      </c>
      <c r="G143" s="179"/>
      <c r="H143" s="164"/>
      <c r="I143" s="179"/>
      <c r="J143" s="179"/>
      <c r="K143" s="667">
        <f>SUM(K139:K142)</f>
        <v>3139421.7047329135</v>
      </c>
      <c r="L143" s="200"/>
      <c r="M143" s="179"/>
      <c r="N143" s="865"/>
      <c r="O143" s="865"/>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row>
    <row r="144" spans="1:56">
      <c r="A144" s="157"/>
      <c r="B144" s="143"/>
      <c r="C144" s="143"/>
      <c r="D144" s="201"/>
      <c r="E144" s="179"/>
      <c r="F144" s="204"/>
      <c r="G144" s="179"/>
      <c r="H144" s="164"/>
      <c r="I144" s="179"/>
      <c r="J144" s="179"/>
      <c r="K144" s="200"/>
      <c r="L144" s="200"/>
      <c r="M144" s="179"/>
    </row>
    <row r="145" spans="1:56">
      <c r="A145" s="157">
        <v>47</v>
      </c>
      <c r="B145" s="143" t="s">
        <v>721</v>
      </c>
      <c r="C145" s="143"/>
      <c r="D145" s="179"/>
      <c r="E145" s="179"/>
      <c r="F145" s="143"/>
      <c r="G145" s="179"/>
      <c r="H145" s="164"/>
      <c r="I145" s="179"/>
      <c r="J145" s="179"/>
      <c r="K145" s="179"/>
      <c r="L145" s="179"/>
      <c r="M145" s="179"/>
    </row>
    <row r="146" spans="1:56">
      <c r="A146" s="157">
        <v>48</v>
      </c>
      <c r="B146" s="143" t="s">
        <v>722</v>
      </c>
      <c r="C146" s="143"/>
      <c r="D146" s="179" t="s">
        <v>723</v>
      </c>
      <c r="E146" s="179"/>
      <c r="F146" s="249">
        <f>F83*K188</f>
        <v>9840314.5599864796</v>
      </c>
      <c r="G146" s="179"/>
      <c r="H146" s="164" t="s">
        <v>379</v>
      </c>
      <c r="I146" s="181">
        <v>0</v>
      </c>
      <c r="J146" s="143"/>
      <c r="K146" s="249">
        <f>K83*K188</f>
        <v>9840314.5599864796</v>
      </c>
      <c r="L146" s="204"/>
      <c r="M146" s="143"/>
      <c r="N146" s="865"/>
      <c r="O146" s="865"/>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row>
    <row r="147" spans="1:56">
      <c r="A147" s="157"/>
      <c r="B147" s="137"/>
      <c r="C147" s="137"/>
      <c r="D147" s="201"/>
      <c r="E147" s="201"/>
      <c r="F147" s="458"/>
      <c r="G147" s="201"/>
      <c r="H147" s="243"/>
      <c r="I147" s="459"/>
      <c r="J147" s="143"/>
      <c r="K147" s="204"/>
      <c r="L147" s="204"/>
      <c r="M147" s="143"/>
      <c r="N147" s="865"/>
      <c r="O147" s="865"/>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row>
    <row r="148" spans="1:56">
      <c r="A148" s="463" t="s">
        <v>752</v>
      </c>
      <c r="B148" s="335" t="s">
        <v>753</v>
      </c>
      <c r="C148" s="335"/>
      <c r="D148" s="335" t="s">
        <v>767</v>
      </c>
      <c r="E148" s="335"/>
      <c r="F148" s="460">
        <f>F111+F117+F128+F143+F146</f>
        <v>25196032.367074501</v>
      </c>
      <c r="G148" s="461"/>
      <c r="H148" s="243" t="s">
        <v>379</v>
      </c>
      <c r="I148" s="462">
        <v>0</v>
      </c>
      <c r="J148" s="250"/>
      <c r="K148" s="251">
        <f>K111+K117+K128+K143+K146</f>
        <v>25196032.367074501</v>
      </c>
      <c r="L148" s="204"/>
      <c r="M148" s="143"/>
      <c r="N148" s="865"/>
      <c r="O148" s="865"/>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row>
    <row r="149" spans="1:56">
      <c r="A149" s="463"/>
      <c r="B149" s="335"/>
      <c r="C149" s="335"/>
      <c r="D149" s="335"/>
      <c r="E149" s="335"/>
      <c r="F149" s="460"/>
      <c r="G149" s="461"/>
      <c r="H149" s="463"/>
      <c r="I149" s="459"/>
      <c r="J149" s="250"/>
      <c r="K149" s="251"/>
      <c r="L149" s="204"/>
      <c r="M149" s="143"/>
      <c r="N149" s="865"/>
      <c r="O149" s="865"/>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row>
    <row r="150" spans="1:56">
      <c r="A150" s="463" t="s">
        <v>754</v>
      </c>
      <c r="B150" s="335" t="s">
        <v>755</v>
      </c>
      <c r="C150" s="335"/>
      <c r="D150" s="335" t="s">
        <v>756</v>
      </c>
      <c r="E150" s="335"/>
      <c r="F150" s="460">
        <f>+'Att 1 - Project Rev Req'!F102</f>
        <v>556433.11028787121</v>
      </c>
      <c r="G150" s="461"/>
      <c r="H150" s="463" t="s">
        <v>405</v>
      </c>
      <c r="I150" s="464">
        <v>1</v>
      </c>
      <c r="J150" s="250"/>
      <c r="K150" s="251">
        <f>F150*I150</f>
        <v>556433.11028787121</v>
      </c>
      <c r="L150" s="204"/>
      <c r="M150" s="143"/>
      <c r="N150" s="865"/>
      <c r="O150" s="865"/>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row>
    <row r="151" spans="1:56">
      <c r="A151" s="456"/>
      <c r="B151" s="143"/>
      <c r="C151" s="143"/>
      <c r="D151" s="179"/>
      <c r="E151" s="179"/>
      <c r="F151" s="204"/>
      <c r="G151" s="204"/>
      <c r="H151" s="164"/>
      <c r="I151" s="143"/>
      <c r="J151" s="143"/>
      <c r="K151" s="249"/>
      <c r="L151" s="204"/>
      <c r="M151" s="143"/>
      <c r="N151" s="865"/>
      <c r="O151" s="865"/>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row>
    <row r="152" spans="1:56" ht="12.75" thickBot="1">
      <c r="A152" s="456">
        <v>49</v>
      </c>
      <c r="B152" s="143" t="s">
        <v>724</v>
      </c>
      <c r="C152" s="143"/>
      <c r="D152" s="201" t="s">
        <v>798</v>
      </c>
      <c r="E152" s="179"/>
      <c r="F152" s="669">
        <f>F111+F117+F128+F143+F146+F150</f>
        <v>25752465.477362372</v>
      </c>
      <c r="G152" s="247"/>
      <c r="H152" s="656"/>
      <c r="I152" s="249"/>
      <c r="J152" s="249"/>
      <c r="K152" s="669">
        <f>K111+K117+K128+K143+K146+K150</f>
        <v>25752465.477362372</v>
      </c>
      <c r="L152" s="204"/>
      <c r="M152" s="143"/>
    </row>
    <row r="153" spans="1:56" ht="12.75" thickTop="1">
      <c r="A153" s="157"/>
      <c r="B153" s="143"/>
      <c r="C153" s="143"/>
      <c r="D153" s="143"/>
      <c r="E153" s="143"/>
      <c r="F153" s="143"/>
      <c r="G153" s="179"/>
      <c r="H153" s="164"/>
      <c r="I153" s="143"/>
      <c r="J153" s="143"/>
      <c r="K153" s="143"/>
      <c r="L153" s="143"/>
      <c r="M153" s="143"/>
    </row>
    <row r="154" spans="1:56">
      <c r="B154" s="137" t="s">
        <v>407</v>
      </c>
      <c r="C154" s="137"/>
      <c r="M154" s="174" t="s">
        <v>424</v>
      </c>
      <c r="N154" s="865"/>
      <c r="O154" s="865"/>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row>
    <row r="155" spans="1:56">
      <c r="A155" s="882" t="s">
        <v>448</v>
      </c>
      <c r="B155" s="882"/>
      <c r="C155" s="882"/>
      <c r="D155" s="882"/>
      <c r="E155" s="882"/>
      <c r="F155" s="882"/>
      <c r="G155" s="882"/>
      <c r="H155" s="882"/>
      <c r="I155" s="882"/>
      <c r="J155" s="882"/>
      <c r="K155" s="882"/>
      <c r="L155" s="882"/>
      <c r="M155" s="882"/>
      <c r="N155" s="865"/>
      <c r="O155" s="865"/>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row>
    <row r="156" spans="1:56">
      <c r="A156" s="880" t="s">
        <v>616</v>
      </c>
      <c r="B156" s="880"/>
      <c r="C156" s="880"/>
      <c r="D156" s="880"/>
      <c r="E156" s="880"/>
      <c r="F156" s="880"/>
      <c r="G156" s="880"/>
      <c r="H156" s="880"/>
      <c r="I156" s="880"/>
      <c r="J156" s="880"/>
      <c r="K156" s="880"/>
      <c r="L156" s="880"/>
      <c r="M156" s="880"/>
    </row>
    <row r="157" spans="1:56">
      <c r="A157" s="881" t="str">
        <f>+A88</f>
        <v>Silver Run Electric, LLC</v>
      </c>
      <c r="B157" s="882"/>
      <c r="C157" s="882"/>
      <c r="D157" s="882"/>
      <c r="E157" s="882"/>
      <c r="F157" s="882"/>
      <c r="G157" s="882"/>
      <c r="H157" s="882"/>
      <c r="I157" s="882"/>
      <c r="J157" s="882"/>
      <c r="K157" s="882"/>
      <c r="L157" s="882"/>
      <c r="M157" s="882"/>
    </row>
    <row r="158" spans="1:56">
      <c r="M158" s="175" t="str">
        <f>$M$5</f>
        <v>For the 12 months ended</v>
      </c>
      <c r="N158" s="865"/>
      <c r="O158" s="865"/>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row>
    <row r="159" spans="1:56">
      <c r="M159" s="642">
        <f>$M$6</f>
        <v>45291</v>
      </c>
      <c r="N159" s="865"/>
      <c r="O159" s="865"/>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row>
    <row r="160" spans="1:56">
      <c r="M160" s="142"/>
    </row>
    <row r="161" spans="1:56">
      <c r="A161" s="145" t="s">
        <v>70</v>
      </c>
      <c r="B161" s="144" t="s">
        <v>392</v>
      </c>
      <c r="C161" s="144"/>
      <c r="D161" s="144" t="s">
        <v>393</v>
      </c>
      <c r="E161" s="144"/>
      <c r="F161" s="144" t="s">
        <v>394</v>
      </c>
      <c r="G161" s="144"/>
      <c r="H161" s="144"/>
      <c r="I161" s="144" t="s">
        <v>395</v>
      </c>
      <c r="J161" s="144"/>
      <c r="K161" s="144" t="s">
        <v>396</v>
      </c>
      <c r="L161" s="144"/>
    </row>
    <row r="162" spans="1:56">
      <c r="A162" s="215" t="s">
        <v>385</v>
      </c>
      <c r="B162" s="883" t="s">
        <v>425</v>
      </c>
      <c r="C162" s="883"/>
      <c r="D162" s="883"/>
      <c r="E162" s="883"/>
      <c r="F162" s="883"/>
      <c r="G162" s="883"/>
      <c r="H162" s="883"/>
      <c r="I162" s="883"/>
      <c r="J162" s="883"/>
      <c r="K162" s="883"/>
      <c r="L162" s="150"/>
      <c r="M162" s="151"/>
      <c r="N162" s="865"/>
      <c r="O162" s="865"/>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row>
    <row r="163" spans="1:56">
      <c r="A163" s="155"/>
      <c r="B163" s="143" t="s">
        <v>426</v>
      </c>
      <c r="C163" s="143"/>
      <c r="D163" s="179"/>
      <c r="E163" s="179"/>
      <c r="F163" s="143"/>
      <c r="G163" s="143"/>
      <c r="H163" s="143"/>
      <c r="I163" s="143"/>
      <c r="J163" s="143"/>
      <c r="K163" s="143"/>
      <c r="L163" s="143"/>
      <c r="M163" s="143"/>
      <c r="N163" s="865"/>
      <c r="O163" s="865"/>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row>
    <row r="164" spans="1:56">
      <c r="A164" s="157">
        <v>1</v>
      </c>
      <c r="B164" s="143" t="s">
        <v>725</v>
      </c>
      <c r="C164" s="143"/>
      <c r="D164" s="179" t="s">
        <v>726</v>
      </c>
      <c r="E164" s="179"/>
      <c r="F164" s="143"/>
      <c r="G164" s="143"/>
      <c r="H164" s="143"/>
      <c r="I164" s="143"/>
      <c r="J164" s="143"/>
      <c r="K164" s="249">
        <f>F43</f>
        <v>159803707.51692313</v>
      </c>
      <c r="L164" s="204"/>
      <c r="M164" s="143"/>
    </row>
    <row r="165" spans="1:56" ht="24">
      <c r="A165" s="158">
        <v>2</v>
      </c>
      <c r="B165" s="334" t="s">
        <v>576</v>
      </c>
      <c r="C165" s="334"/>
      <c r="D165" s="335" t="s">
        <v>428</v>
      </c>
      <c r="E165" s="201"/>
      <c r="F165" s="143"/>
      <c r="G165" s="143"/>
      <c r="H165" s="143"/>
      <c r="I165" s="143"/>
      <c r="J165" s="143"/>
      <c r="K165" s="199">
        <v>0</v>
      </c>
      <c r="L165" s="204"/>
      <c r="M165" s="143"/>
    </row>
    <row r="166" spans="1:56" ht="24">
      <c r="A166" s="191">
        <v>3</v>
      </c>
      <c r="B166" s="334" t="s">
        <v>577</v>
      </c>
      <c r="C166" s="336"/>
      <c r="D166" s="336" t="s">
        <v>427</v>
      </c>
      <c r="E166" s="179"/>
      <c r="F166" s="143"/>
      <c r="G166" s="143"/>
      <c r="H166" s="143"/>
      <c r="I166" s="143"/>
      <c r="J166" s="143"/>
      <c r="K166" s="207">
        <v>0</v>
      </c>
      <c r="L166" s="204"/>
      <c r="M166" s="143"/>
      <c r="N166" s="865"/>
      <c r="O166" s="865"/>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row>
    <row r="167" spans="1:56">
      <c r="A167" s="158"/>
      <c r="B167" s="143"/>
      <c r="C167" s="143"/>
      <c r="D167" s="179"/>
      <c r="E167" s="179"/>
      <c r="F167" s="143"/>
      <c r="G167" s="143"/>
      <c r="H167" s="143"/>
      <c r="I167" s="143"/>
      <c r="J167" s="143"/>
      <c r="K167" s="143"/>
      <c r="L167" s="143"/>
      <c r="M167" s="143"/>
      <c r="N167" s="865"/>
      <c r="O167" s="865"/>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row>
    <row r="168" spans="1:56">
      <c r="A168" s="168">
        <v>4</v>
      </c>
      <c r="B168" s="148" t="s">
        <v>727</v>
      </c>
      <c r="C168" s="148"/>
      <c r="D168" s="188" t="s">
        <v>728</v>
      </c>
      <c r="E168" s="188"/>
      <c r="F168" s="148"/>
      <c r="G168" s="148"/>
      <c r="H168" s="148"/>
      <c r="I168" s="148"/>
      <c r="J168" s="148"/>
      <c r="K168" s="249">
        <f>K164-K165-K166</f>
        <v>159803707.51692313</v>
      </c>
      <c r="L168" s="204"/>
      <c r="M168" s="148"/>
    </row>
    <row r="169" spans="1:56">
      <c r="A169" s="168"/>
      <c r="B169" s="148"/>
      <c r="C169" s="148"/>
      <c r="D169" s="188"/>
      <c r="E169" s="188"/>
      <c r="F169" s="148"/>
      <c r="G169" s="148"/>
      <c r="H169" s="148"/>
      <c r="I169" s="148"/>
      <c r="J169" s="148"/>
      <c r="K169" s="148"/>
      <c r="L169" s="148"/>
      <c r="M169" s="148"/>
    </row>
    <row r="170" spans="1:56">
      <c r="A170" s="168">
        <v>5</v>
      </c>
      <c r="B170" s="143" t="s">
        <v>729</v>
      </c>
      <c r="C170" s="143"/>
      <c r="D170" s="179" t="s">
        <v>730</v>
      </c>
      <c r="E170" s="179"/>
      <c r="F170" s="143"/>
      <c r="G170" s="143"/>
      <c r="H170" s="158"/>
      <c r="J170" s="174" t="s">
        <v>429</v>
      </c>
      <c r="K170" s="204">
        <f>IF(K164=0,1,K168/K164)</f>
        <v>1</v>
      </c>
      <c r="L170" s="217"/>
      <c r="M170" s="143"/>
      <c r="N170" s="865"/>
      <c r="O170" s="865"/>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row>
    <row r="171" spans="1:56">
      <c r="A171" s="168"/>
      <c r="B171" s="143"/>
      <c r="C171" s="143"/>
      <c r="D171" s="179"/>
      <c r="E171" s="179"/>
      <c r="F171" s="143"/>
      <c r="G171" s="143"/>
      <c r="H171" s="143"/>
      <c r="I171" s="143"/>
      <c r="J171" s="143"/>
      <c r="K171" s="143"/>
      <c r="L171" s="143"/>
      <c r="M171" s="143"/>
      <c r="N171" s="865"/>
      <c r="O171" s="865"/>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row>
    <row r="172" spans="1:56">
      <c r="A172" s="157">
        <v>6</v>
      </c>
      <c r="B172" s="143" t="s">
        <v>731</v>
      </c>
      <c r="C172" s="143"/>
      <c r="D172" s="180"/>
      <c r="E172" s="180"/>
      <c r="F172" s="143"/>
      <c r="G172" s="143"/>
      <c r="H172" s="143"/>
      <c r="I172" s="143"/>
      <c r="J172" s="143"/>
      <c r="K172" s="143"/>
      <c r="L172" s="143"/>
      <c r="M172" s="143"/>
    </row>
    <row r="173" spans="1:56">
      <c r="A173" s="157"/>
      <c r="B173" s="143"/>
      <c r="C173" s="143"/>
      <c r="D173" s="218" t="s">
        <v>732</v>
      </c>
      <c r="E173" s="218"/>
      <c r="F173" s="219" t="s">
        <v>430</v>
      </c>
      <c r="G173" s="219"/>
      <c r="H173" s="220" t="s">
        <v>399</v>
      </c>
      <c r="I173" s="219" t="s">
        <v>432</v>
      </c>
      <c r="J173" s="158"/>
      <c r="K173" s="143"/>
      <c r="L173" s="143"/>
      <c r="M173" s="143"/>
    </row>
    <row r="174" spans="1:56">
      <c r="A174" s="157">
        <v>7</v>
      </c>
      <c r="B174" s="143" t="s">
        <v>640</v>
      </c>
      <c r="C174" s="143"/>
      <c r="D174" s="179" t="s">
        <v>733</v>
      </c>
      <c r="E174" s="179"/>
      <c r="F174" s="199">
        <v>0</v>
      </c>
      <c r="G174" s="179"/>
      <c r="H174" s="253">
        <v>0</v>
      </c>
      <c r="I174" s="221">
        <f>F174*H174</f>
        <v>0</v>
      </c>
      <c r="J174" s="143"/>
      <c r="K174" s="143"/>
      <c r="L174" s="143"/>
      <c r="M174" s="143"/>
      <c r="N174" s="865"/>
      <c r="O174" s="865"/>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row>
    <row r="175" spans="1:56">
      <c r="A175" s="157">
        <v>8</v>
      </c>
      <c r="B175" s="143" t="s">
        <v>642</v>
      </c>
      <c r="C175" s="143"/>
      <c r="D175" s="179" t="s">
        <v>734</v>
      </c>
      <c r="E175" s="179"/>
      <c r="F175" s="199">
        <v>0</v>
      </c>
      <c r="G175" s="179"/>
      <c r="H175" s="253">
        <v>1</v>
      </c>
      <c r="I175" s="165">
        <f>F175*H175</f>
        <v>0</v>
      </c>
      <c r="J175" s="143"/>
      <c r="K175" s="143"/>
      <c r="L175" s="143"/>
      <c r="M175" s="143"/>
      <c r="N175" s="865"/>
      <c r="O175" s="865"/>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row>
    <row r="176" spans="1:56">
      <c r="A176" s="157">
        <v>9</v>
      </c>
      <c r="B176" s="143" t="s">
        <v>644</v>
      </c>
      <c r="C176" s="143"/>
      <c r="D176" s="179" t="s">
        <v>735</v>
      </c>
      <c r="E176" s="179"/>
      <c r="F176" s="199">
        <v>0</v>
      </c>
      <c r="G176" s="179"/>
      <c r="H176" s="253">
        <v>0</v>
      </c>
      <c r="I176" s="165">
        <f>F176*H176</f>
        <v>0</v>
      </c>
      <c r="J176" s="143"/>
      <c r="K176" s="158" t="s">
        <v>435</v>
      </c>
      <c r="L176" s="143"/>
      <c r="M176" s="143"/>
    </row>
    <row r="177" spans="1:57">
      <c r="A177" s="157">
        <v>10</v>
      </c>
      <c r="B177" s="143" t="s">
        <v>711</v>
      </c>
      <c r="C177" s="143"/>
      <c r="D177" s="179" t="s">
        <v>736</v>
      </c>
      <c r="E177" s="179"/>
      <c r="F177" s="207">
        <v>0</v>
      </c>
      <c r="G177" s="179"/>
      <c r="H177" s="253">
        <v>0</v>
      </c>
      <c r="I177" s="222">
        <f>F177*H177</f>
        <v>0</v>
      </c>
      <c r="J177" s="143"/>
      <c r="K177" s="219" t="s">
        <v>436</v>
      </c>
      <c r="L177" s="143"/>
      <c r="M177" s="143"/>
    </row>
    <row r="178" spans="1:57">
      <c r="A178" s="157"/>
      <c r="B178" s="143"/>
      <c r="C178" s="143"/>
      <c r="D178" s="179"/>
      <c r="E178" s="179"/>
      <c r="F178" s="204"/>
      <c r="G178" s="179"/>
      <c r="H178" s="143"/>
      <c r="I178" s="143"/>
      <c r="J178" s="143"/>
      <c r="K178" s="143"/>
      <c r="L178" s="143"/>
      <c r="M178" s="143"/>
      <c r="N178" s="865"/>
      <c r="O178" s="865"/>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row>
    <row r="179" spans="1:57">
      <c r="A179" s="158">
        <v>11</v>
      </c>
      <c r="B179" s="171" t="s">
        <v>386</v>
      </c>
      <c r="C179" s="171"/>
      <c r="D179" s="180" t="s">
        <v>247</v>
      </c>
      <c r="E179" s="180"/>
      <c r="F179" s="204">
        <f>SUM(F174:F177)</f>
        <v>0</v>
      </c>
      <c r="G179" s="204"/>
      <c r="H179" s="204"/>
      <c r="I179" s="204">
        <f>SUM(I174:I177)</f>
        <v>0</v>
      </c>
      <c r="J179" s="158" t="s">
        <v>433</v>
      </c>
      <c r="K179" s="253">
        <f>IF(F179=0,1,I179/F179)</f>
        <v>1</v>
      </c>
      <c r="L179" s="333" t="s">
        <v>433</v>
      </c>
      <c r="M179" s="255" t="s">
        <v>434</v>
      </c>
      <c r="N179" s="865"/>
      <c r="O179" s="865"/>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row>
    <row r="180" spans="1:57">
      <c r="A180" s="158"/>
      <c r="B180" s="171"/>
      <c r="C180" s="171"/>
      <c r="D180" s="180"/>
      <c r="E180" s="180"/>
      <c r="F180" s="200"/>
      <c r="G180" s="200"/>
      <c r="H180" s="180"/>
      <c r="I180" s="180"/>
      <c r="J180" s="180"/>
      <c r="K180" s="255"/>
      <c r="L180" s="255"/>
      <c r="M180" s="255"/>
    </row>
    <row r="181" spans="1:57">
      <c r="A181" s="157">
        <v>12</v>
      </c>
      <c r="B181" s="142" t="s">
        <v>737</v>
      </c>
      <c r="C181" s="143"/>
      <c r="D181" s="179"/>
      <c r="E181" s="179"/>
      <c r="F181" s="179"/>
      <c r="G181" s="179"/>
      <c r="H181" s="179"/>
      <c r="I181" s="179"/>
      <c r="J181" s="179"/>
      <c r="L181" s="179"/>
      <c r="M181" s="143"/>
      <c r="BE181" s="139"/>
    </row>
    <row r="182" spans="1:57">
      <c r="A182" s="157">
        <v>13</v>
      </c>
      <c r="B182" s="143"/>
      <c r="C182" s="143"/>
      <c r="D182" s="179"/>
      <c r="E182" s="179"/>
      <c r="F182" s="179"/>
      <c r="G182" s="179"/>
      <c r="H182" s="179"/>
      <c r="I182" s="179"/>
      <c r="J182" s="179"/>
      <c r="K182" s="164"/>
      <c r="L182" s="179"/>
      <c r="M182" s="143"/>
      <c r="N182" s="865"/>
      <c r="O182" s="865"/>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row>
    <row r="183" spans="1:57">
      <c r="A183" s="157">
        <v>14</v>
      </c>
      <c r="B183" s="143"/>
      <c r="C183" s="143"/>
      <c r="D183" s="179"/>
      <c r="E183" s="179"/>
      <c r="F183" s="223" t="s">
        <v>430</v>
      </c>
      <c r="G183" s="223"/>
      <c r="H183" s="223" t="s">
        <v>438</v>
      </c>
      <c r="I183" s="164" t="s">
        <v>441</v>
      </c>
      <c r="J183" s="179"/>
      <c r="K183" s="223" t="s">
        <v>437</v>
      </c>
      <c r="L183" s="179"/>
      <c r="M183" s="143"/>
      <c r="N183" s="865"/>
      <c r="O183" s="865"/>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row>
    <row r="184" spans="1:57">
      <c r="A184" s="157">
        <v>15</v>
      </c>
      <c r="B184" s="143" t="s">
        <v>738</v>
      </c>
      <c r="C184" s="143"/>
      <c r="D184" s="179" t="s">
        <v>739</v>
      </c>
      <c r="E184" s="179"/>
      <c r="F184" s="247">
        <f>'Att 5 - Return on Rate Base'!F21</f>
        <v>65657692.307692304</v>
      </c>
      <c r="G184" s="200"/>
      <c r="H184" s="224">
        <f>'Att 5 - Return on Rate Base'!G21</f>
        <v>0.45250002479593693</v>
      </c>
      <c r="I184" s="225">
        <f>'Att 5 - Return on Rate Base'!H21</f>
        <v>2.9298406666276151E-2</v>
      </c>
      <c r="J184" s="179"/>
      <c r="K184" s="225">
        <f>'Att 5 - Return on Rate Base'!I21</f>
        <v>1.3257529742971402E-2</v>
      </c>
      <c r="L184" s="164" t="s">
        <v>433</v>
      </c>
      <c r="M184" s="143" t="s">
        <v>439</v>
      </c>
      <c r="BE184" s="139"/>
    </row>
    <row r="185" spans="1:57">
      <c r="A185" s="157">
        <v>16</v>
      </c>
      <c r="B185" s="143" t="s">
        <v>740</v>
      </c>
      <c r="C185" s="143"/>
      <c r="D185" s="179" t="s">
        <v>739</v>
      </c>
      <c r="E185" s="179"/>
      <c r="F185" s="247">
        <f>'Att 5 - Return on Rate Base'!F22</f>
        <v>0</v>
      </c>
      <c r="G185" s="200"/>
      <c r="H185" s="224">
        <f>'Att 5 - Return on Rate Base'!G22</f>
        <v>0</v>
      </c>
      <c r="I185" s="225">
        <f>'Att 5 - Return on Rate Base'!H22</f>
        <v>0</v>
      </c>
      <c r="J185" s="179"/>
      <c r="K185" s="226">
        <f>'Att 5 - Return on Rate Base'!I22</f>
        <v>0</v>
      </c>
      <c r="L185" s="164"/>
      <c r="M185" s="143"/>
      <c r="BE185" s="139"/>
    </row>
    <row r="186" spans="1:57">
      <c r="A186" s="157">
        <v>17</v>
      </c>
      <c r="B186" s="143" t="s">
        <v>741</v>
      </c>
      <c r="C186" s="143"/>
      <c r="D186" s="179" t="s">
        <v>742</v>
      </c>
      <c r="E186" s="179"/>
      <c r="F186" s="649">
        <f>'Att 5 - Return on Rate Base'!F23</f>
        <v>79442172.244363427</v>
      </c>
      <c r="G186" s="210"/>
      <c r="H186" s="227">
        <f>'Att 5 - Return on Rate Base'!G23</f>
        <v>0.54749997520406313</v>
      </c>
      <c r="I186" s="225">
        <f>'Att 5 - Return on Rate Base'!H23</f>
        <v>9.8500000000000004E-2</v>
      </c>
      <c r="J186" s="179"/>
      <c r="K186" s="228">
        <f>'Att 5 - Return on Rate Base'!I23</f>
        <v>5.3928747557600222E-2</v>
      </c>
      <c r="L186" s="164"/>
      <c r="M186" s="143"/>
      <c r="N186" s="865"/>
      <c r="O186" s="865"/>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row>
    <row r="187" spans="1:57">
      <c r="A187" s="157"/>
      <c r="B187" s="143"/>
      <c r="C187" s="143"/>
      <c r="D187" s="179"/>
      <c r="E187" s="179"/>
      <c r="F187" s="247"/>
      <c r="G187" s="179"/>
      <c r="H187" s="179"/>
      <c r="I187" s="179"/>
      <c r="J187" s="179"/>
      <c r="K187" s="229"/>
      <c r="L187" s="164"/>
      <c r="M187" s="143"/>
      <c r="N187" s="865"/>
      <c r="O187" s="865"/>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row>
    <row r="188" spans="1:57">
      <c r="A188" s="168">
        <v>18</v>
      </c>
      <c r="B188" s="148" t="s">
        <v>743</v>
      </c>
      <c r="C188" s="148"/>
      <c r="D188" s="188" t="s">
        <v>744</v>
      </c>
      <c r="E188" s="188"/>
      <c r="F188" s="247">
        <f>SUM(F184:F186)</f>
        <v>145099864.55205572</v>
      </c>
      <c r="G188" s="200"/>
      <c r="H188" s="188"/>
      <c r="I188" s="188"/>
      <c r="J188" s="188"/>
      <c r="K188" s="230">
        <f>SUM(K184:K186)</f>
        <v>6.7186277300571626E-2</v>
      </c>
      <c r="L188" s="231" t="s">
        <v>433</v>
      </c>
      <c r="M188" s="148" t="s">
        <v>440</v>
      </c>
      <c r="BE188" s="139"/>
    </row>
    <row r="189" spans="1:57">
      <c r="A189" s="168"/>
      <c r="B189" s="148"/>
      <c r="C189" s="148"/>
      <c r="D189" s="188"/>
      <c r="E189" s="188"/>
      <c r="F189" s="188"/>
      <c r="G189" s="188"/>
      <c r="H189" s="188"/>
      <c r="I189" s="188"/>
      <c r="J189" s="188"/>
      <c r="K189" s="230"/>
      <c r="L189" s="187"/>
      <c r="M189" s="148"/>
      <c r="BE189" s="139"/>
    </row>
    <row r="190" spans="1:57">
      <c r="A190" s="157">
        <v>19</v>
      </c>
      <c r="B190" s="143" t="s">
        <v>620</v>
      </c>
      <c r="C190" s="143"/>
      <c r="D190" s="179"/>
      <c r="E190" s="179"/>
      <c r="F190" s="179"/>
      <c r="G190" s="179"/>
      <c r="H190" s="179"/>
      <c r="I190" s="179"/>
      <c r="J190" s="179"/>
      <c r="K190" s="220" t="s">
        <v>430</v>
      </c>
      <c r="L190" s="179"/>
      <c r="M190" s="143"/>
      <c r="N190" s="865"/>
      <c r="O190" s="865"/>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row>
    <row r="191" spans="1:57">
      <c r="A191" s="157"/>
      <c r="B191" s="143"/>
      <c r="C191" s="143"/>
      <c r="D191" s="179"/>
      <c r="E191" s="179"/>
      <c r="F191" s="179"/>
      <c r="G191" s="179"/>
      <c r="H191" s="179"/>
      <c r="I191" s="179"/>
      <c r="J191" s="179"/>
      <c r="K191" s="179"/>
      <c r="L191" s="179"/>
      <c r="M191" s="143"/>
      <c r="N191" s="865"/>
      <c r="O191" s="865"/>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row>
    <row r="192" spans="1:57">
      <c r="A192" s="168">
        <v>20</v>
      </c>
      <c r="B192" s="143" t="s">
        <v>745</v>
      </c>
      <c r="C192" s="143"/>
      <c r="D192" s="232" t="s">
        <v>554</v>
      </c>
      <c r="E192" s="188"/>
      <c r="F192" s="179"/>
      <c r="G192" s="179"/>
      <c r="H192" s="179"/>
      <c r="I192" s="179"/>
      <c r="J192" s="179"/>
      <c r="K192" s="200">
        <f>'Att 12 - Revenue Credits'!F17</f>
        <v>0</v>
      </c>
      <c r="L192" s="179"/>
      <c r="M192" s="143"/>
      <c r="BE192" s="139"/>
    </row>
    <row r="193" spans="1:57" s="238" customFormat="1">
      <c r="A193" s="233"/>
      <c r="B193" s="234"/>
      <c r="C193" s="234"/>
      <c r="D193" s="235"/>
      <c r="E193" s="235"/>
      <c r="F193" s="236"/>
      <c r="G193" s="236"/>
      <c r="H193" s="236"/>
      <c r="I193" s="236"/>
      <c r="J193" s="236"/>
      <c r="K193" s="236"/>
      <c r="L193" s="236"/>
      <c r="M193" s="234"/>
      <c r="N193" s="866"/>
      <c r="O193" s="866"/>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140"/>
      <c r="AZ193" s="140"/>
      <c r="BA193" s="140"/>
      <c r="BB193" s="140"/>
      <c r="BC193" s="140"/>
      <c r="BD193" s="140"/>
      <c r="BE193" s="237"/>
    </row>
    <row r="194" spans="1:57">
      <c r="A194" s="168">
        <v>21</v>
      </c>
      <c r="B194" s="143" t="s">
        <v>746</v>
      </c>
      <c r="C194" s="143"/>
      <c r="D194" s="232" t="s">
        <v>555</v>
      </c>
      <c r="E194" s="188"/>
      <c r="F194" s="179"/>
      <c r="G194" s="179"/>
      <c r="H194" s="179"/>
      <c r="I194" s="179"/>
      <c r="J194" s="179"/>
      <c r="K194" s="247">
        <f>'Att 12 - Revenue Credits'!F28</f>
        <v>259910.39999999999</v>
      </c>
      <c r="L194" s="179"/>
      <c r="M194" s="143"/>
      <c r="N194" s="865"/>
      <c r="O194" s="865"/>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row>
    <row r="195" spans="1:57">
      <c r="A195" s="239"/>
      <c r="B195" s="143"/>
      <c r="C195" s="143"/>
      <c r="D195" s="143"/>
      <c r="E195" s="143"/>
      <c r="F195" s="143"/>
      <c r="G195" s="143"/>
      <c r="H195" s="143"/>
      <c r="I195" s="143"/>
      <c r="J195" s="143"/>
      <c r="K195" s="143"/>
      <c r="L195" s="143"/>
      <c r="M195" s="143"/>
      <c r="N195" s="865"/>
      <c r="O195" s="865"/>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row>
    <row r="196" spans="1:57">
      <c r="B196" s="137" t="s">
        <v>407</v>
      </c>
      <c r="C196" s="137"/>
      <c r="M196" s="240" t="s">
        <v>442</v>
      </c>
      <c r="N196" s="865"/>
      <c r="O196" s="865"/>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row>
    <row r="197" spans="1:57">
      <c r="A197" s="143" t="s">
        <v>448</v>
      </c>
      <c r="B197" s="143"/>
      <c r="C197" s="143"/>
      <c r="D197" s="143"/>
      <c r="E197" s="143"/>
      <c r="F197" s="143"/>
      <c r="G197" s="143"/>
      <c r="H197" s="143"/>
      <c r="I197" s="143"/>
      <c r="J197" s="143"/>
      <c r="K197" s="143"/>
      <c r="L197" s="143"/>
      <c r="M197" s="143"/>
      <c r="N197" s="865"/>
      <c r="O197" s="865"/>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row>
    <row r="198" spans="1:57">
      <c r="A198" s="880" t="s">
        <v>616</v>
      </c>
      <c r="B198" s="880"/>
      <c r="C198" s="880"/>
      <c r="D198" s="880"/>
      <c r="E198" s="880"/>
      <c r="F198" s="880"/>
      <c r="G198" s="880"/>
      <c r="H198" s="880"/>
      <c r="I198" s="880"/>
      <c r="J198" s="880"/>
      <c r="K198" s="880"/>
      <c r="L198" s="880"/>
      <c r="M198" s="880"/>
      <c r="N198" s="865"/>
      <c r="O198" s="865"/>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row>
    <row r="199" spans="1:57">
      <c r="A199" s="881" t="str">
        <f>+A157</f>
        <v>Silver Run Electric, LLC</v>
      </c>
      <c r="B199" s="882"/>
      <c r="C199" s="882"/>
      <c r="D199" s="882"/>
      <c r="E199" s="882"/>
      <c r="F199" s="882"/>
      <c r="G199" s="882"/>
      <c r="H199" s="882"/>
      <c r="I199" s="882"/>
      <c r="J199" s="882"/>
      <c r="K199" s="882"/>
      <c r="L199" s="882"/>
      <c r="M199" s="882"/>
      <c r="N199" s="865"/>
      <c r="O199" s="865"/>
      <c r="P199" s="139"/>
      <c r="Q199" s="139"/>
      <c r="R199" s="139"/>
      <c r="S199" s="139"/>
      <c r="T199" s="139"/>
      <c r="U199" s="139"/>
      <c r="V199" s="139"/>
      <c r="W199" s="139"/>
      <c r="X199" s="139"/>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row>
    <row r="200" spans="1:57">
      <c r="M200" s="175" t="str">
        <f>$M$5</f>
        <v>For the 12 months ended</v>
      </c>
      <c r="N200" s="865"/>
      <c r="O200" s="865"/>
      <c r="P200" s="139"/>
      <c r="Q200" s="139"/>
      <c r="R200" s="139"/>
      <c r="S200" s="139"/>
      <c r="T200" s="139"/>
      <c r="U200" s="139"/>
      <c r="V200" s="139"/>
      <c r="W200" s="139"/>
      <c r="X200" s="139"/>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39"/>
      <c r="BA200" s="139"/>
      <c r="BB200" s="139"/>
    </row>
    <row r="201" spans="1:57">
      <c r="M201" s="642">
        <f>$M$6</f>
        <v>45291</v>
      </c>
      <c r="N201" s="865"/>
      <c r="O201" s="865"/>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row>
    <row r="202" spans="1:57">
      <c r="M202" s="142"/>
      <c r="N202" s="865"/>
      <c r="O202" s="865"/>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row>
    <row r="203" spans="1:57">
      <c r="A203" s="155"/>
      <c r="B203" s="136" t="s">
        <v>747</v>
      </c>
    </row>
    <row r="204" spans="1:57">
      <c r="A204" s="180"/>
      <c r="B204" s="180" t="s">
        <v>748</v>
      </c>
      <c r="C204" s="180"/>
      <c r="D204" s="180"/>
      <c r="E204" s="180"/>
      <c r="F204" s="180"/>
      <c r="G204" s="180"/>
      <c r="H204" s="180"/>
      <c r="I204" s="180"/>
      <c r="J204" s="180"/>
      <c r="K204" s="180"/>
      <c r="L204" s="180"/>
      <c r="M204" s="180"/>
    </row>
    <row r="205" spans="1:57">
      <c r="A205" s="180"/>
      <c r="B205" s="180"/>
      <c r="C205" s="180"/>
      <c r="D205" s="180"/>
      <c r="E205" s="180"/>
      <c r="F205" s="180"/>
      <c r="G205" s="180"/>
      <c r="H205" s="180"/>
      <c r="I205" s="180"/>
      <c r="J205" s="180"/>
      <c r="K205" s="180"/>
      <c r="L205" s="180"/>
      <c r="M205" s="180"/>
    </row>
    <row r="206" spans="1:57">
      <c r="A206" s="223" t="s">
        <v>749</v>
      </c>
      <c r="B206" s="180"/>
      <c r="C206" s="180"/>
      <c r="D206" s="180"/>
      <c r="E206" s="180"/>
      <c r="F206" s="180"/>
      <c r="G206" s="180"/>
      <c r="H206" s="180"/>
      <c r="I206" s="180"/>
      <c r="J206" s="180"/>
      <c r="K206" s="180"/>
      <c r="L206" s="180"/>
      <c r="M206" s="180"/>
    </row>
    <row r="207" spans="1:57" ht="24.75" customHeight="1">
      <c r="A207" s="164" t="s">
        <v>431</v>
      </c>
      <c r="B207" s="877" t="s">
        <v>774</v>
      </c>
      <c r="C207" s="877"/>
      <c r="D207" s="877"/>
      <c r="E207" s="877"/>
      <c r="F207" s="877"/>
      <c r="G207" s="877"/>
      <c r="H207" s="877"/>
      <c r="I207" s="877"/>
      <c r="J207" s="877"/>
      <c r="K207" s="877"/>
      <c r="L207" s="877"/>
      <c r="M207" s="877"/>
    </row>
    <row r="208" spans="1:57">
      <c r="A208" s="164" t="s">
        <v>443</v>
      </c>
      <c r="B208" s="888" t="s">
        <v>444</v>
      </c>
      <c r="C208" s="888"/>
      <c r="D208" s="888"/>
      <c r="E208" s="888"/>
      <c r="F208" s="888"/>
      <c r="G208" s="888"/>
      <c r="H208" s="888"/>
      <c r="I208" s="888"/>
      <c r="J208" s="888"/>
      <c r="K208" s="888"/>
      <c r="L208" s="888"/>
      <c r="M208" s="888"/>
    </row>
    <row r="209" spans="1:13">
      <c r="A209" s="164" t="s">
        <v>446</v>
      </c>
      <c r="B209" s="885" t="s">
        <v>445</v>
      </c>
      <c r="C209" s="885"/>
      <c r="D209" s="885"/>
      <c r="E209" s="885"/>
      <c r="F209" s="885"/>
      <c r="G209" s="885"/>
      <c r="H209" s="885"/>
      <c r="I209" s="885"/>
      <c r="J209" s="885"/>
      <c r="K209" s="885"/>
      <c r="L209" s="885"/>
      <c r="M209" s="885"/>
    </row>
    <row r="210" spans="1:13" ht="66.75" customHeight="1">
      <c r="A210" s="164" t="s">
        <v>447</v>
      </c>
      <c r="B210" s="879" t="s">
        <v>799</v>
      </c>
      <c r="C210" s="879"/>
      <c r="D210" s="879"/>
      <c r="E210" s="879"/>
      <c r="F210" s="879"/>
      <c r="G210" s="879"/>
      <c r="H210" s="879"/>
      <c r="I210" s="879"/>
      <c r="J210" s="879"/>
      <c r="K210" s="879"/>
      <c r="L210" s="879"/>
      <c r="M210" s="879"/>
    </row>
    <row r="211" spans="1:13" ht="42.75" customHeight="1">
      <c r="A211" s="164" t="s">
        <v>491</v>
      </c>
      <c r="B211" s="877" t="s">
        <v>615</v>
      </c>
      <c r="C211" s="877"/>
      <c r="D211" s="877"/>
      <c r="E211" s="877"/>
      <c r="F211" s="877"/>
      <c r="G211" s="877"/>
      <c r="H211" s="877"/>
      <c r="I211" s="877"/>
      <c r="J211" s="877"/>
      <c r="K211" s="877"/>
      <c r="L211" s="877"/>
      <c r="M211" s="877"/>
    </row>
    <row r="212" spans="1:13" ht="23.25" customHeight="1">
      <c r="A212" s="164" t="s">
        <v>492</v>
      </c>
      <c r="B212" s="877" t="s">
        <v>400</v>
      </c>
      <c r="C212" s="877"/>
      <c r="D212" s="877"/>
      <c r="E212" s="877"/>
      <c r="F212" s="877"/>
      <c r="G212" s="877"/>
      <c r="H212" s="877"/>
      <c r="I212" s="877"/>
      <c r="J212" s="877"/>
      <c r="K212" s="877"/>
      <c r="L212" s="877"/>
      <c r="M212" s="877"/>
    </row>
    <row r="213" spans="1:13">
      <c r="A213" s="164" t="s">
        <v>493</v>
      </c>
      <c r="B213" s="888" t="s">
        <v>489</v>
      </c>
      <c r="C213" s="888"/>
      <c r="D213" s="888"/>
      <c r="E213" s="888"/>
      <c r="F213" s="888"/>
      <c r="G213" s="888"/>
      <c r="H213" s="888"/>
      <c r="I213" s="888"/>
      <c r="J213" s="888"/>
      <c r="K213" s="888"/>
      <c r="L213" s="888"/>
      <c r="M213" s="888"/>
    </row>
    <row r="214" spans="1:13" ht="26.25" customHeight="1">
      <c r="A214" s="164" t="s">
        <v>494</v>
      </c>
      <c r="B214" s="877" t="s">
        <v>2</v>
      </c>
      <c r="C214" s="877"/>
      <c r="D214" s="877"/>
      <c r="E214" s="877"/>
      <c r="F214" s="877"/>
      <c r="G214" s="877"/>
      <c r="H214" s="877"/>
      <c r="I214" s="877"/>
      <c r="J214" s="877"/>
      <c r="K214" s="877"/>
      <c r="L214" s="877"/>
      <c r="M214" s="877"/>
    </row>
    <row r="215" spans="1:13" ht="33" customHeight="1">
      <c r="A215" s="164" t="s">
        <v>495</v>
      </c>
      <c r="B215" s="877" t="s">
        <v>0</v>
      </c>
      <c r="C215" s="877"/>
      <c r="D215" s="877"/>
      <c r="E215" s="877"/>
      <c r="F215" s="877"/>
      <c r="G215" s="877"/>
      <c r="H215" s="877"/>
      <c r="I215" s="877"/>
      <c r="J215" s="877"/>
      <c r="K215" s="877"/>
      <c r="L215" s="877"/>
      <c r="M215" s="877"/>
    </row>
    <row r="216" spans="1:13" ht="27.75" customHeight="1">
      <c r="A216" s="164" t="s">
        <v>496</v>
      </c>
      <c r="B216" s="877" t="s">
        <v>775</v>
      </c>
      <c r="C216" s="877"/>
      <c r="D216" s="877"/>
      <c r="E216" s="877"/>
      <c r="F216" s="877"/>
      <c r="G216" s="877"/>
      <c r="H216" s="877"/>
      <c r="I216" s="877"/>
      <c r="J216" s="877"/>
      <c r="K216" s="877"/>
      <c r="L216" s="877"/>
      <c r="M216" s="877"/>
    </row>
    <row r="217" spans="1:13">
      <c r="A217" s="164" t="s">
        <v>497</v>
      </c>
      <c r="B217" s="889" t="s">
        <v>490</v>
      </c>
      <c r="C217" s="889"/>
      <c r="D217" s="889"/>
      <c r="E217" s="889"/>
      <c r="F217" s="889"/>
      <c r="G217" s="889"/>
      <c r="H217" s="889"/>
      <c r="I217" s="889"/>
      <c r="J217" s="889"/>
      <c r="K217" s="889"/>
      <c r="L217" s="889"/>
      <c r="M217" s="889"/>
    </row>
    <row r="218" spans="1:13" ht="49.5" customHeight="1">
      <c r="A218" s="241" t="s">
        <v>498</v>
      </c>
      <c r="B218" s="890" t="s">
        <v>613</v>
      </c>
      <c r="C218" s="890"/>
      <c r="D218" s="890"/>
      <c r="E218" s="890"/>
      <c r="F218" s="890"/>
      <c r="G218" s="890"/>
      <c r="H218" s="890"/>
      <c r="I218" s="890"/>
      <c r="J218" s="890"/>
      <c r="K218" s="890"/>
      <c r="L218" s="890"/>
      <c r="M218" s="890"/>
    </row>
    <row r="219" spans="1:13" ht="30" customHeight="1">
      <c r="A219" s="164" t="s">
        <v>499</v>
      </c>
      <c r="B219" s="890" t="s">
        <v>800</v>
      </c>
      <c r="C219" s="890"/>
      <c r="D219" s="890"/>
      <c r="E219" s="890"/>
      <c r="F219" s="890"/>
      <c r="G219" s="890"/>
      <c r="H219" s="890"/>
      <c r="I219" s="890"/>
      <c r="J219" s="890"/>
      <c r="K219" s="890"/>
      <c r="L219" s="890"/>
      <c r="M219" s="890"/>
    </row>
    <row r="220" spans="1:13">
      <c r="A220" s="180"/>
      <c r="B220" s="252" t="s">
        <v>511</v>
      </c>
      <c r="C220" s="252"/>
      <c r="D220" s="250" t="s">
        <v>512</v>
      </c>
      <c r="E220" s="250"/>
      <c r="F220" s="242">
        <f>'Att 7 - Tax Rates'!L16</f>
        <v>0.21</v>
      </c>
      <c r="G220" s="254"/>
      <c r="H220" s="179" t="s">
        <v>759</v>
      </c>
      <c r="I220" s="250"/>
      <c r="J220" s="250"/>
      <c r="K220" s="250"/>
      <c r="L220" s="250"/>
      <c r="M220" s="250"/>
    </row>
    <row r="221" spans="1:13">
      <c r="A221" s="180"/>
      <c r="B221" s="252"/>
      <c r="C221" s="255"/>
      <c r="D221" s="250" t="s">
        <v>513</v>
      </c>
      <c r="E221" s="250"/>
      <c r="F221" s="677">
        <f>'Att 7 - Tax Rates'!L21</f>
        <v>8.7900000000000006E-2</v>
      </c>
      <c r="G221" s="254"/>
      <c r="H221" s="179" t="s">
        <v>760</v>
      </c>
      <c r="I221" s="250"/>
      <c r="J221" s="250"/>
      <c r="K221" s="250"/>
      <c r="L221" s="250"/>
      <c r="M221" s="250"/>
    </row>
    <row r="222" spans="1:13">
      <c r="A222" s="180"/>
      <c r="B222" s="252"/>
      <c r="C222" s="252"/>
      <c r="D222" s="250" t="s">
        <v>514</v>
      </c>
      <c r="E222" s="250"/>
      <c r="F222" s="242">
        <v>0</v>
      </c>
      <c r="G222" s="254"/>
      <c r="H222" s="179" t="s">
        <v>761</v>
      </c>
      <c r="I222" s="250"/>
      <c r="J222" s="250"/>
      <c r="K222" s="250"/>
      <c r="L222" s="250"/>
      <c r="M222" s="250"/>
    </row>
    <row r="223" spans="1:13" ht="38.25" customHeight="1">
      <c r="A223" s="243" t="s">
        <v>500</v>
      </c>
      <c r="B223" s="890" t="s">
        <v>801</v>
      </c>
      <c r="C223" s="890"/>
      <c r="D223" s="890"/>
      <c r="E223" s="890"/>
      <c r="F223" s="890"/>
      <c r="G223" s="890"/>
      <c r="H223" s="890"/>
      <c r="I223" s="890"/>
      <c r="J223" s="890"/>
      <c r="K223" s="890"/>
      <c r="L223" s="890"/>
      <c r="M223" s="890"/>
    </row>
    <row r="224" spans="1:13">
      <c r="A224" s="164" t="s">
        <v>502</v>
      </c>
      <c r="B224" s="889" t="s">
        <v>501</v>
      </c>
      <c r="C224" s="889"/>
      <c r="D224" s="889"/>
      <c r="E224" s="889"/>
      <c r="F224" s="889"/>
      <c r="G224" s="889"/>
      <c r="H224" s="889"/>
      <c r="I224" s="889"/>
      <c r="J224" s="889"/>
      <c r="K224" s="889"/>
      <c r="L224" s="889"/>
      <c r="M224" s="889"/>
    </row>
    <row r="225" spans="1:13" ht="84" customHeight="1">
      <c r="A225" s="164" t="s">
        <v>503</v>
      </c>
      <c r="B225" s="890" t="s">
        <v>981</v>
      </c>
      <c r="C225" s="890"/>
      <c r="D225" s="890"/>
      <c r="E225" s="890"/>
      <c r="F225" s="890"/>
      <c r="G225" s="890"/>
      <c r="H225" s="890"/>
      <c r="I225" s="890"/>
      <c r="J225" s="890"/>
      <c r="K225" s="890"/>
      <c r="L225" s="890"/>
      <c r="M225" s="890"/>
    </row>
    <row r="226" spans="1:13" ht="10.5" customHeight="1">
      <c r="A226" s="164" t="s">
        <v>440</v>
      </c>
      <c r="B226" s="890" t="s">
        <v>813</v>
      </c>
      <c r="C226" s="890"/>
      <c r="D226" s="890"/>
      <c r="E226" s="890"/>
      <c r="F226" s="890"/>
      <c r="G226" s="890"/>
      <c r="H226" s="890"/>
      <c r="I226" s="890"/>
      <c r="J226" s="890"/>
      <c r="K226" s="890"/>
      <c r="L226" s="890"/>
      <c r="M226" s="890"/>
    </row>
    <row r="227" spans="1:13" ht="27.75" customHeight="1">
      <c r="A227" s="164" t="s">
        <v>507</v>
      </c>
      <c r="B227" s="877" t="s">
        <v>504</v>
      </c>
      <c r="C227" s="877"/>
      <c r="D227" s="877"/>
      <c r="E227" s="877"/>
      <c r="F227" s="877"/>
      <c r="G227" s="877"/>
      <c r="H227" s="877"/>
      <c r="I227" s="877"/>
      <c r="J227" s="877"/>
      <c r="K227" s="877"/>
      <c r="L227" s="877"/>
      <c r="M227" s="877"/>
    </row>
    <row r="228" spans="1:13" ht="104.25" customHeight="1">
      <c r="A228" s="164" t="s">
        <v>508</v>
      </c>
      <c r="B228" s="877" t="s">
        <v>776</v>
      </c>
      <c r="C228" s="877"/>
      <c r="D228" s="877"/>
      <c r="E228" s="877"/>
      <c r="F228" s="877"/>
      <c r="G228" s="877"/>
      <c r="H228" s="877"/>
      <c r="I228" s="877"/>
      <c r="J228" s="877"/>
      <c r="K228" s="877"/>
      <c r="L228" s="877"/>
      <c r="M228" s="877"/>
    </row>
    <row r="229" spans="1:13">
      <c r="A229" s="164" t="s">
        <v>509</v>
      </c>
      <c r="B229" s="888" t="s">
        <v>505</v>
      </c>
      <c r="C229" s="888"/>
      <c r="D229" s="888"/>
      <c r="E229" s="888"/>
      <c r="F229" s="888"/>
      <c r="G229" s="888"/>
      <c r="H229" s="888"/>
      <c r="I229" s="888"/>
      <c r="J229" s="888"/>
      <c r="K229" s="888"/>
      <c r="L229" s="888"/>
      <c r="M229" s="888"/>
    </row>
    <row r="230" spans="1:13">
      <c r="A230" s="164" t="s">
        <v>510</v>
      </c>
      <c r="B230" s="888" t="s">
        <v>506</v>
      </c>
      <c r="C230" s="888"/>
      <c r="D230" s="888"/>
      <c r="E230" s="888"/>
      <c r="F230" s="888"/>
      <c r="G230" s="888"/>
      <c r="H230" s="888"/>
      <c r="I230" s="888"/>
      <c r="J230" s="888"/>
      <c r="K230" s="888"/>
      <c r="L230" s="888"/>
      <c r="M230" s="888"/>
    </row>
    <row r="231" spans="1:13">
      <c r="A231" s="164" t="s">
        <v>94</v>
      </c>
      <c r="B231" s="888" t="s">
        <v>96</v>
      </c>
      <c r="C231" s="888"/>
      <c r="D231" s="888"/>
      <c r="E231" s="888"/>
      <c r="F231" s="888"/>
      <c r="G231" s="888"/>
      <c r="H231" s="888"/>
      <c r="I231" s="888"/>
      <c r="J231" s="888"/>
      <c r="K231" s="888"/>
      <c r="L231" s="888"/>
      <c r="M231" s="888"/>
    </row>
    <row r="232" spans="1:13" ht="27.75" customHeight="1">
      <c r="A232" s="463" t="s">
        <v>757</v>
      </c>
      <c r="B232" s="877" t="s">
        <v>758</v>
      </c>
      <c r="C232" s="877"/>
      <c r="D232" s="877"/>
      <c r="E232" s="877"/>
      <c r="F232" s="877"/>
      <c r="G232" s="877"/>
      <c r="H232" s="877"/>
      <c r="I232" s="877"/>
      <c r="J232" s="877"/>
      <c r="K232" s="877"/>
      <c r="L232" s="877"/>
      <c r="M232" s="877"/>
    </row>
    <row r="233" spans="1:13" ht="92.25" customHeight="1">
      <c r="A233" s="463" t="s">
        <v>837</v>
      </c>
      <c r="B233" s="877" t="s">
        <v>838</v>
      </c>
      <c r="C233" s="877"/>
      <c r="D233" s="877"/>
      <c r="E233" s="877"/>
      <c r="F233" s="877"/>
      <c r="G233" s="877"/>
      <c r="H233" s="877"/>
      <c r="I233" s="877"/>
      <c r="J233" s="877"/>
      <c r="K233" s="877"/>
      <c r="L233" s="877"/>
      <c r="M233" s="877"/>
    </row>
  </sheetData>
  <mergeCells count="43">
    <mergeCell ref="B232:M232"/>
    <mergeCell ref="B233:M233"/>
    <mergeCell ref="A198:M198"/>
    <mergeCell ref="A199:M199"/>
    <mergeCell ref="B214:M214"/>
    <mergeCell ref="B213:M213"/>
    <mergeCell ref="B208:M208"/>
    <mergeCell ref="B215:M215"/>
    <mergeCell ref="B216:M216"/>
    <mergeCell ref="B231:M231"/>
    <mergeCell ref="B225:M225"/>
    <mergeCell ref="B212:M212"/>
    <mergeCell ref="B226:M226"/>
    <mergeCell ref="B228:M228"/>
    <mergeCell ref="B219:M219"/>
    <mergeCell ref="B223:M223"/>
    <mergeCell ref="B229:M229"/>
    <mergeCell ref="B230:M230"/>
    <mergeCell ref="B227:M227"/>
    <mergeCell ref="B224:M224"/>
    <mergeCell ref="B217:M217"/>
    <mergeCell ref="B218:M218"/>
    <mergeCell ref="A2:M2"/>
    <mergeCell ref="A3:M3"/>
    <mergeCell ref="A4:M4"/>
    <mergeCell ref="H13:I13"/>
    <mergeCell ref="A33:M33"/>
    <mergeCell ref="D111:D112"/>
    <mergeCell ref="B210:M210"/>
    <mergeCell ref="B211:M211"/>
    <mergeCell ref="A34:M34"/>
    <mergeCell ref="A35:M35"/>
    <mergeCell ref="A157:M157"/>
    <mergeCell ref="B162:K162"/>
    <mergeCell ref="H40:I40"/>
    <mergeCell ref="A86:M86"/>
    <mergeCell ref="B209:M209"/>
    <mergeCell ref="A87:M87"/>
    <mergeCell ref="A88:M88"/>
    <mergeCell ref="H93:I93"/>
    <mergeCell ref="A155:M155"/>
    <mergeCell ref="A156:M156"/>
    <mergeCell ref="B207:M207"/>
  </mergeCells>
  <phoneticPr fontId="0" type="noConversion"/>
  <printOptions horizontalCentered="1"/>
  <pageMargins left="0.5" right="0.5" top="0.75" bottom="0.5" header="0.3" footer="0.3"/>
  <pageSetup scale="53" orientation="landscape" r:id="rId1"/>
  <rowBreaks count="5" manualBreakCount="5">
    <brk id="31" max="16383" man="1"/>
    <brk id="84" max="12" man="1"/>
    <brk id="153" max="12" man="1"/>
    <brk id="195" max="16383" man="1"/>
    <brk id="2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0"/>
  <sheetViews>
    <sheetView view="pageBreakPreview" zoomScale="80" zoomScaleNormal="100" zoomScaleSheetLayoutView="80" workbookViewId="0">
      <selection activeCell="R21" sqref="R21"/>
    </sheetView>
  </sheetViews>
  <sheetFormatPr defaultColWidth="9.83203125" defaultRowHeight="12"/>
  <cols>
    <col min="1" max="1" width="7.1640625" style="785" customWidth="1"/>
    <col min="2" max="2" width="36.83203125" style="785" customWidth="1"/>
    <col min="3" max="4" width="4" style="785" customWidth="1"/>
    <col min="5" max="11" width="16.83203125" style="785" customWidth="1"/>
    <col min="12" max="16384" width="9.83203125" style="785"/>
  </cols>
  <sheetData>
    <row r="1" spans="1:11" s="783" customFormat="1" ht="15">
      <c r="A1" s="780" t="s">
        <v>750</v>
      </c>
      <c r="B1" s="781"/>
      <c r="C1" s="782"/>
      <c r="D1" s="782"/>
      <c r="E1" s="782"/>
      <c r="F1" s="782"/>
      <c r="G1" s="782"/>
      <c r="H1" s="782"/>
      <c r="I1" s="782"/>
      <c r="J1" s="782"/>
      <c r="K1" s="782"/>
    </row>
    <row r="2" spans="1:11" s="783" customFormat="1" ht="14.25">
      <c r="A2" s="944" t="s">
        <v>1101</v>
      </c>
      <c r="B2" s="944"/>
      <c r="C2" s="944"/>
      <c r="D2" s="944"/>
      <c r="E2" s="944"/>
      <c r="F2" s="944"/>
      <c r="G2" s="944"/>
      <c r="H2" s="944"/>
      <c r="I2" s="944"/>
      <c r="J2" s="944"/>
      <c r="K2" s="944"/>
    </row>
    <row r="3" spans="1:11" s="783" customFormat="1" ht="14.25">
      <c r="A3" s="784" t="s">
        <v>1010</v>
      </c>
      <c r="B3" s="784"/>
      <c r="C3" s="784"/>
      <c r="D3" s="784"/>
      <c r="E3" s="784"/>
      <c r="F3" s="784"/>
      <c r="G3" s="784"/>
      <c r="H3" s="784"/>
      <c r="I3" s="784"/>
      <c r="J3" s="784"/>
      <c r="K3" s="784"/>
    </row>
    <row r="4" spans="1:11" s="783" customFormat="1" ht="14.25">
      <c r="A4" s="944" t="s">
        <v>1102</v>
      </c>
      <c r="B4" s="944"/>
      <c r="C4" s="944"/>
      <c r="D4" s="944"/>
      <c r="E4" s="944"/>
      <c r="F4" s="944"/>
      <c r="G4" s="944"/>
      <c r="H4" s="944"/>
      <c r="I4" s="944"/>
      <c r="J4" s="944"/>
      <c r="K4" s="944"/>
    </row>
    <row r="5" spans="1:11">
      <c r="K5" s="786"/>
    </row>
    <row r="6" spans="1:11" s="673" customFormat="1" ht="12.75" customHeight="1">
      <c r="A6" s="787"/>
      <c r="B6" s="788" t="s">
        <v>1034</v>
      </c>
      <c r="C6" s="787"/>
      <c r="D6" s="787"/>
      <c r="E6" s="787"/>
      <c r="F6" s="787"/>
      <c r="G6" s="787"/>
      <c r="H6" s="787"/>
    </row>
    <row r="7" spans="1:11" s="673" customFormat="1" ht="12.95" customHeight="1">
      <c r="A7" s="789"/>
      <c r="B7" s="790"/>
      <c r="C7" s="787"/>
      <c r="D7" s="787"/>
      <c r="E7" s="787"/>
      <c r="F7" s="787"/>
      <c r="G7" s="787"/>
      <c r="H7" s="787"/>
    </row>
    <row r="8" spans="1:11" s="673" customFormat="1" ht="12.95" customHeight="1">
      <c r="A8" s="789"/>
      <c r="B8" s="791"/>
      <c r="C8" s="791"/>
      <c r="D8" s="791"/>
      <c r="E8" s="791"/>
      <c r="F8" s="792" t="s">
        <v>1035</v>
      </c>
      <c r="G8" s="792"/>
      <c r="H8" s="792" t="s">
        <v>595</v>
      </c>
    </row>
    <row r="9" spans="1:11" s="673" customFormat="1" ht="12.95" customHeight="1">
      <c r="A9" s="793" t="s">
        <v>70</v>
      </c>
      <c r="B9" s="794" t="s">
        <v>331</v>
      </c>
      <c r="C9" s="795"/>
      <c r="D9" s="796" t="s">
        <v>391</v>
      </c>
      <c r="E9" s="795"/>
      <c r="F9" s="796" t="s">
        <v>1036</v>
      </c>
      <c r="G9" s="796" t="s">
        <v>1037</v>
      </c>
      <c r="H9" s="796" t="s">
        <v>1038</v>
      </c>
    </row>
    <row r="10" spans="1:11" s="673" customFormat="1" ht="12.95" customHeight="1">
      <c r="A10" s="789"/>
      <c r="B10" s="797" t="s">
        <v>122</v>
      </c>
      <c r="C10" s="798"/>
      <c r="D10" s="797" t="s">
        <v>123</v>
      </c>
      <c r="E10" s="798"/>
      <c r="F10" s="797" t="s">
        <v>279</v>
      </c>
      <c r="G10" s="797" t="s">
        <v>124</v>
      </c>
      <c r="H10" s="797" t="s">
        <v>280</v>
      </c>
    </row>
    <row r="11" spans="1:11" s="673" customFormat="1" ht="12.95" customHeight="1">
      <c r="A11" s="798"/>
      <c r="B11" s="798"/>
      <c r="C11" s="798"/>
      <c r="D11" s="798"/>
      <c r="E11" s="798"/>
      <c r="F11" s="798"/>
      <c r="G11" s="798"/>
      <c r="H11" s="798"/>
    </row>
    <row r="12" spans="1:11" s="673" customFormat="1" ht="12.95" customHeight="1">
      <c r="A12" s="799">
        <v>1</v>
      </c>
      <c r="B12" s="800" t="s">
        <v>1011</v>
      </c>
      <c r="C12" s="800"/>
      <c r="D12" s="788"/>
      <c r="E12" s="788"/>
      <c r="F12" s="801">
        <v>0.21</v>
      </c>
      <c r="G12" s="802" t="s">
        <v>1039</v>
      </c>
      <c r="H12" s="803">
        <f>F12</f>
        <v>0.21</v>
      </c>
    </row>
    <row r="13" spans="1:11" s="673" customFormat="1" ht="12.95" customHeight="1">
      <c r="A13" s="799">
        <f>A12+1</f>
        <v>2</v>
      </c>
      <c r="B13" s="800"/>
      <c r="C13" s="800"/>
      <c r="D13" s="788"/>
      <c r="E13" s="788"/>
      <c r="F13" s="788"/>
      <c r="G13" s="804"/>
      <c r="H13" s="788"/>
    </row>
    <row r="14" spans="1:11" s="673" customFormat="1" ht="12.95" customHeight="1">
      <c r="A14" s="799">
        <f>A13+1</f>
        <v>3</v>
      </c>
      <c r="B14" s="800" t="s">
        <v>1012</v>
      </c>
      <c r="C14" s="800"/>
      <c r="D14" s="788"/>
      <c r="E14" s="788"/>
      <c r="F14" s="801">
        <v>8.6999999999999994E-2</v>
      </c>
      <c r="G14" s="801">
        <v>0.68279999999999996</v>
      </c>
      <c r="H14" s="788"/>
    </row>
    <row r="15" spans="1:11" s="673" customFormat="1" ht="12.95" customHeight="1">
      <c r="A15" s="799">
        <f>A14+1</f>
        <v>4</v>
      </c>
      <c r="B15" s="800" t="s">
        <v>1013</v>
      </c>
      <c r="C15" s="800"/>
      <c r="D15" s="788"/>
      <c r="E15" s="788"/>
      <c r="F15" s="801">
        <v>0.09</v>
      </c>
      <c r="G15" s="801">
        <v>0.31719999999999998</v>
      </c>
      <c r="H15" s="788"/>
    </row>
    <row r="16" spans="1:11" s="673" customFormat="1" ht="12.95" customHeight="1">
      <c r="A16" s="799">
        <f>A15+1</f>
        <v>5</v>
      </c>
      <c r="B16" s="800" t="s">
        <v>1040</v>
      </c>
      <c r="C16" s="800"/>
      <c r="D16" s="788"/>
      <c r="E16" s="788"/>
      <c r="F16" s="788"/>
      <c r="G16" s="788"/>
      <c r="H16" s="801">
        <f>ROUND((F14*G14),4)+ROUND((F15*G15),4)</f>
        <v>8.7900000000000006E-2</v>
      </c>
    </row>
    <row r="17" spans="1:11" ht="12.75">
      <c r="A17" s="864">
        <f t="shared" ref="A17" si="0">A16+1</f>
        <v>6</v>
      </c>
    </row>
    <row r="18" spans="1:11" ht="12.75">
      <c r="A18" s="864">
        <f>A17+1</f>
        <v>7</v>
      </c>
      <c r="B18" s="806" t="s">
        <v>1120</v>
      </c>
      <c r="C18" s="807"/>
      <c r="D18" s="807"/>
      <c r="E18" s="807"/>
      <c r="G18" s="807"/>
      <c r="H18" s="801">
        <f>ROUND((F12-(H16*F12)),6)</f>
        <v>0.19154099999999999</v>
      </c>
    </row>
    <row r="19" spans="1:11" ht="12.75">
      <c r="A19" s="864">
        <f t="shared" ref="A19" si="1">A18+1</f>
        <v>8</v>
      </c>
      <c r="B19" s="806" t="s">
        <v>1121</v>
      </c>
      <c r="C19" s="807"/>
      <c r="D19" s="807"/>
      <c r="E19" s="807"/>
      <c r="F19" s="807"/>
      <c r="G19" s="807"/>
      <c r="H19" s="801">
        <f>H16+H18</f>
        <v>0.27944099999999999</v>
      </c>
    </row>
    <row r="20" spans="1:11">
      <c r="A20" s="805"/>
      <c r="B20" s="806"/>
      <c r="C20" s="807"/>
      <c r="D20" s="807"/>
      <c r="E20" s="807"/>
      <c r="F20" s="807"/>
      <c r="G20" s="807"/>
      <c r="H20" s="807"/>
    </row>
    <row r="21" spans="1:11">
      <c r="A21" s="805"/>
      <c r="B21" s="806"/>
      <c r="C21" s="807"/>
      <c r="D21" s="807"/>
      <c r="E21" s="807"/>
      <c r="F21" s="807"/>
      <c r="G21" s="807"/>
      <c r="H21" s="807"/>
    </row>
    <row r="22" spans="1:11">
      <c r="A22" s="805"/>
      <c r="B22" s="806"/>
      <c r="C22" s="806"/>
      <c r="D22" s="806"/>
      <c r="E22" s="806"/>
      <c r="F22" s="806"/>
      <c r="G22" s="806"/>
      <c r="H22" s="806"/>
      <c r="I22" s="806"/>
      <c r="J22" s="806"/>
      <c r="K22" s="806"/>
    </row>
    <row r="23" spans="1:11">
      <c r="A23" s="806"/>
      <c r="C23" s="806"/>
      <c r="D23" s="806"/>
      <c r="E23" s="806"/>
      <c r="F23" s="806"/>
      <c r="G23" s="806"/>
      <c r="H23" s="806"/>
      <c r="I23" s="806"/>
      <c r="J23" s="806"/>
      <c r="K23" s="806"/>
    </row>
    <row r="24" spans="1:11">
      <c r="A24" s="806"/>
      <c r="B24" s="806"/>
      <c r="C24" s="806"/>
      <c r="D24" s="806"/>
      <c r="E24" s="806"/>
      <c r="F24" s="806"/>
      <c r="G24" s="806"/>
      <c r="H24" s="806"/>
      <c r="I24" s="806"/>
      <c r="J24" s="806"/>
      <c r="K24" s="806"/>
    </row>
    <row r="25" spans="1:11">
      <c r="A25" s="806"/>
      <c r="B25" s="806"/>
      <c r="C25" s="806"/>
      <c r="D25" s="806"/>
      <c r="E25" s="806"/>
      <c r="F25" s="806"/>
      <c r="G25" s="806"/>
      <c r="H25" s="806"/>
      <c r="I25" s="806"/>
      <c r="J25" s="806"/>
      <c r="K25" s="806"/>
    </row>
    <row r="26" spans="1:11">
      <c r="A26" s="806"/>
      <c r="B26" s="952"/>
      <c r="C26" s="952"/>
      <c r="D26" s="952"/>
      <c r="E26" s="952"/>
      <c r="F26" s="952"/>
      <c r="G26" s="952"/>
      <c r="H26" s="952"/>
      <c r="I26" s="952"/>
      <c r="J26" s="952"/>
      <c r="K26" s="952"/>
    </row>
    <row r="27" spans="1:11">
      <c r="A27" s="806"/>
      <c r="B27" s="952"/>
      <c r="C27" s="952"/>
      <c r="D27" s="952"/>
      <c r="E27" s="952"/>
      <c r="F27" s="952"/>
      <c r="G27" s="952"/>
      <c r="H27" s="952"/>
      <c r="I27" s="952"/>
      <c r="J27" s="952"/>
      <c r="K27" s="952"/>
    </row>
    <row r="28" spans="1:11">
      <c r="A28" s="806"/>
      <c r="B28" s="952"/>
      <c r="C28" s="952"/>
      <c r="D28" s="952"/>
      <c r="E28" s="952"/>
      <c r="F28" s="952"/>
      <c r="G28" s="952"/>
      <c r="H28" s="952"/>
      <c r="I28" s="952"/>
      <c r="J28" s="952"/>
      <c r="K28" s="952"/>
    </row>
    <row r="29" spans="1:11">
      <c r="A29" s="806"/>
      <c r="B29" s="808"/>
      <c r="C29" s="806"/>
      <c r="D29" s="806"/>
      <c r="E29" s="806"/>
      <c r="F29" s="806"/>
      <c r="G29" s="806"/>
      <c r="H29" s="806"/>
      <c r="I29" s="806"/>
      <c r="J29" s="806"/>
      <c r="K29" s="806"/>
    </row>
    <row r="30" spans="1:11">
      <c r="A30" s="806"/>
      <c r="B30" s="808"/>
      <c r="C30" s="806"/>
      <c r="D30" s="806"/>
      <c r="E30" s="806"/>
      <c r="F30" s="806"/>
      <c r="G30" s="806"/>
      <c r="H30" s="806"/>
      <c r="I30" s="806"/>
      <c r="J30" s="806"/>
      <c r="K30" s="806"/>
    </row>
    <row r="31" spans="1:11">
      <c r="A31" s="806"/>
      <c r="B31" s="806"/>
      <c r="C31" s="806"/>
      <c r="D31" s="806"/>
      <c r="E31" s="806"/>
      <c r="F31" s="806"/>
      <c r="G31" s="806"/>
      <c r="H31" s="806"/>
      <c r="I31" s="806"/>
      <c r="J31" s="806"/>
      <c r="K31" s="806"/>
    </row>
    <row r="32" spans="1:11">
      <c r="A32" s="806"/>
      <c r="B32" s="806"/>
      <c r="C32" s="806"/>
      <c r="D32" s="806"/>
      <c r="E32" s="806"/>
      <c r="F32" s="806"/>
      <c r="G32" s="806"/>
      <c r="H32" s="806"/>
      <c r="I32" s="806"/>
      <c r="J32" s="806"/>
      <c r="K32" s="806"/>
    </row>
    <row r="33" spans="1:11">
      <c r="A33" s="806"/>
      <c r="B33" s="806"/>
      <c r="C33" s="806"/>
      <c r="D33" s="806"/>
      <c r="E33" s="806"/>
      <c r="F33" s="806"/>
      <c r="G33" s="806"/>
      <c r="H33" s="806"/>
      <c r="I33" s="806"/>
      <c r="J33" s="806"/>
      <c r="K33" s="806"/>
    </row>
    <row r="34" spans="1:11">
      <c r="A34" s="806"/>
      <c r="B34" s="806"/>
      <c r="C34" s="806"/>
      <c r="D34" s="806"/>
      <c r="E34" s="806"/>
      <c r="F34" s="806"/>
      <c r="G34" s="806"/>
      <c r="H34" s="806"/>
      <c r="I34" s="806"/>
      <c r="J34" s="806"/>
      <c r="K34" s="806"/>
    </row>
    <row r="35" spans="1:11">
      <c r="A35" s="806"/>
      <c r="B35" s="806"/>
      <c r="C35" s="806"/>
      <c r="D35" s="806"/>
      <c r="E35" s="806"/>
      <c r="F35" s="806"/>
      <c r="G35" s="806"/>
      <c r="H35" s="806"/>
      <c r="I35" s="806"/>
      <c r="J35" s="806"/>
      <c r="K35" s="806"/>
    </row>
    <row r="36" spans="1:11">
      <c r="A36" s="806"/>
      <c r="B36" s="806"/>
      <c r="C36" s="806"/>
      <c r="D36" s="806"/>
      <c r="E36" s="806"/>
      <c r="F36" s="806"/>
      <c r="G36" s="806"/>
      <c r="H36" s="806"/>
      <c r="I36" s="806"/>
      <c r="J36" s="806"/>
      <c r="K36" s="806"/>
    </row>
    <row r="37" spans="1:11">
      <c r="A37" s="806"/>
      <c r="B37" s="806"/>
      <c r="C37" s="806"/>
      <c r="D37" s="806"/>
      <c r="E37" s="806"/>
      <c r="F37" s="806"/>
      <c r="G37" s="806"/>
      <c r="H37" s="806"/>
      <c r="I37" s="806"/>
      <c r="J37" s="806"/>
      <c r="K37" s="806"/>
    </row>
    <row r="38" spans="1:11">
      <c r="A38" s="806"/>
      <c r="B38" s="806"/>
      <c r="C38" s="806"/>
      <c r="D38" s="806"/>
      <c r="E38" s="806"/>
      <c r="F38" s="806"/>
      <c r="G38" s="806"/>
      <c r="H38" s="806"/>
      <c r="I38" s="806"/>
      <c r="J38" s="806"/>
      <c r="K38" s="806"/>
    </row>
    <row r="39" spans="1:11">
      <c r="A39" s="806"/>
      <c r="B39" s="806"/>
      <c r="C39" s="806"/>
      <c r="D39" s="806"/>
      <c r="E39" s="806"/>
      <c r="F39" s="806"/>
      <c r="G39" s="806"/>
      <c r="H39" s="806"/>
      <c r="I39" s="806"/>
      <c r="J39" s="806"/>
      <c r="K39" s="806"/>
    </row>
    <row r="40" spans="1:11">
      <c r="A40" s="806"/>
      <c r="B40" s="806"/>
      <c r="C40" s="806"/>
      <c r="D40" s="806"/>
      <c r="E40" s="806"/>
      <c r="F40" s="806"/>
      <c r="G40" s="806"/>
      <c r="H40" s="806"/>
      <c r="I40" s="806"/>
      <c r="J40" s="806"/>
      <c r="K40" s="806"/>
    </row>
    <row r="41" spans="1:11">
      <c r="A41" s="806"/>
      <c r="B41" s="806"/>
      <c r="C41" s="806"/>
      <c r="D41" s="806"/>
      <c r="E41" s="806"/>
      <c r="F41" s="806"/>
      <c r="G41" s="806"/>
      <c r="H41" s="806"/>
      <c r="I41" s="806"/>
      <c r="J41" s="806"/>
      <c r="K41" s="806"/>
    </row>
    <row r="42" spans="1:11">
      <c r="A42" s="806"/>
      <c r="B42" s="806"/>
      <c r="C42" s="806"/>
      <c r="D42" s="806"/>
      <c r="E42" s="806"/>
      <c r="F42" s="806"/>
      <c r="G42" s="806"/>
      <c r="H42" s="806"/>
      <c r="I42" s="806"/>
      <c r="J42" s="806"/>
      <c r="K42" s="806"/>
    </row>
    <row r="43" spans="1:11">
      <c r="A43" s="806"/>
      <c r="B43" s="806"/>
      <c r="C43" s="806"/>
      <c r="D43" s="806"/>
      <c r="E43" s="806"/>
      <c r="F43" s="806"/>
      <c r="G43" s="806"/>
      <c r="H43" s="806"/>
      <c r="I43" s="806"/>
      <c r="J43" s="806"/>
      <c r="K43" s="806"/>
    </row>
    <row r="44" spans="1:11">
      <c r="A44" s="806"/>
      <c r="B44" s="806"/>
      <c r="C44" s="806"/>
      <c r="D44" s="806"/>
      <c r="E44" s="806"/>
      <c r="F44" s="806"/>
      <c r="G44" s="806"/>
      <c r="H44" s="806"/>
      <c r="I44" s="806"/>
      <c r="J44" s="806"/>
      <c r="K44" s="806"/>
    </row>
    <row r="45" spans="1:11">
      <c r="A45" s="806"/>
      <c r="B45" s="806"/>
      <c r="C45" s="806"/>
      <c r="D45" s="806"/>
      <c r="E45" s="806"/>
      <c r="F45" s="806"/>
      <c r="G45" s="806"/>
      <c r="H45" s="806"/>
      <c r="I45" s="806"/>
      <c r="J45" s="806"/>
      <c r="K45" s="806"/>
    </row>
    <row r="46" spans="1:11">
      <c r="A46" s="806"/>
      <c r="B46" s="806"/>
      <c r="C46" s="806"/>
      <c r="D46" s="806"/>
      <c r="E46" s="806"/>
      <c r="F46" s="806"/>
      <c r="G46" s="806"/>
      <c r="H46" s="806"/>
      <c r="I46" s="806"/>
      <c r="J46" s="806"/>
      <c r="K46" s="806"/>
    </row>
    <row r="47" spans="1:11">
      <c r="A47" s="806"/>
      <c r="B47" s="806"/>
      <c r="C47" s="806"/>
      <c r="D47" s="806"/>
      <c r="E47" s="806"/>
      <c r="F47" s="806"/>
      <c r="G47" s="806"/>
      <c r="H47" s="806"/>
      <c r="I47" s="806"/>
      <c r="J47" s="806"/>
      <c r="K47" s="806"/>
    </row>
    <row r="48" spans="1:11">
      <c r="A48" s="806"/>
      <c r="B48" s="806"/>
      <c r="C48" s="806"/>
      <c r="D48" s="806"/>
      <c r="E48" s="806"/>
      <c r="F48" s="806"/>
      <c r="G48" s="806"/>
      <c r="H48" s="806"/>
      <c r="I48" s="806"/>
      <c r="J48" s="806"/>
      <c r="K48" s="806"/>
    </row>
    <row r="49" spans="1:11">
      <c r="A49" s="806"/>
      <c r="B49" s="806"/>
      <c r="C49" s="806"/>
      <c r="D49" s="806"/>
      <c r="E49" s="806"/>
      <c r="F49" s="806"/>
      <c r="G49" s="806"/>
      <c r="H49" s="806"/>
      <c r="I49" s="806"/>
      <c r="J49" s="806"/>
      <c r="K49" s="806"/>
    </row>
    <row r="50" spans="1:11">
      <c r="A50" s="806"/>
      <c r="B50" s="806"/>
      <c r="C50" s="806"/>
      <c r="D50" s="806"/>
      <c r="E50" s="806"/>
      <c r="F50" s="806"/>
      <c r="G50" s="806"/>
      <c r="H50" s="806"/>
      <c r="I50" s="806"/>
      <c r="J50" s="806"/>
      <c r="K50" s="806"/>
    </row>
  </sheetData>
  <mergeCells count="3">
    <mergeCell ref="A2:K2"/>
    <mergeCell ref="A4:K4"/>
    <mergeCell ref="B26:K28"/>
  </mergeCells>
  <pageMargins left="0.7" right="0.7" top="0.75" bottom="0.75" header="0.3" footer="0.3"/>
  <pageSetup scale="66" orientation="portrait" r:id="rId1"/>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4"/>
  <sheetViews>
    <sheetView view="pageBreakPreview" zoomScale="80" zoomScaleNormal="90" zoomScaleSheetLayoutView="80" workbookViewId="0">
      <selection activeCell="Q11" sqref="Q11"/>
    </sheetView>
  </sheetViews>
  <sheetFormatPr defaultColWidth="10.83203125" defaultRowHeight="15"/>
  <cols>
    <col min="1" max="5" width="10.83203125" style="810"/>
    <col min="6" max="6" width="15.6640625" style="810" customWidth="1"/>
    <col min="7" max="7" width="10.83203125" style="810"/>
    <col min="8" max="8" width="15.6640625" style="810" customWidth="1"/>
    <col min="9" max="16384" width="10.83203125" style="810"/>
  </cols>
  <sheetData>
    <row r="1" spans="1:11">
      <c r="A1" s="809" t="s">
        <v>750</v>
      </c>
    </row>
    <row r="2" spans="1:11">
      <c r="A2" s="944" t="s">
        <v>1101</v>
      </c>
      <c r="B2" s="944"/>
      <c r="C2" s="944"/>
      <c r="D2" s="944"/>
      <c r="E2" s="944"/>
      <c r="F2" s="944"/>
      <c r="G2" s="944"/>
      <c r="H2" s="944"/>
      <c r="I2" s="944"/>
      <c r="J2" s="944"/>
      <c r="K2" s="944"/>
    </row>
    <row r="3" spans="1:11">
      <c r="A3" s="784" t="s">
        <v>1014</v>
      </c>
      <c r="B3" s="784"/>
      <c r="C3" s="784"/>
      <c r="D3" s="784"/>
      <c r="E3" s="784"/>
      <c r="F3" s="784"/>
      <c r="G3" s="784"/>
      <c r="H3" s="784"/>
      <c r="I3" s="784"/>
      <c r="J3" s="784"/>
      <c r="K3" s="784"/>
    </row>
    <row r="4" spans="1:11">
      <c r="A4" s="944" t="s">
        <v>1015</v>
      </c>
      <c r="B4" s="944"/>
      <c r="C4" s="944"/>
      <c r="D4" s="944"/>
      <c r="E4" s="944"/>
      <c r="F4" s="944"/>
      <c r="G4" s="944"/>
      <c r="H4" s="944"/>
      <c r="I4" s="944"/>
      <c r="J4" s="944"/>
      <c r="K4" s="944"/>
    </row>
    <row r="6" spans="1:11" ht="122.25" customHeight="1">
      <c r="A6" s="953" t="s">
        <v>1016</v>
      </c>
      <c r="B6" s="953"/>
      <c r="C6" s="953"/>
      <c r="D6" s="953"/>
      <c r="E6" s="953"/>
      <c r="F6" s="953"/>
      <c r="G6" s="953"/>
      <c r="H6" s="953"/>
      <c r="I6" s="953"/>
    </row>
    <row r="7" spans="1:11">
      <c r="A7" s="811"/>
      <c r="B7" s="811"/>
      <c r="C7" s="811"/>
      <c r="D7" s="811"/>
      <c r="E7" s="811"/>
      <c r="F7" s="811"/>
      <c r="G7" s="811"/>
      <c r="H7" s="811"/>
      <c r="I7" s="811"/>
    </row>
    <row r="8" spans="1:11" ht="30.75" customHeight="1">
      <c r="G8" s="954"/>
      <c r="H8" s="955" t="s">
        <v>1017</v>
      </c>
    </row>
    <row r="9" spans="1:11">
      <c r="G9" s="954"/>
      <c r="H9" s="955"/>
    </row>
    <row r="10" spans="1:11">
      <c r="A10" s="812" t="s">
        <v>1018</v>
      </c>
      <c r="H10" s="955"/>
    </row>
    <row r="12" spans="1:11">
      <c r="A12" s="810" t="s">
        <v>1019</v>
      </c>
      <c r="H12" s="813">
        <v>108380</v>
      </c>
    </row>
    <row r="13" spans="1:11">
      <c r="A13" s="810" t="s">
        <v>1020</v>
      </c>
      <c r="H13" s="813">
        <v>88273</v>
      </c>
    </row>
    <row r="15" spans="1:11">
      <c r="A15" s="810" t="s">
        <v>1021</v>
      </c>
      <c r="H15" s="814">
        <f>SUM(H12:H14)</f>
        <v>196653</v>
      </c>
    </row>
    <row r="16" spans="1:11">
      <c r="H16" s="815"/>
    </row>
    <row r="17" spans="1:9">
      <c r="A17" s="810" t="s">
        <v>1022</v>
      </c>
      <c r="H17" s="816">
        <f>'WP2 - Tax Rates'!H19</f>
        <v>0.27944099999999999</v>
      </c>
    </row>
    <row r="19" spans="1:9">
      <c r="A19" s="810" t="s">
        <v>1023</v>
      </c>
      <c r="H19" s="817">
        <f>H15*H17</f>
        <v>54952.910972999998</v>
      </c>
    </row>
    <row r="21" spans="1:9">
      <c r="A21" s="810" t="s">
        <v>1061</v>
      </c>
      <c r="H21" s="818">
        <f>'Attachment H-27A'!F135</f>
        <v>1.3878114075322074</v>
      </c>
    </row>
    <row r="23" spans="1:9" ht="15.75" thickBot="1">
      <c r="A23" s="810" t="s">
        <v>261</v>
      </c>
      <c r="H23" s="819">
        <f>H19*H21</f>
        <v>76264.27672543122</v>
      </c>
    </row>
    <row r="24" spans="1:9" ht="15.75" thickTop="1">
      <c r="A24" s="820"/>
      <c r="B24" s="820"/>
      <c r="C24" s="820"/>
      <c r="D24" s="820"/>
      <c r="E24" s="820"/>
      <c r="F24" s="820"/>
      <c r="G24" s="820"/>
      <c r="H24" s="820"/>
      <c r="I24" s="820"/>
    </row>
  </sheetData>
  <mergeCells count="5">
    <mergeCell ref="A2:K2"/>
    <mergeCell ref="A4:K4"/>
    <mergeCell ref="A6:I6"/>
    <mergeCell ref="G8:G9"/>
    <mergeCell ref="H8:H10"/>
  </mergeCells>
  <pageMargins left="0.7" right="0.7" top="0.75" bottom="0.75" header="0.3" footer="0.3"/>
  <pageSetup scale="94" orientation="portrait" r:id="rId1"/>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9"/>
  <sheetViews>
    <sheetView view="pageBreakPreview" zoomScale="80" zoomScaleNormal="90" zoomScaleSheetLayoutView="80" workbookViewId="0">
      <selection activeCell="P20" sqref="P20"/>
    </sheetView>
  </sheetViews>
  <sheetFormatPr defaultColWidth="8.1640625" defaultRowHeight="12"/>
  <cols>
    <col min="1" max="1" width="2.33203125" style="826" customWidth="1"/>
    <col min="2" max="2" width="16.6640625" style="826" customWidth="1"/>
    <col min="3" max="4" width="8.1640625" style="826"/>
    <col min="5" max="5" width="23" style="826" customWidth="1"/>
    <col min="6" max="6" width="24.1640625" style="826" customWidth="1"/>
    <col min="7" max="7" width="17.5" style="826" customWidth="1"/>
    <col min="8" max="8" width="8.1640625" style="826"/>
    <col min="9" max="9" width="23.5" style="826" customWidth="1"/>
    <col min="10" max="16384" width="8.1640625" style="826"/>
  </cols>
  <sheetData>
    <row r="1" spans="1:11" s="820" customFormat="1" ht="15">
      <c r="A1" s="821" t="s">
        <v>750</v>
      </c>
      <c r="B1" s="810"/>
      <c r="C1" s="810"/>
      <c r="D1" s="810"/>
      <c r="E1" s="810"/>
      <c r="F1" s="810"/>
      <c r="G1" s="810"/>
      <c r="H1" s="810"/>
      <c r="I1" s="810"/>
      <c r="J1" s="810"/>
      <c r="K1" s="810"/>
    </row>
    <row r="2" spans="1:11" s="820" customFormat="1" ht="14.25">
      <c r="A2" s="957" t="s">
        <v>1101</v>
      </c>
      <c r="B2" s="957"/>
      <c r="C2" s="957"/>
      <c r="D2" s="957"/>
      <c r="E2" s="957"/>
      <c r="F2" s="957"/>
      <c r="G2" s="957"/>
      <c r="H2" s="957"/>
      <c r="I2" s="957"/>
      <c r="J2" s="957"/>
      <c r="K2" s="957"/>
    </row>
    <row r="3" spans="1:11" s="820" customFormat="1" ht="14.25">
      <c r="A3" s="822" t="s">
        <v>1024</v>
      </c>
      <c r="B3" s="822"/>
      <c r="C3" s="822"/>
      <c r="D3" s="822"/>
      <c r="E3" s="822"/>
      <c r="F3" s="822"/>
      <c r="G3" s="822"/>
      <c r="H3" s="822"/>
      <c r="I3" s="822"/>
      <c r="J3" s="822"/>
      <c r="K3" s="822"/>
    </row>
    <row r="4" spans="1:11" s="820" customFormat="1" ht="14.25">
      <c r="A4" s="957" t="s">
        <v>1025</v>
      </c>
      <c r="B4" s="957"/>
      <c r="C4" s="957"/>
      <c r="D4" s="957"/>
      <c r="E4" s="957"/>
      <c r="F4" s="957"/>
      <c r="G4" s="957"/>
      <c r="H4" s="957"/>
      <c r="I4" s="957"/>
      <c r="J4" s="957"/>
      <c r="K4" s="957"/>
    </row>
    <row r="5" spans="1:11" s="824" customFormat="1" ht="15">
      <c r="A5" s="823"/>
      <c r="B5" s="823"/>
      <c r="C5" s="823"/>
      <c r="D5" s="823"/>
      <c r="E5" s="823"/>
      <c r="F5" s="823"/>
      <c r="G5" s="823"/>
      <c r="H5" s="823"/>
      <c r="I5" s="823"/>
      <c r="J5" s="823"/>
      <c r="K5" s="823"/>
    </row>
    <row r="6" spans="1:11" ht="15">
      <c r="A6" s="825"/>
      <c r="B6" s="825"/>
      <c r="C6" s="825"/>
      <c r="D6" s="825"/>
      <c r="E6" s="825"/>
      <c r="F6" s="825"/>
      <c r="G6" s="825"/>
      <c r="H6" s="825"/>
      <c r="I6" s="825"/>
      <c r="J6" s="825"/>
      <c r="K6" s="825"/>
    </row>
    <row r="7" spans="1:11" ht="15">
      <c r="A7" s="825"/>
      <c r="B7" s="825"/>
      <c r="C7" s="825"/>
      <c r="D7" s="825"/>
      <c r="E7" s="825"/>
      <c r="F7" s="825"/>
      <c r="G7" s="825"/>
      <c r="H7" s="825"/>
      <c r="I7" s="825"/>
      <c r="J7" s="825"/>
      <c r="K7" s="825"/>
    </row>
    <row r="8" spans="1:11" ht="15">
      <c r="A8" s="825">
        <v>1</v>
      </c>
      <c r="B8" s="956" t="s">
        <v>1026</v>
      </c>
      <c r="C8" s="956"/>
      <c r="D8" s="956"/>
      <c r="E8" s="956"/>
      <c r="F8" s="956"/>
      <c r="G8" s="827">
        <v>166300561.7977528</v>
      </c>
      <c r="H8" s="825"/>
      <c r="I8" s="825"/>
      <c r="J8" s="825"/>
      <c r="K8" s="825"/>
    </row>
    <row r="9" spans="1:11" ht="15">
      <c r="A9" s="825"/>
      <c r="B9" s="825"/>
      <c r="C9" s="825"/>
      <c r="D9" s="825"/>
      <c r="E9" s="825"/>
      <c r="F9" s="825"/>
      <c r="G9" s="825"/>
      <c r="H9" s="825"/>
      <c r="I9" s="825"/>
      <c r="J9" s="825"/>
      <c r="K9" s="825"/>
    </row>
    <row r="10" spans="1:11" ht="15">
      <c r="A10" s="825">
        <v>2</v>
      </c>
      <c r="B10" s="956" t="s">
        <v>1027</v>
      </c>
      <c r="C10" s="956"/>
      <c r="D10" s="956"/>
      <c r="E10" s="956"/>
      <c r="F10" s="956"/>
      <c r="G10" s="827">
        <f>'Att 4 - Rate Base'!D23+'Att 4 - Rate Base'!E23-'WP4 - Cost Commitment'!G11-G12</f>
        <v>153509787.5</v>
      </c>
      <c r="H10" s="825"/>
      <c r="I10" s="828"/>
      <c r="J10" s="825"/>
      <c r="K10" s="825"/>
    </row>
    <row r="11" spans="1:11" ht="15">
      <c r="A11" s="825">
        <v>3</v>
      </c>
      <c r="B11" s="956" t="s">
        <v>1028</v>
      </c>
      <c r="C11" s="956"/>
      <c r="D11" s="956"/>
      <c r="E11" s="956"/>
      <c r="F11" s="956"/>
      <c r="G11" s="827">
        <v>9635617.6899999995</v>
      </c>
      <c r="H11" s="825"/>
      <c r="I11" s="829"/>
      <c r="J11" s="825"/>
      <c r="K11" s="825"/>
    </row>
    <row r="12" spans="1:11" ht="15">
      <c r="A12" s="825">
        <v>4</v>
      </c>
      <c r="B12" s="956" t="s">
        <v>1097</v>
      </c>
      <c r="C12" s="956"/>
      <c r="D12" s="956"/>
      <c r="E12" s="956"/>
      <c r="F12" s="956"/>
      <c r="G12" s="827">
        <v>66082.850000000006</v>
      </c>
      <c r="H12" s="825"/>
      <c r="I12" s="829"/>
      <c r="J12" s="825"/>
      <c r="K12" s="825"/>
    </row>
    <row r="13" spans="1:11" ht="15">
      <c r="A13" s="825">
        <v>5</v>
      </c>
      <c r="B13" s="956" t="s">
        <v>1029</v>
      </c>
      <c r="C13" s="956"/>
      <c r="D13" s="956"/>
      <c r="E13" s="956"/>
      <c r="F13" s="956"/>
      <c r="G13" s="830">
        <f>+SUM(G10:G12)</f>
        <v>163211488.03999999</v>
      </c>
      <c r="H13" s="825"/>
      <c r="I13" s="831"/>
      <c r="J13" s="825"/>
      <c r="K13" s="825"/>
    </row>
    <row r="14" spans="1:11" ht="15">
      <c r="A14" s="825"/>
      <c r="B14" s="825"/>
      <c r="C14" s="825"/>
      <c r="D14" s="825"/>
      <c r="E14" s="825"/>
      <c r="F14" s="825"/>
      <c r="G14" s="832"/>
      <c r="H14" s="825"/>
      <c r="I14" s="825"/>
      <c r="J14" s="825"/>
      <c r="K14" s="825"/>
    </row>
    <row r="15" spans="1:11" ht="15">
      <c r="A15" s="825">
        <v>6</v>
      </c>
      <c r="B15" s="825" t="s">
        <v>1030</v>
      </c>
      <c r="C15" s="825"/>
      <c r="D15" s="825"/>
      <c r="E15" s="825"/>
      <c r="F15" s="825"/>
      <c r="G15" s="827">
        <f>'Att 4 - Rate Base'!D42+'Att 4 - Rate Base'!E42</f>
        <v>771740.96000000136</v>
      </c>
      <c r="H15" s="825"/>
      <c r="I15" s="825"/>
      <c r="J15" s="825"/>
      <c r="K15" s="825"/>
    </row>
    <row r="16" spans="1:11" ht="15">
      <c r="A16" s="825">
        <v>7</v>
      </c>
      <c r="B16" s="825" t="s">
        <v>1031</v>
      </c>
      <c r="C16" s="825"/>
      <c r="D16" s="825"/>
      <c r="E16" s="825"/>
      <c r="F16" s="825"/>
      <c r="G16" s="833">
        <f>G15+G10</f>
        <v>154281528.46000001</v>
      </c>
      <c r="H16" s="825"/>
      <c r="I16" s="825"/>
      <c r="J16" s="825"/>
      <c r="K16" s="825"/>
    </row>
    <row r="17" spans="1:11" ht="15">
      <c r="A17" s="825"/>
      <c r="B17" s="825"/>
      <c r="C17" s="825"/>
      <c r="D17" s="825"/>
      <c r="E17" s="825"/>
      <c r="F17" s="825"/>
      <c r="G17" s="825"/>
      <c r="H17" s="825"/>
      <c r="I17" s="825"/>
      <c r="J17" s="825"/>
      <c r="K17" s="825"/>
    </row>
    <row r="18" spans="1:11" ht="15">
      <c r="A18" s="825"/>
      <c r="B18" s="834" t="s">
        <v>65</v>
      </c>
      <c r="C18" s="825"/>
      <c r="D18" s="825"/>
      <c r="E18" s="825"/>
      <c r="F18" s="825"/>
      <c r="G18" s="825"/>
      <c r="H18" s="825"/>
      <c r="I18" s="825"/>
      <c r="J18" s="825"/>
      <c r="K18" s="825"/>
    </row>
    <row r="19" spans="1:11" ht="15">
      <c r="A19" s="825"/>
      <c r="B19" s="825" t="s">
        <v>1032</v>
      </c>
      <c r="C19" s="825"/>
      <c r="D19" s="825"/>
      <c r="E19" s="825"/>
      <c r="F19" s="825"/>
      <c r="G19" s="825"/>
      <c r="H19" s="825"/>
      <c r="I19" s="825"/>
      <c r="J19" s="825"/>
      <c r="K19" s="825"/>
    </row>
    <row r="20" spans="1:11" ht="15">
      <c r="A20" s="825"/>
      <c r="B20" s="825" t="s">
        <v>1033</v>
      </c>
      <c r="C20" s="825"/>
      <c r="D20" s="825"/>
      <c r="E20" s="825"/>
      <c r="F20" s="825"/>
      <c r="G20" s="825"/>
      <c r="H20" s="825"/>
      <c r="I20" s="825"/>
      <c r="J20" s="825"/>
      <c r="K20" s="825"/>
    </row>
    <row r="21" spans="1:11" ht="15">
      <c r="A21" s="825"/>
      <c r="B21" s="825" t="s">
        <v>1098</v>
      </c>
      <c r="C21" s="825"/>
      <c r="D21" s="825"/>
      <c r="E21" s="825"/>
      <c r="F21" s="825"/>
      <c r="G21" s="825"/>
      <c r="H21" s="825"/>
      <c r="I21" s="825"/>
      <c r="J21" s="825"/>
      <c r="K21" s="825"/>
    </row>
    <row r="22" spans="1:11" ht="15">
      <c r="A22" s="825"/>
      <c r="B22" s="825"/>
      <c r="C22" s="825"/>
      <c r="D22" s="825"/>
      <c r="E22" s="825"/>
      <c r="F22" s="825"/>
      <c r="G22" s="825"/>
      <c r="H22" s="825"/>
      <c r="I22" s="825"/>
      <c r="J22" s="825"/>
      <c r="K22" s="825"/>
    </row>
    <row r="23" spans="1:11" ht="15">
      <c r="A23" s="825"/>
      <c r="B23" s="825"/>
      <c r="C23" s="825"/>
      <c r="D23" s="825"/>
      <c r="E23" s="825"/>
      <c r="F23" s="825"/>
      <c r="G23" s="825"/>
      <c r="H23" s="825"/>
      <c r="I23" s="825"/>
      <c r="J23" s="825"/>
      <c r="K23" s="825"/>
    </row>
    <row r="24" spans="1:11" ht="15">
      <c r="A24" s="825"/>
      <c r="B24" s="825"/>
      <c r="C24" s="825"/>
      <c r="D24" s="825"/>
      <c r="E24" s="825"/>
      <c r="F24" s="825"/>
      <c r="G24" s="825"/>
      <c r="H24" s="825"/>
      <c r="I24" s="825"/>
      <c r="J24" s="825"/>
      <c r="K24" s="825"/>
    </row>
    <row r="25" spans="1:11" ht="15">
      <c r="A25" s="825"/>
      <c r="B25" s="825"/>
      <c r="C25" s="825"/>
      <c r="D25" s="825"/>
      <c r="E25" s="825"/>
      <c r="F25" s="825"/>
      <c r="G25" s="825"/>
      <c r="H25" s="825"/>
      <c r="I25" s="825"/>
      <c r="J25" s="825"/>
      <c r="K25" s="825"/>
    </row>
    <row r="26" spans="1:11" ht="15">
      <c r="A26" s="825"/>
      <c r="B26" s="825"/>
      <c r="C26" s="825"/>
      <c r="D26" s="825"/>
      <c r="E26" s="825"/>
      <c r="F26" s="825"/>
      <c r="G26" s="825"/>
      <c r="H26" s="825"/>
      <c r="I26" s="825"/>
      <c r="J26" s="825"/>
      <c r="K26" s="825"/>
    </row>
    <row r="27" spans="1:11" ht="15">
      <c r="A27" s="825"/>
      <c r="B27" s="825"/>
      <c r="C27" s="825"/>
      <c r="D27" s="825"/>
      <c r="E27" s="825"/>
      <c r="F27" s="825"/>
      <c r="G27" s="825"/>
      <c r="H27" s="825"/>
      <c r="I27" s="825"/>
      <c r="J27" s="825"/>
      <c r="K27" s="825"/>
    </row>
    <row r="28" spans="1:11" ht="15">
      <c r="A28" s="825"/>
      <c r="B28" s="825"/>
      <c r="C28" s="825"/>
      <c r="D28" s="825"/>
      <c r="E28" s="825"/>
      <c r="F28" s="825"/>
      <c r="G28" s="825"/>
      <c r="H28" s="825"/>
      <c r="I28" s="825"/>
      <c r="J28" s="825"/>
      <c r="K28" s="825"/>
    </row>
    <row r="29" spans="1:11" ht="15">
      <c r="A29" s="825"/>
      <c r="B29" s="825"/>
      <c r="C29" s="825"/>
      <c r="D29" s="825"/>
      <c r="E29" s="825"/>
      <c r="F29" s="825"/>
      <c r="G29" s="825"/>
      <c r="H29" s="825"/>
      <c r="I29" s="825"/>
      <c r="J29" s="825"/>
      <c r="K29" s="825"/>
    </row>
  </sheetData>
  <mergeCells count="7">
    <mergeCell ref="B13:F13"/>
    <mergeCell ref="A2:K2"/>
    <mergeCell ref="A4:K4"/>
    <mergeCell ref="B8:F8"/>
    <mergeCell ref="B10:F10"/>
    <mergeCell ref="B11:F11"/>
    <mergeCell ref="B12:F12"/>
  </mergeCells>
  <pageMargins left="0.7" right="0.7" top="0.75" bottom="0.75" header="0.3" footer="0.3"/>
  <pageSetup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5"/>
  <sheetViews>
    <sheetView view="pageBreakPreview" zoomScaleNormal="100" zoomScaleSheetLayoutView="100" workbookViewId="0">
      <selection activeCell="G16" sqref="G16"/>
    </sheetView>
  </sheetViews>
  <sheetFormatPr defaultColWidth="10.83203125" defaultRowHeight="12.75"/>
  <cols>
    <col min="1" max="1" width="3.83203125" style="837" customWidth="1"/>
    <col min="2" max="2" width="10.83203125" style="837"/>
    <col min="3" max="3" width="57.33203125" style="837" customWidth="1"/>
    <col min="4" max="4" width="20.83203125" style="837" customWidth="1"/>
    <col min="5" max="5" width="15.6640625" style="837" customWidth="1"/>
    <col min="6" max="6" width="31.83203125" style="837" bestFit="1" customWidth="1"/>
    <col min="7" max="16384" width="10.83203125" style="837"/>
  </cols>
  <sheetData>
    <row r="1" spans="1:9">
      <c r="A1" s="835" t="s">
        <v>750</v>
      </c>
      <c r="C1" s="836"/>
    </row>
    <row r="2" spans="1:9" s="839" customFormat="1">
      <c r="A2" s="835" t="s">
        <v>1101</v>
      </c>
      <c r="I2" s="838"/>
    </row>
    <row r="3" spans="1:9" s="839" customFormat="1" ht="13.15" customHeight="1">
      <c r="A3" s="839" t="s">
        <v>1066</v>
      </c>
      <c r="C3" s="840"/>
      <c r="D3" s="840"/>
      <c r="E3" s="840"/>
      <c r="F3" s="840"/>
    </row>
    <row r="4" spans="1:9" s="839" customFormat="1" ht="13.15" customHeight="1">
      <c r="A4" s="840" t="s">
        <v>1067</v>
      </c>
      <c r="C4" s="840"/>
      <c r="D4" s="840"/>
      <c r="E4" s="840"/>
      <c r="F4" s="840"/>
    </row>
    <row r="5" spans="1:9" s="839" customFormat="1" ht="13.15" customHeight="1">
      <c r="C5" s="840"/>
      <c r="D5" s="840"/>
      <c r="E5" s="840"/>
      <c r="F5" s="840"/>
    </row>
    <row r="6" spans="1:9" ht="15" customHeight="1">
      <c r="C6" s="841"/>
      <c r="D6" s="841"/>
      <c r="E6" s="958"/>
      <c r="F6" s="841"/>
    </row>
    <row r="7" spans="1:9">
      <c r="B7" s="841"/>
      <c r="C7" s="841"/>
      <c r="D7" s="841"/>
      <c r="E7" s="958"/>
      <c r="F7" s="841"/>
    </row>
    <row r="8" spans="1:9">
      <c r="A8" s="837">
        <v>1</v>
      </c>
      <c r="B8" s="841" t="s">
        <v>1122</v>
      </c>
      <c r="C8" s="841"/>
      <c r="D8" s="841"/>
      <c r="E8" s="842">
        <v>24278812.460000001</v>
      </c>
      <c r="F8" s="841"/>
    </row>
    <row r="9" spans="1:9">
      <c r="A9" s="837">
        <v>2</v>
      </c>
      <c r="B9" s="788" t="s">
        <v>1068</v>
      </c>
      <c r="C9" s="841"/>
      <c r="D9" s="841"/>
      <c r="E9" s="842">
        <v>-396659.16</v>
      </c>
    </row>
    <row r="10" spans="1:9">
      <c r="A10" s="837">
        <v>3</v>
      </c>
      <c r="B10" s="788" t="s">
        <v>1123</v>
      </c>
      <c r="C10" s="841"/>
      <c r="D10" s="841"/>
      <c r="E10" s="842">
        <v>-259910.39999999999</v>
      </c>
      <c r="F10" s="837" t="s">
        <v>1124</v>
      </c>
    </row>
    <row r="11" spans="1:9" ht="13.5" thickBot="1">
      <c r="A11" s="837">
        <v>4</v>
      </c>
      <c r="B11" s="841" t="s">
        <v>1125</v>
      </c>
      <c r="C11" s="841"/>
      <c r="D11" s="841"/>
      <c r="E11" s="843">
        <f>SUM(E8:E10)</f>
        <v>23622242.900000002</v>
      </c>
      <c r="F11" s="841" t="s">
        <v>1126</v>
      </c>
    </row>
    <row r="12" spans="1:9" ht="13.5" thickTop="1"/>
    <row r="13" spans="1:9">
      <c r="A13" s="837" t="s">
        <v>1069</v>
      </c>
    </row>
    <row r="14" spans="1:9">
      <c r="A14" s="837" t="s">
        <v>1071</v>
      </c>
    </row>
    <row r="15" spans="1:9">
      <c r="A15" s="837" t="s">
        <v>1070</v>
      </c>
    </row>
  </sheetData>
  <mergeCells count="1">
    <mergeCell ref="E6:E7"/>
  </mergeCells>
  <pageMargins left="0.7" right="0.7" top="0.75" bottom="0.75" header="0.3" footer="0.3"/>
  <pageSetup scale="72"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zoomScale="110" zoomScaleNormal="100" zoomScaleSheetLayoutView="110" workbookViewId="0">
      <selection activeCell="C110" sqref="C110:K110"/>
    </sheetView>
  </sheetViews>
  <sheetFormatPr defaultColWidth="9.33203125" defaultRowHeight="12"/>
  <cols>
    <col min="1" max="1" width="6" style="260" customWidth="1"/>
    <col min="2" max="2" width="3.1640625" style="260" customWidth="1"/>
    <col min="3" max="3" width="20.83203125" style="136" customWidth="1"/>
    <col min="4" max="5" width="15.83203125" style="136" customWidth="1"/>
    <col min="6" max="6" width="24.83203125" style="136" customWidth="1"/>
    <col min="7" max="8" width="12.83203125" style="136" customWidth="1"/>
    <col min="9" max="9" width="16.1640625" style="136" bestFit="1" customWidth="1"/>
    <col min="10" max="11" width="12.83203125" style="136" customWidth="1"/>
    <col min="12" max="16384" width="9.33203125" style="136"/>
  </cols>
  <sheetData>
    <row r="1" spans="1:11">
      <c r="K1" s="174" t="s">
        <v>515</v>
      </c>
    </row>
    <row r="2" spans="1:11">
      <c r="K2" s="259" t="s">
        <v>1099</v>
      </c>
    </row>
    <row r="3" spans="1:11">
      <c r="A3" s="880" t="s">
        <v>517</v>
      </c>
      <c r="B3" s="880"/>
      <c r="C3" s="880"/>
      <c r="D3" s="880"/>
      <c r="E3" s="880"/>
      <c r="F3" s="880"/>
      <c r="G3" s="880"/>
      <c r="H3" s="880"/>
      <c r="I3" s="880"/>
      <c r="J3" s="880"/>
      <c r="K3" s="880"/>
    </row>
    <row r="4" spans="1:11">
      <c r="A4" s="880" t="s">
        <v>516</v>
      </c>
      <c r="B4" s="880"/>
      <c r="C4" s="880"/>
      <c r="D4" s="880"/>
      <c r="E4" s="880"/>
      <c r="F4" s="880"/>
      <c r="G4" s="880"/>
      <c r="H4" s="880"/>
      <c r="I4" s="880"/>
      <c r="J4" s="880"/>
      <c r="K4" s="880"/>
    </row>
    <row r="5" spans="1:11">
      <c r="A5" s="881" t="str">
        <f>+A46</f>
        <v>Silver Run Electric, LLC</v>
      </c>
      <c r="B5" s="882"/>
      <c r="C5" s="882"/>
      <c r="D5" s="882"/>
      <c r="E5" s="882"/>
      <c r="F5" s="882"/>
      <c r="G5" s="882"/>
      <c r="H5" s="882"/>
      <c r="I5" s="882"/>
      <c r="J5" s="882"/>
      <c r="K5" s="882"/>
    </row>
    <row r="7" spans="1:11">
      <c r="C7" s="155" t="s">
        <v>768</v>
      </c>
      <c r="D7" s="155"/>
      <c r="E7" s="155"/>
    </row>
    <row r="9" spans="1:11">
      <c r="A9" s="337" t="s">
        <v>70</v>
      </c>
      <c r="C9" s="892" t="s">
        <v>392</v>
      </c>
      <c r="D9" s="892"/>
      <c r="E9" s="144"/>
      <c r="F9" s="892" t="s">
        <v>393</v>
      </c>
      <c r="G9" s="892"/>
      <c r="I9" s="144" t="s">
        <v>394</v>
      </c>
      <c r="J9" s="144"/>
      <c r="K9" s="144" t="s">
        <v>395</v>
      </c>
    </row>
    <row r="10" spans="1:11">
      <c r="A10" s="338" t="s">
        <v>385</v>
      </c>
      <c r="B10" s="339"/>
      <c r="C10" s="340"/>
      <c r="D10" s="340"/>
      <c r="E10" s="340"/>
      <c r="F10" s="896" t="s">
        <v>449</v>
      </c>
      <c r="G10" s="896"/>
      <c r="I10" s="341" t="s">
        <v>413</v>
      </c>
      <c r="J10" s="340"/>
      <c r="K10" s="341" t="s">
        <v>398</v>
      </c>
    </row>
    <row r="11" spans="1:11">
      <c r="A11" s="342"/>
      <c r="B11" s="342"/>
      <c r="C11" s="144"/>
      <c r="D11" s="144"/>
      <c r="E11" s="144"/>
      <c r="F11" s="144"/>
      <c r="G11" s="144"/>
      <c r="H11" s="343"/>
      <c r="I11" s="344"/>
      <c r="J11" s="344"/>
      <c r="K11" s="174"/>
    </row>
    <row r="12" spans="1:11">
      <c r="A12" s="342">
        <v>1</v>
      </c>
      <c r="B12" s="342"/>
      <c r="C12" s="345" t="s">
        <v>519</v>
      </c>
      <c r="D12" s="144"/>
      <c r="E12" s="144"/>
      <c r="F12" s="346" t="s">
        <v>450</v>
      </c>
      <c r="G12" s="144"/>
      <c r="H12" s="347"/>
      <c r="I12" s="670">
        <f>'Attachment H-27A'!K43+'Attachment H-27A'!K70</f>
        <v>159803707.51692313</v>
      </c>
      <c r="J12" s="344"/>
      <c r="K12" s="174"/>
    </row>
    <row r="13" spans="1:11">
      <c r="A13" s="342">
        <v>2</v>
      </c>
      <c r="B13" s="342"/>
      <c r="C13" s="345" t="s">
        <v>520</v>
      </c>
      <c r="D13" s="144"/>
      <c r="E13" s="144"/>
      <c r="F13" s="349" t="s">
        <v>451</v>
      </c>
      <c r="G13" s="144"/>
      <c r="H13" s="347"/>
      <c r="I13" s="670">
        <f>'Attachment H-27A'!K57+'Attachment H-27A'!K70+'Attachment H-27A'!K72</f>
        <v>149570762.66013637</v>
      </c>
      <c r="J13" s="344"/>
      <c r="K13" s="174"/>
    </row>
    <row r="14" spans="1:11">
      <c r="A14" s="342"/>
      <c r="B14" s="342"/>
      <c r="C14" s="345"/>
      <c r="D14" s="144"/>
      <c r="E14" s="144"/>
      <c r="F14" s="346"/>
      <c r="G14" s="144"/>
      <c r="H14" s="350"/>
      <c r="I14" s="344"/>
      <c r="J14" s="344"/>
      <c r="K14" s="174"/>
    </row>
    <row r="15" spans="1:11">
      <c r="A15" s="342"/>
      <c r="B15" s="342"/>
      <c r="C15" s="345" t="s">
        <v>521</v>
      </c>
      <c r="D15" s="144"/>
      <c r="E15" s="144"/>
      <c r="F15" s="346"/>
      <c r="G15" s="144"/>
      <c r="H15" s="350"/>
      <c r="I15" s="344"/>
      <c r="J15" s="344"/>
      <c r="K15" s="174"/>
    </row>
    <row r="16" spans="1:11">
      <c r="A16" s="342">
        <v>3</v>
      </c>
      <c r="B16" s="342"/>
      <c r="C16" s="345" t="s">
        <v>522</v>
      </c>
      <c r="D16" s="144"/>
      <c r="E16" s="144"/>
      <c r="F16" s="349" t="s">
        <v>452</v>
      </c>
      <c r="G16" s="144"/>
      <c r="H16" s="347"/>
      <c r="I16" s="670">
        <f>'Attachment H-27A'!K111</f>
        <v>7527620.6668755393</v>
      </c>
      <c r="J16" s="344"/>
      <c r="K16" s="174"/>
    </row>
    <row r="17" spans="1:11">
      <c r="A17" s="342">
        <v>4</v>
      </c>
      <c r="B17" s="342"/>
      <c r="C17" s="345" t="s">
        <v>523</v>
      </c>
      <c r="D17" s="144"/>
      <c r="E17" s="144"/>
      <c r="F17" s="346" t="s">
        <v>248</v>
      </c>
      <c r="G17" s="144"/>
      <c r="H17" s="351"/>
      <c r="I17" s="352">
        <f>IF(I16=0,0,+I16/I12)</f>
        <v>4.7105419416369726E-2</v>
      </c>
      <c r="J17" s="351"/>
      <c r="K17" s="352">
        <f>I17</f>
        <v>4.7105419416369726E-2</v>
      </c>
    </row>
    <row r="18" spans="1:11">
      <c r="A18" s="342"/>
      <c r="B18" s="342"/>
      <c r="C18" s="345"/>
      <c r="D18" s="144"/>
      <c r="E18" s="144"/>
      <c r="F18" s="346"/>
      <c r="G18" s="144"/>
      <c r="H18" s="351"/>
      <c r="I18" s="344"/>
      <c r="J18" s="351"/>
      <c r="K18" s="174"/>
    </row>
    <row r="19" spans="1:11">
      <c r="A19" s="342"/>
      <c r="B19" s="342"/>
      <c r="C19" s="345" t="s">
        <v>387</v>
      </c>
      <c r="D19" s="144"/>
      <c r="E19" s="144"/>
      <c r="F19" s="346"/>
      <c r="G19" s="144"/>
      <c r="H19" s="351"/>
      <c r="I19" s="344"/>
      <c r="J19" s="351"/>
      <c r="K19" s="174"/>
    </row>
    <row r="20" spans="1:11">
      <c r="A20" s="342">
        <v>5</v>
      </c>
      <c r="B20" s="342"/>
      <c r="C20" s="345" t="s">
        <v>388</v>
      </c>
      <c r="D20" s="144"/>
      <c r="E20" s="144"/>
      <c r="F20" s="349" t="s">
        <v>453</v>
      </c>
      <c r="G20" s="144"/>
      <c r="H20" s="353"/>
      <c r="I20" s="670">
        <f>'Attachment H-27A'!K115</f>
        <v>146390.50694700005</v>
      </c>
      <c r="J20" s="353"/>
      <c r="K20" s="174"/>
    </row>
    <row r="21" spans="1:11">
      <c r="A21" s="342">
        <v>6</v>
      </c>
      <c r="B21" s="342"/>
      <c r="C21" s="345" t="s">
        <v>389</v>
      </c>
      <c r="D21" s="144"/>
      <c r="E21" s="144"/>
      <c r="F21" s="346" t="s">
        <v>249</v>
      </c>
      <c r="G21" s="144"/>
      <c r="H21" s="351"/>
      <c r="I21" s="352">
        <f>IF(I20=0,0,I20/I12)</f>
        <v>9.1606452204181415E-4</v>
      </c>
      <c r="J21" s="351"/>
      <c r="K21" s="352">
        <f>I21</f>
        <v>9.1606452204181415E-4</v>
      </c>
    </row>
    <row r="22" spans="1:11">
      <c r="A22" s="342"/>
      <c r="B22" s="342"/>
      <c r="C22" s="345"/>
      <c r="D22" s="144"/>
      <c r="E22" s="144"/>
      <c r="F22" s="346"/>
      <c r="G22" s="144"/>
      <c r="H22" s="351"/>
      <c r="I22" s="352"/>
      <c r="J22" s="351"/>
      <c r="K22" s="174"/>
    </row>
    <row r="23" spans="1:11">
      <c r="A23" s="342"/>
      <c r="B23" s="342"/>
      <c r="C23" s="345" t="s">
        <v>525</v>
      </c>
      <c r="D23" s="144"/>
      <c r="E23" s="144"/>
      <c r="F23" s="346"/>
      <c r="G23" s="144"/>
      <c r="H23" s="351"/>
      <c r="I23" s="344"/>
      <c r="J23" s="351"/>
      <c r="K23" s="174"/>
    </row>
    <row r="24" spans="1:11">
      <c r="A24" s="342">
        <v>7</v>
      </c>
      <c r="B24" s="342"/>
      <c r="C24" s="345" t="s">
        <v>524</v>
      </c>
      <c r="D24" s="144"/>
      <c r="E24" s="144"/>
      <c r="F24" s="349" t="s">
        <v>454</v>
      </c>
      <c r="G24" s="144"/>
      <c r="H24" s="353"/>
      <c r="I24" s="670">
        <f>'Attachment H-27A'!K128</f>
        <v>1097368.9818281359</v>
      </c>
      <c r="J24" s="353"/>
      <c r="K24" s="174"/>
    </row>
    <row r="25" spans="1:11">
      <c r="A25" s="342">
        <v>8</v>
      </c>
      <c r="B25" s="342"/>
      <c r="C25" s="345" t="s">
        <v>526</v>
      </c>
      <c r="D25" s="144"/>
      <c r="E25" s="144"/>
      <c r="F25" s="346" t="s">
        <v>250</v>
      </c>
      <c r="G25" s="144"/>
      <c r="H25" s="351"/>
      <c r="I25" s="352">
        <f>IF(I24=0,0,I24/I12)</f>
        <v>6.8669807408061863E-3</v>
      </c>
      <c r="J25" s="351"/>
      <c r="K25" s="352">
        <f>I25</f>
        <v>6.8669807408061863E-3</v>
      </c>
    </row>
    <row r="26" spans="1:11">
      <c r="A26" s="342"/>
      <c r="B26" s="342"/>
      <c r="C26" s="345"/>
      <c r="D26" s="144"/>
      <c r="E26" s="144"/>
      <c r="F26" s="346"/>
      <c r="G26" s="144"/>
      <c r="H26" s="351"/>
      <c r="I26" s="344"/>
      <c r="J26" s="351"/>
      <c r="K26" s="174"/>
    </row>
    <row r="27" spans="1:11">
      <c r="A27" s="342">
        <v>9</v>
      </c>
      <c r="B27" s="342"/>
      <c r="C27" s="345" t="s">
        <v>527</v>
      </c>
      <c r="D27" s="144"/>
      <c r="E27" s="144"/>
      <c r="F27" s="349" t="s">
        <v>455</v>
      </c>
      <c r="G27" s="144"/>
      <c r="H27" s="353"/>
      <c r="I27" s="670">
        <f>-'Attachment H-27A'!K18</f>
        <v>-259910.39999999999</v>
      </c>
      <c r="J27" s="353"/>
      <c r="K27" s="174"/>
    </row>
    <row r="28" spans="1:11">
      <c r="A28" s="342">
        <v>10</v>
      </c>
      <c r="B28" s="342"/>
      <c r="C28" s="345" t="s">
        <v>528</v>
      </c>
      <c r="D28" s="144"/>
      <c r="E28" s="144"/>
      <c r="F28" s="346" t="s">
        <v>251</v>
      </c>
      <c r="G28" s="144"/>
      <c r="H28" s="351"/>
      <c r="I28" s="352">
        <f>IF(I27=0,0,I27/I12)</f>
        <v>-1.6264353564667804E-3</v>
      </c>
      <c r="J28" s="351"/>
      <c r="K28" s="352">
        <f>I28</f>
        <v>-1.6264353564667804E-3</v>
      </c>
    </row>
    <row r="29" spans="1:11">
      <c r="A29" s="342"/>
      <c r="B29" s="342"/>
      <c r="C29" s="345"/>
      <c r="D29" s="144"/>
      <c r="E29" s="144"/>
      <c r="F29" s="346"/>
      <c r="G29" s="144"/>
      <c r="H29" s="351"/>
      <c r="I29" s="344"/>
      <c r="J29" s="351"/>
      <c r="K29" s="174"/>
    </row>
    <row r="30" spans="1:11">
      <c r="A30" s="342">
        <v>11</v>
      </c>
      <c r="B30" s="342"/>
      <c r="C30" s="354" t="s">
        <v>529</v>
      </c>
      <c r="D30" s="144"/>
      <c r="E30" s="144"/>
      <c r="F30" s="355" t="s">
        <v>252</v>
      </c>
      <c r="G30" s="144"/>
      <c r="H30" s="351"/>
      <c r="I30" s="352"/>
      <c r="J30" s="351"/>
      <c r="K30" s="356">
        <f>K17+K21+K25+K28</f>
        <v>5.3262029322750946E-2</v>
      </c>
    </row>
    <row r="31" spans="1:11">
      <c r="A31" s="342"/>
      <c r="B31" s="342"/>
      <c r="C31" s="345"/>
      <c r="D31" s="144"/>
      <c r="E31" s="144"/>
      <c r="F31" s="346"/>
      <c r="G31" s="144"/>
      <c r="H31" s="351"/>
      <c r="I31" s="344"/>
      <c r="J31" s="351"/>
      <c r="K31" s="174"/>
    </row>
    <row r="32" spans="1:11">
      <c r="A32" s="342"/>
      <c r="B32" s="342"/>
      <c r="C32" s="345" t="s">
        <v>530</v>
      </c>
      <c r="D32" s="144"/>
      <c r="E32" s="144"/>
      <c r="F32" s="346"/>
      <c r="G32" s="144"/>
      <c r="H32" s="351"/>
      <c r="I32" s="344"/>
      <c r="J32" s="351"/>
      <c r="K32" s="174"/>
    </row>
    <row r="33" spans="1:11">
      <c r="A33" s="342">
        <v>12</v>
      </c>
      <c r="B33" s="342"/>
      <c r="C33" s="345" t="s">
        <v>531</v>
      </c>
      <c r="D33" s="144"/>
      <c r="E33" s="144"/>
      <c r="F33" s="349" t="s">
        <v>456</v>
      </c>
      <c r="G33" s="144"/>
      <c r="H33" s="353"/>
      <c r="I33" s="670">
        <f>'Attachment H-27A'!K143</f>
        <v>3139421.7047329135</v>
      </c>
      <c r="J33" s="353"/>
      <c r="K33" s="174"/>
    </row>
    <row r="34" spans="1:11">
      <c r="A34" s="342">
        <v>13</v>
      </c>
      <c r="B34" s="342"/>
      <c r="C34" s="345" t="s">
        <v>532</v>
      </c>
      <c r="D34" s="144"/>
      <c r="E34" s="144"/>
      <c r="F34" s="346" t="s">
        <v>253</v>
      </c>
      <c r="G34" s="144"/>
      <c r="H34" s="351"/>
      <c r="I34" s="352">
        <f>IF(I33=0,0,I33/I13)</f>
        <v>2.0989541330791332E-2</v>
      </c>
      <c r="J34" s="351"/>
      <c r="K34" s="352">
        <f>I34</f>
        <v>2.0989541330791332E-2</v>
      </c>
    </row>
    <row r="35" spans="1:11">
      <c r="A35" s="342"/>
      <c r="B35" s="342"/>
      <c r="C35" s="345"/>
      <c r="D35" s="144"/>
      <c r="E35" s="144"/>
      <c r="F35" s="346"/>
      <c r="G35" s="144"/>
      <c r="H35" s="351"/>
      <c r="I35" s="344"/>
      <c r="J35" s="351"/>
      <c r="K35" s="174"/>
    </row>
    <row r="36" spans="1:11">
      <c r="A36" s="342"/>
      <c r="B36" s="342"/>
      <c r="C36" s="345" t="s">
        <v>533</v>
      </c>
      <c r="D36" s="144"/>
      <c r="E36" s="144"/>
      <c r="F36" s="346"/>
      <c r="G36" s="144"/>
      <c r="H36" s="351"/>
      <c r="I36" s="344"/>
      <c r="J36" s="351"/>
      <c r="K36" s="174"/>
    </row>
    <row r="37" spans="1:11">
      <c r="A37" s="342">
        <v>14</v>
      </c>
      <c r="B37" s="342"/>
      <c r="C37" s="345" t="s">
        <v>534</v>
      </c>
      <c r="D37" s="144"/>
      <c r="E37" s="144"/>
      <c r="F37" s="349" t="s">
        <v>457</v>
      </c>
      <c r="G37" s="144"/>
      <c r="H37" s="351"/>
      <c r="I37" s="670">
        <f>'Attachment H-27A'!K146</f>
        <v>9840314.5599864796</v>
      </c>
      <c r="J37" s="351"/>
      <c r="K37" s="174"/>
    </row>
    <row r="38" spans="1:11">
      <c r="A38" s="342">
        <v>15</v>
      </c>
      <c r="B38" s="342"/>
      <c r="C38" s="345" t="s">
        <v>535</v>
      </c>
      <c r="D38" s="144"/>
      <c r="E38" s="144"/>
      <c r="F38" s="346" t="s">
        <v>254</v>
      </c>
      <c r="G38" s="144"/>
      <c r="H38" s="351"/>
      <c r="I38" s="352">
        <f>IF(I37=0,0,I37/I13)</f>
        <v>6.5790361598584812E-2</v>
      </c>
      <c r="J38" s="351"/>
      <c r="K38" s="352">
        <f>I38</f>
        <v>6.5790361598584812E-2</v>
      </c>
    </row>
    <row r="39" spans="1:11">
      <c r="A39" s="342"/>
      <c r="B39" s="342"/>
      <c r="C39" s="345"/>
      <c r="D39" s="144"/>
      <c r="E39" s="144"/>
      <c r="F39" s="346"/>
      <c r="G39" s="144"/>
      <c r="H39" s="351"/>
      <c r="I39" s="344"/>
      <c r="J39" s="351"/>
      <c r="K39" s="174"/>
    </row>
    <row r="40" spans="1:11">
      <c r="A40" s="342">
        <v>16</v>
      </c>
      <c r="B40" s="342"/>
      <c r="C40" s="354" t="s">
        <v>536</v>
      </c>
      <c r="D40" s="144"/>
      <c r="E40" s="144"/>
      <c r="F40" s="355" t="s">
        <v>255</v>
      </c>
      <c r="G40" s="144"/>
      <c r="H40" s="351"/>
      <c r="I40" s="352"/>
      <c r="J40" s="351"/>
      <c r="K40" s="356">
        <f>K34+K38</f>
        <v>8.6779902929376151E-2</v>
      </c>
    </row>
    <row r="41" spans="1:11">
      <c r="A41" s="342"/>
      <c r="B41" s="342"/>
      <c r="C41" s="144"/>
      <c r="D41" s="144"/>
      <c r="E41" s="144"/>
      <c r="F41" s="144"/>
      <c r="G41" s="144"/>
      <c r="H41" s="343"/>
      <c r="I41" s="144"/>
      <c r="J41" s="144"/>
    </row>
    <row r="42" spans="1:11">
      <c r="A42" s="342"/>
      <c r="B42" s="342"/>
      <c r="C42" s="260"/>
      <c r="K42" s="174" t="s">
        <v>6</v>
      </c>
    </row>
    <row r="43" spans="1:11">
      <c r="A43" s="342"/>
      <c r="B43" s="342"/>
      <c r="C43" s="260"/>
      <c r="K43" s="259" t="s">
        <v>1099</v>
      </c>
    </row>
    <row r="44" spans="1:11">
      <c r="A44" s="880" t="s">
        <v>517</v>
      </c>
      <c r="B44" s="880"/>
      <c r="C44" s="880"/>
      <c r="D44" s="880"/>
      <c r="E44" s="880"/>
      <c r="F44" s="880"/>
      <c r="G44" s="880"/>
      <c r="H44" s="880"/>
      <c r="I44" s="880"/>
      <c r="J44" s="880"/>
      <c r="K44" s="880"/>
    </row>
    <row r="45" spans="1:11">
      <c r="A45" s="880" t="s">
        <v>516</v>
      </c>
      <c r="B45" s="880"/>
      <c r="C45" s="880"/>
      <c r="D45" s="880"/>
      <c r="E45" s="880"/>
      <c r="F45" s="880"/>
      <c r="G45" s="880"/>
      <c r="H45" s="880"/>
      <c r="I45" s="880"/>
      <c r="J45" s="880"/>
      <c r="K45" s="880"/>
    </row>
    <row r="46" spans="1:11">
      <c r="A46" s="881" t="str">
        <f>+A84</f>
        <v>Silver Run Electric, LLC</v>
      </c>
      <c r="B46" s="882"/>
      <c r="C46" s="882"/>
      <c r="D46" s="882"/>
      <c r="E46" s="882"/>
      <c r="F46" s="882"/>
      <c r="G46" s="882"/>
      <c r="H46" s="882"/>
      <c r="I46" s="882"/>
      <c r="J46" s="882"/>
      <c r="K46" s="882"/>
    </row>
    <row r="47" spans="1:11">
      <c r="A47" s="342"/>
      <c r="B47" s="342"/>
      <c r="C47" s="144"/>
      <c r="D47" s="144"/>
      <c r="E47" s="144"/>
      <c r="F47" s="144"/>
      <c r="G47" s="144"/>
      <c r="H47" s="144"/>
      <c r="I47" s="144"/>
      <c r="J47" s="144"/>
    </row>
    <row r="48" spans="1:11" ht="24.75" customHeight="1">
      <c r="A48" s="342"/>
      <c r="B48" s="342"/>
      <c r="C48" s="893" t="s">
        <v>458</v>
      </c>
      <c r="D48" s="893"/>
      <c r="E48" s="893"/>
      <c r="F48" s="893"/>
      <c r="G48" s="893"/>
      <c r="H48" s="893"/>
      <c r="I48" s="893"/>
      <c r="J48" s="893"/>
      <c r="K48" s="893"/>
    </row>
    <row r="49" spans="1:14" ht="29.25" customHeight="1">
      <c r="A49" s="342"/>
      <c r="B49" s="342"/>
      <c r="C49" s="895" t="s">
        <v>537</v>
      </c>
      <c r="D49" s="895"/>
      <c r="E49" s="895"/>
      <c r="F49" s="895"/>
      <c r="G49" s="895"/>
      <c r="H49" s="895"/>
      <c r="I49" s="895"/>
      <c r="J49" s="895"/>
      <c r="K49" s="895"/>
    </row>
    <row r="50" spans="1:14">
      <c r="A50" s="342"/>
      <c r="B50" s="342"/>
      <c r="C50" s="144"/>
      <c r="D50" s="144"/>
      <c r="E50" s="144"/>
      <c r="F50" s="144"/>
      <c r="G50" s="144"/>
      <c r="H50" s="144"/>
      <c r="I50" s="144"/>
      <c r="J50" s="144"/>
    </row>
    <row r="51" spans="1:14">
      <c r="A51" s="357"/>
      <c r="B51" s="357"/>
      <c r="C51" s="146" t="s">
        <v>392</v>
      </c>
      <c r="D51" s="146"/>
      <c r="E51" s="146" t="s">
        <v>393</v>
      </c>
      <c r="F51" s="146" t="s">
        <v>394</v>
      </c>
      <c r="G51" s="146" t="s">
        <v>395</v>
      </c>
      <c r="H51" s="146" t="s">
        <v>396</v>
      </c>
      <c r="I51" s="146" t="s">
        <v>538</v>
      </c>
      <c r="J51" s="146" t="s">
        <v>539</v>
      </c>
      <c r="K51" s="146" t="s">
        <v>540</v>
      </c>
      <c r="N51" s="155"/>
    </row>
    <row r="52" spans="1:14" s="362" customFormat="1" ht="48">
      <c r="A52" s="358" t="s">
        <v>518</v>
      </c>
      <c r="B52" s="359"/>
      <c r="C52" s="359" t="s">
        <v>541</v>
      </c>
      <c r="D52" s="359" t="s">
        <v>542</v>
      </c>
      <c r="E52" s="359" t="s">
        <v>51</v>
      </c>
      <c r="F52" s="359" t="s">
        <v>543</v>
      </c>
      <c r="G52" s="360" t="s">
        <v>529</v>
      </c>
      <c r="H52" s="361" t="s">
        <v>544</v>
      </c>
      <c r="I52" s="358" t="s">
        <v>545</v>
      </c>
      <c r="J52" s="360" t="s">
        <v>536</v>
      </c>
      <c r="K52" s="361" t="s">
        <v>546</v>
      </c>
    </row>
    <row r="53" spans="1:14" ht="24">
      <c r="A53" s="363"/>
      <c r="B53" s="339"/>
      <c r="C53" s="339"/>
      <c r="D53" s="339"/>
      <c r="E53" s="339"/>
      <c r="F53" s="339" t="s">
        <v>547</v>
      </c>
      <c r="G53" s="364" t="s">
        <v>256</v>
      </c>
      <c r="H53" s="365" t="s">
        <v>3</v>
      </c>
      <c r="I53" s="363" t="s">
        <v>4</v>
      </c>
      <c r="J53" s="364" t="s">
        <v>257</v>
      </c>
      <c r="K53" s="365" t="s">
        <v>5</v>
      </c>
    </row>
    <row r="54" spans="1:14">
      <c r="A54" s="366"/>
      <c r="B54" s="367"/>
      <c r="C54" s="328"/>
      <c r="D54" s="328"/>
      <c r="E54" s="328"/>
      <c r="F54" s="328"/>
      <c r="G54" s="368"/>
      <c r="H54" s="369"/>
      <c r="I54" s="369"/>
      <c r="J54" s="368"/>
      <c r="K54" s="369"/>
    </row>
    <row r="55" spans="1:14">
      <c r="A55" s="370" t="s">
        <v>7</v>
      </c>
      <c r="B55" s="342"/>
      <c r="C55" s="371" t="s">
        <v>1062</v>
      </c>
      <c r="D55" s="324" t="s">
        <v>1063</v>
      </c>
      <c r="E55" s="324" t="s">
        <v>1064</v>
      </c>
      <c r="F55" s="684">
        <f>I12</f>
        <v>159803707.51692313</v>
      </c>
      <c r="G55" s="373">
        <f>K30</f>
        <v>5.3262029322750946E-2</v>
      </c>
      <c r="H55" s="686">
        <f>F55*G55</f>
        <v>8511469.7556506749</v>
      </c>
      <c r="I55" s="688">
        <f>I13</f>
        <v>149570762.66013637</v>
      </c>
      <c r="J55" s="376">
        <f>K40</f>
        <v>8.6779902929376151E-2</v>
      </c>
      <c r="K55" s="686">
        <f>I55*J55</f>
        <v>12979736.264719393</v>
      </c>
    </row>
    <row r="56" spans="1:14">
      <c r="A56" s="377" t="s">
        <v>8</v>
      </c>
      <c r="B56" s="378"/>
      <c r="C56" s="326" t="s">
        <v>11</v>
      </c>
      <c r="D56" s="326"/>
      <c r="E56" s="326" t="s">
        <v>20</v>
      </c>
      <c r="F56" s="685">
        <v>0</v>
      </c>
      <c r="G56" s="376">
        <f>K30</f>
        <v>5.3262029322750946E-2</v>
      </c>
      <c r="H56" s="686">
        <f>F56*G56</f>
        <v>0</v>
      </c>
      <c r="I56" s="688">
        <v>0</v>
      </c>
      <c r="J56" s="376">
        <f>K40</f>
        <v>8.6779902929376151E-2</v>
      </c>
      <c r="K56" s="686">
        <f>I56*J56</f>
        <v>0</v>
      </c>
    </row>
    <row r="57" spans="1:14">
      <c r="A57" s="370">
        <v>2</v>
      </c>
      <c r="B57" s="342"/>
      <c r="C57" s="136" t="s">
        <v>12</v>
      </c>
      <c r="F57" s="670">
        <f>SUM(F55:F56)</f>
        <v>159803707.51692313</v>
      </c>
      <c r="G57" s="380"/>
      <c r="H57" s="687">
        <f>SUM(H55:H56)</f>
        <v>8511469.7556506749</v>
      </c>
      <c r="I57" s="689">
        <f>SUM(I55:I56)</f>
        <v>149570762.66013637</v>
      </c>
      <c r="J57" s="381"/>
      <c r="K57" s="687">
        <f>SUM(K55:K56)</f>
        <v>12979736.264719393</v>
      </c>
    </row>
    <row r="58" spans="1:14">
      <c r="A58" s="370"/>
      <c r="B58" s="342"/>
      <c r="F58" s="348"/>
      <c r="G58" s="382"/>
      <c r="H58" s="374"/>
      <c r="I58" s="383"/>
      <c r="J58" s="384"/>
      <c r="K58" s="374"/>
    </row>
    <row r="59" spans="1:14">
      <c r="A59" s="370" t="s">
        <v>9</v>
      </c>
      <c r="B59" s="342"/>
      <c r="C59" s="324" t="s">
        <v>14</v>
      </c>
      <c r="D59" s="324"/>
      <c r="E59" s="324" t="s">
        <v>19</v>
      </c>
      <c r="F59" s="372">
        <v>0</v>
      </c>
      <c r="G59" s="373">
        <f>K30</f>
        <v>5.3262029322750946E-2</v>
      </c>
      <c r="H59" s="374">
        <f>F59*G59</f>
        <v>0</v>
      </c>
      <c r="I59" s="375">
        <v>0</v>
      </c>
      <c r="J59" s="376">
        <f>K40</f>
        <v>8.6779902929376151E-2</v>
      </c>
      <c r="K59" s="374">
        <f>I59*J59</f>
        <v>0</v>
      </c>
    </row>
    <row r="60" spans="1:14">
      <c r="A60" s="370" t="s">
        <v>10</v>
      </c>
      <c r="B60" s="342"/>
      <c r="C60" s="324" t="s">
        <v>13</v>
      </c>
      <c r="D60" s="324"/>
      <c r="E60" s="324" t="s">
        <v>18</v>
      </c>
      <c r="F60" s="379">
        <v>0</v>
      </c>
      <c r="G60" s="385">
        <f>K30</f>
        <v>5.3262029322750946E-2</v>
      </c>
      <c r="H60" s="386">
        <f>F60*G60</f>
        <v>0</v>
      </c>
      <c r="I60" s="387">
        <v>0</v>
      </c>
      <c r="J60" s="376">
        <f>K40</f>
        <v>8.6779902929376151E-2</v>
      </c>
      <c r="K60" s="386">
        <f>I60*J60</f>
        <v>0</v>
      </c>
    </row>
    <row r="61" spans="1:14">
      <c r="A61" s="388">
        <v>4</v>
      </c>
      <c r="B61" s="389"/>
      <c r="C61" s="328" t="s">
        <v>15</v>
      </c>
      <c r="D61" s="328"/>
      <c r="E61" s="328"/>
      <c r="F61" s="348">
        <f>SUM(F59:F60)</f>
        <v>0</v>
      </c>
      <c r="G61" s="368"/>
      <c r="H61" s="374">
        <f>SUM(H59:H60)</f>
        <v>0</v>
      </c>
      <c r="I61" s="383">
        <f>SUM(I59:I60)</f>
        <v>0</v>
      </c>
      <c r="J61" s="368"/>
      <c r="K61" s="374">
        <f>SUM(K59:K60)</f>
        <v>0</v>
      </c>
    </row>
    <row r="62" spans="1:14">
      <c r="A62" s="390"/>
      <c r="F62" s="348"/>
      <c r="G62" s="391"/>
      <c r="H62" s="374"/>
      <c r="I62" s="392"/>
      <c r="J62" s="391"/>
      <c r="K62" s="374"/>
    </row>
    <row r="63" spans="1:14">
      <c r="A63" s="390">
        <v>5</v>
      </c>
      <c r="C63" s="324" t="s">
        <v>16</v>
      </c>
      <c r="D63" s="324"/>
      <c r="E63" s="324"/>
      <c r="F63" s="372">
        <v>0</v>
      </c>
      <c r="G63" s="373">
        <f>K30</f>
        <v>5.3262029322750946E-2</v>
      </c>
      <c r="H63" s="374">
        <f>F63*G63</f>
        <v>0</v>
      </c>
      <c r="I63" s="393">
        <v>0</v>
      </c>
      <c r="J63" s="376">
        <f>K40</f>
        <v>8.6779902929376151E-2</v>
      </c>
      <c r="K63" s="374">
        <f>I63*J63</f>
        <v>0</v>
      </c>
    </row>
    <row r="64" spans="1:14">
      <c r="A64" s="394"/>
      <c r="B64" s="395"/>
      <c r="C64" s="169"/>
      <c r="D64" s="169"/>
      <c r="E64" s="169"/>
      <c r="F64" s="169"/>
      <c r="G64" s="396"/>
      <c r="H64" s="374"/>
      <c r="I64" s="397"/>
      <c r="J64" s="396"/>
      <c r="K64" s="374"/>
    </row>
    <row r="65" spans="1:11">
      <c r="A65" s="394">
        <v>6</v>
      </c>
      <c r="B65" s="395"/>
      <c r="C65" s="169" t="s">
        <v>17</v>
      </c>
      <c r="D65" s="169"/>
      <c r="E65" s="169"/>
      <c r="F65" s="702">
        <f>F57+F61+F63</f>
        <v>159803707.51692313</v>
      </c>
      <c r="G65" s="703"/>
      <c r="H65" s="696">
        <f>SUM(H57+H61+H63)</f>
        <v>8511469.7556506749</v>
      </c>
      <c r="I65" s="704">
        <f>I57+I61+I63</f>
        <v>149570762.66013637</v>
      </c>
      <c r="J65" s="703"/>
      <c r="K65" s="696">
        <f>SUM(K57+K61+K63)</f>
        <v>12979736.264719393</v>
      </c>
    </row>
    <row r="80" spans="1:11">
      <c r="A80" s="342"/>
      <c r="B80" s="342"/>
      <c r="C80" s="260"/>
      <c r="K80" s="174" t="s">
        <v>26</v>
      </c>
    </row>
    <row r="81" spans="1:11">
      <c r="A81" s="342"/>
      <c r="B81" s="342"/>
      <c r="C81" s="260"/>
      <c r="K81" s="259" t="s">
        <v>1099</v>
      </c>
    </row>
    <row r="82" spans="1:11">
      <c r="A82" s="880" t="s">
        <v>517</v>
      </c>
      <c r="B82" s="880"/>
      <c r="C82" s="880"/>
      <c r="D82" s="880"/>
      <c r="E82" s="880"/>
      <c r="F82" s="880"/>
      <c r="G82" s="880"/>
      <c r="H82" s="880"/>
      <c r="I82" s="880"/>
      <c r="J82" s="880"/>
      <c r="K82" s="880"/>
    </row>
    <row r="83" spans="1:11">
      <c r="A83" s="880" t="s">
        <v>516</v>
      </c>
      <c r="B83" s="880"/>
      <c r="C83" s="880"/>
      <c r="D83" s="880"/>
      <c r="E83" s="880"/>
      <c r="F83" s="880"/>
      <c r="G83" s="880"/>
      <c r="H83" s="880"/>
      <c r="I83" s="880"/>
      <c r="J83" s="880"/>
      <c r="K83" s="880"/>
    </row>
    <row r="84" spans="1:11">
      <c r="A84" s="881" t="s">
        <v>750</v>
      </c>
      <c r="B84" s="882"/>
      <c r="C84" s="882"/>
      <c r="D84" s="882"/>
      <c r="E84" s="882"/>
      <c r="F84" s="882"/>
      <c r="G84" s="882"/>
      <c r="H84" s="882"/>
      <c r="I84" s="882"/>
      <c r="J84" s="882"/>
      <c r="K84" s="882"/>
    </row>
    <row r="88" spans="1:11">
      <c r="A88" s="342"/>
      <c r="B88" s="342"/>
      <c r="C88" s="144" t="s">
        <v>35</v>
      </c>
      <c r="D88" s="144" t="s">
        <v>36</v>
      </c>
      <c r="E88" s="144" t="s">
        <v>37</v>
      </c>
      <c r="F88" s="144" t="s">
        <v>38</v>
      </c>
      <c r="G88" s="144" t="s">
        <v>43</v>
      </c>
      <c r="H88" s="144" t="s">
        <v>39</v>
      </c>
      <c r="I88" s="144" t="s">
        <v>40</v>
      </c>
      <c r="J88" s="144" t="s">
        <v>41</v>
      </c>
      <c r="K88" s="144" t="s">
        <v>42</v>
      </c>
    </row>
    <row r="89" spans="1:11" ht="36">
      <c r="A89" s="398" t="s">
        <v>518</v>
      </c>
      <c r="B89" s="399"/>
      <c r="C89" s="399" t="s">
        <v>27</v>
      </c>
      <c r="D89" s="399" t="s">
        <v>28</v>
      </c>
      <c r="E89" s="399" t="s">
        <v>29</v>
      </c>
      <c r="F89" s="359" t="s">
        <v>30</v>
      </c>
      <c r="G89" s="399" t="s">
        <v>31</v>
      </c>
      <c r="H89" s="399" t="s">
        <v>32</v>
      </c>
      <c r="I89" s="399" t="s">
        <v>49</v>
      </c>
      <c r="J89" s="399" t="s">
        <v>34</v>
      </c>
      <c r="K89" s="400" t="s">
        <v>33</v>
      </c>
    </row>
    <row r="90" spans="1:11" ht="36">
      <c r="A90" s="401"/>
      <c r="B90" s="402"/>
      <c r="C90" s="403" t="s">
        <v>44</v>
      </c>
      <c r="D90" s="404" t="s">
        <v>802</v>
      </c>
      <c r="E90" s="404" t="s">
        <v>45</v>
      </c>
      <c r="F90" s="401" t="s">
        <v>803</v>
      </c>
      <c r="G90" s="404" t="s">
        <v>46</v>
      </c>
      <c r="H90" s="404" t="s">
        <v>47</v>
      </c>
      <c r="I90" s="404" t="s">
        <v>48</v>
      </c>
      <c r="J90" s="404" t="s">
        <v>561</v>
      </c>
      <c r="K90" s="404" t="s">
        <v>562</v>
      </c>
    </row>
    <row r="91" spans="1:11">
      <c r="A91" s="366"/>
      <c r="B91" s="405"/>
      <c r="C91" s="368"/>
      <c r="D91" s="437"/>
      <c r="E91" s="438"/>
      <c r="F91" s="439"/>
      <c r="G91" s="369"/>
      <c r="H91" s="369"/>
      <c r="I91" s="369"/>
      <c r="J91" s="369"/>
      <c r="K91" s="369"/>
    </row>
    <row r="92" spans="1:11">
      <c r="A92" s="370" t="s">
        <v>7</v>
      </c>
      <c r="C92" s="690">
        <f>'Attachment H-27A'!K114</f>
        <v>3444915.9467044324</v>
      </c>
      <c r="D92" s="691">
        <f>C92+H55+(I55*$K$40)</f>
        <v>24936121.967074499</v>
      </c>
      <c r="E92" s="695">
        <v>50</v>
      </c>
      <c r="F92" s="693">
        <f>+(E92/100)*'Att 2 - Incentive Return'!$J$40*'Att 1 - Project Rev Req'!I55</f>
        <v>556433.11028787121</v>
      </c>
      <c r="G92" s="686">
        <f>D92+F92</f>
        <v>25492555.07736237</v>
      </c>
      <c r="H92" s="690">
        <v>0</v>
      </c>
      <c r="I92" s="686">
        <f>D92+F92-H92</f>
        <v>25492555.07736237</v>
      </c>
      <c r="J92" s="690">
        <f>'Att 3 - True-up'!L28</f>
        <v>368762.41360595118</v>
      </c>
      <c r="K92" s="686">
        <f>I92+J92</f>
        <v>25861317.490968321</v>
      </c>
    </row>
    <row r="93" spans="1:11">
      <c r="A93" s="370" t="s">
        <v>8</v>
      </c>
      <c r="C93" s="690">
        <v>0</v>
      </c>
      <c r="D93" s="691">
        <f>C93+H56+(I56*$K$40)</f>
        <v>0</v>
      </c>
      <c r="E93" s="441">
        <v>0</v>
      </c>
      <c r="F93" s="693">
        <f>+(E93/100)*'Att 2 - Incentive Return'!$J$40*'Att 1 - Project Rev Req'!I56</f>
        <v>0</v>
      </c>
      <c r="G93" s="686">
        <f>D93+F93</f>
        <v>0</v>
      </c>
      <c r="H93" s="690">
        <v>0</v>
      </c>
      <c r="I93" s="686">
        <f>D93+F93-H93</f>
        <v>0</v>
      </c>
      <c r="J93" s="690">
        <v>0</v>
      </c>
      <c r="K93" s="686">
        <f>I93+J93</f>
        <v>0</v>
      </c>
    </row>
    <row r="94" spans="1:11">
      <c r="A94" s="366">
        <v>2</v>
      </c>
      <c r="B94" s="389"/>
      <c r="C94" s="687">
        <f>SUM(C92:C93)</f>
        <v>3444915.9467044324</v>
      </c>
      <c r="D94" s="692">
        <f>SUM(D92:D93)</f>
        <v>24936121.967074499</v>
      </c>
      <c r="E94" s="444"/>
      <c r="F94" s="694">
        <f>SUM(F92:F93)</f>
        <v>556433.11028787121</v>
      </c>
      <c r="G94" s="687">
        <f>SUM(G92:G93)</f>
        <v>25492555.07736237</v>
      </c>
      <c r="H94" s="687">
        <f t="shared" ref="H94:J94" si="0">SUM(H92:H93)</f>
        <v>0</v>
      </c>
      <c r="I94" s="687">
        <f>SUM(I92:I93)</f>
        <v>25492555.07736237</v>
      </c>
      <c r="J94" s="687">
        <f t="shared" si="0"/>
        <v>368762.41360595118</v>
      </c>
      <c r="K94" s="687">
        <f>SUM(K92:K93)</f>
        <v>25861317.490968321</v>
      </c>
    </row>
    <row r="95" spans="1:11">
      <c r="A95" s="370"/>
      <c r="C95" s="374"/>
      <c r="D95" s="440"/>
      <c r="E95" s="446"/>
      <c r="F95" s="447"/>
      <c r="G95" s="374"/>
      <c r="H95" s="374"/>
      <c r="I95" s="374"/>
      <c r="J95" s="374"/>
      <c r="K95" s="374"/>
    </row>
    <row r="96" spans="1:11">
      <c r="A96" s="370" t="s">
        <v>9</v>
      </c>
      <c r="C96" s="406">
        <v>0</v>
      </c>
      <c r="D96" s="440">
        <f>C96+H59+(I59*$K$40)</f>
        <v>0</v>
      </c>
      <c r="E96" s="441">
        <v>0</v>
      </c>
      <c r="F96" s="442">
        <f>+(E96/100)*'Att 2 - Incentive Return'!$J$40*'Att 1 - Project Rev Req'!I59</f>
        <v>0</v>
      </c>
      <c r="G96" s="374">
        <f>D96+F96</f>
        <v>0</v>
      </c>
      <c r="H96" s="406">
        <v>0</v>
      </c>
      <c r="I96" s="374">
        <f>D96+F96-H96</f>
        <v>0</v>
      </c>
      <c r="J96" s="406">
        <v>0</v>
      </c>
      <c r="K96" s="374">
        <f>I96+J96</f>
        <v>0</v>
      </c>
    </row>
    <row r="97" spans="1:11">
      <c r="A97" s="377" t="s">
        <v>10</v>
      </c>
      <c r="B97" s="395"/>
      <c r="C97" s="407">
        <v>0</v>
      </c>
      <c r="D97" s="440">
        <f>C97+H60+(I60*$K$40)</f>
        <v>0</v>
      </c>
      <c r="E97" s="448">
        <v>0</v>
      </c>
      <c r="F97" s="442">
        <f>+(E97/100)*'Att 2 - Incentive Return'!$J$40*'Att 1 - Project Rev Req'!I60</f>
        <v>0</v>
      </c>
      <c r="G97" s="386">
        <f>D97+F97</f>
        <v>0</v>
      </c>
      <c r="H97" s="407">
        <v>0</v>
      </c>
      <c r="I97" s="386">
        <f>D97+F97-H97</f>
        <v>0</v>
      </c>
      <c r="J97" s="407">
        <v>0</v>
      </c>
      <c r="K97" s="386">
        <f>I97+J97</f>
        <v>0</v>
      </c>
    </row>
    <row r="98" spans="1:11">
      <c r="A98" s="388">
        <v>4</v>
      </c>
      <c r="B98" s="389"/>
      <c r="C98" s="408">
        <f>SUM(C96:C97)</f>
        <v>0</v>
      </c>
      <c r="D98" s="443">
        <f>SUM(D96:D97)</f>
        <v>0</v>
      </c>
      <c r="E98" s="449"/>
      <c r="F98" s="445">
        <f>SUM(F96:F97)</f>
        <v>0</v>
      </c>
      <c r="G98" s="409">
        <f>SUM(G96:G97)</f>
        <v>0</v>
      </c>
      <c r="H98" s="374">
        <f t="shared" ref="H98:J98" si="1">SUM(H96:H97)</f>
        <v>0</v>
      </c>
      <c r="I98" s="374">
        <f>SUM(I96:I97)</f>
        <v>0</v>
      </c>
      <c r="J98" s="374">
        <f t="shared" si="1"/>
        <v>0</v>
      </c>
      <c r="K98" s="374">
        <f>SUM(K96:K97)</f>
        <v>0</v>
      </c>
    </row>
    <row r="99" spans="1:11">
      <c r="A99" s="390"/>
      <c r="C99" s="408"/>
      <c r="D99" s="440"/>
      <c r="E99" s="449"/>
      <c r="F99" s="447"/>
      <c r="G99" s="409"/>
      <c r="H99" s="374"/>
      <c r="I99" s="374"/>
      <c r="J99" s="374"/>
      <c r="K99" s="374"/>
    </row>
    <row r="100" spans="1:11">
      <c r="A100" s="390">
        <v>5</v>
      </c>
      <c r="C100" s="410">
        <v>0</v>
      </c>
      <c r="D100" s="440">
        <f>C100+H63+(I63*$K$40)</f>
        <v>0</v>
      </c>
      <c r="E100" s="450">
        <v>0</v>
      </c>
      <c r="F100" s="447">
        <f>+(E100/100)*'Att 2 - Incentive Return'!$J$40*'Att 1 - Project Rev Req'!I63</f>
        <v>0</v>
      </c>
      <c r="G100" s="409">
        <f>D100+F100</f>
        <v>0</v>
      </c>
      <c r="H100" s="406">
        <v>0</v>
      </c>
      <c r="I100" s="374">
        <f>D100+F100-H100</f>
        <v>0</v>
      </c>
      <c r="J100" s="406">
        <v>0</v>
      </c>
      <c r="K100" s="374">
        <f>I100+J100</f>
        <v>0</v>
      </c>
    </row>
    <row r="101" spans="1:11">
      <c r="A101" s="394"/>
      <c r="B101" s="395"/>
      <c r="C101" s="408"/>
      <c r="D101" s="435"/>
      <c r="E101" s="434"/>
      <c r="F101" s="436"/>
      <c r="G101" s="409"/>
      <c r="H101" s="374"/>
      <c r="I101" s="374"/>
      <c r="J101" s="374"/>
      <c r="K101" s="374"/>
    </row>
    <row r="102" spans="1:11">
      <c r="A102" s="394">
        <v>6</v>
      </c>
      <c r="B102" s="395"/>
      <c r="C102" s="696">
        <f>C94+C98+C100</f>
        <v>3444915.9467044324</v>
      </c>
      <c r="D102" s="697">
        <f>SUM(D94+D98+D100)</f>
        <v>24936121.967074499</v>
      </c>
      <c r="E102" s="698"/>
      <c r="F102" s="699">
        <f>+F94+F98+F100</f>
        <v>556433.11028787121</v>
      </c>
      <c r="G102" s="700">
        <f>SUM(G94+G98+G100)</f>
        <v>25492555.07736237</v>
      </c>
      <c r="H102" s="701">
        <f>SUM(H94+H98+H100)</f>
        <v>0</v>
      </c>
      <c r="I102" s="696">
        <f>SUM(I94+I98+I100)</f>
        <v>25492555.07736237</v>
      </c>
      <c r="J102" s="696">
        <f>J94+J98+J100</f>
        <v>368762.41360595118</v>
      </c>
      <c r="K102" s="696">
        <f>K94+K98+K100</f>
        <v>25861317.490968321</v>
      </c>
    </row>
    <row r="105" spans="1:11">
      <c r="A105" s="395" t="s">
        <v>21</v>
      </c>
    </row>
    <row r="106" spans="1:11" ht="26.25" customHeight="1">
      <c r="A106" s="158" t="s">
        <v>431</v>
      </c>
      <c r="C106" s="891" t="s">
        <v>459</v>
      </c>
      <c r="D106" s="891"/>
      <c r="E106" s="891"/>
      <c r="F106" s="891"/>
      <c r="G106" s="891"/>
      <c r="H106" s="891"/>
      <c r="I106" s="891"/>
      <c r="J106" s="891"/>
      <c r="K106" s="891"/>
    </row>
    <row r="107" spans="1:11">
      <c r="A107" s="158" t="s">
        <v>443</v>
      </c>
      <c r="C107" s="894" t="s">
        <v>460</v>
      </c>
      <c r="D107" s="894"/>
      <c r="E107" s="894"/>
      <c r="F107" s="894"/>
      <c r="G107" s="894"/>
      <c r="H107" s="894"/>
      <c r="I107" s="894"/>
      <c r="J107" s="894"/>
      <c r="K107" s="894"/>
    </row>
    <row r="108" spans="1:11">
      <c r="A108" s="158" t="s">
        <v>446</v>
      </c>
      <c r="C108" s="891" t="s">
        <v>22</v>
      </c>
      <c r="D108" s="891"/>
      <c r="E108" s="891"/>
      <c r="F108" s="891"/>
      <c r="G108" s="891"/>
      <c r="H108" s="891"/>
      <c r="I108" s="891"/>
      <c r="J108" s="891"/>
      <c r="K108" s="891"/>
    </row>
    <row r="109" spans="1:11" ht="26.25" customHeight="1">
      <c r="A109" s="158" t="s">
        <v>447</v>
      </c>
      <c r="C109" s="891" t="s">
        <v>23</v>
      </c>
      <c r="D109" s="891"/>
      <c r="E109" s="891"/>
      <c r="F109" s="891"/>
      <c r="G109" s="891"/>
      <c r="H109" s="891"/>
      <c r="I109" s="891"/>
      <c r="J109" s="891"/>
      <c r="K109" s="891"/>
    </row>
    <row r="110" spans="1:11">
      <c r="A110" s="158" t="s">
        <v>491</v>
      </c>
      <c r="C110" s="891" t="s">
        <v>24</v>
      </c>
      <c r="D110" s="891"/>
      <c r="E110" s="891"/>
      <c r="F110" s="891"/>
      <c r="G110" s="891"/>
      <c r="H110" s="891"/>
      <c r="I110" s="891"/>
      <c r="J110" s="891"/>
      <c r="K110" s="891"/>
    </row>
    <row r="111" spans="1:11" ht="26.25" customHeight="1">
      <c r="A111" s="158" t="s">
        <v>492</v>
      </c>
      <c r="C111" s="894" t="s">
        <v>461</v>
      </c>
      <c r="D111" s="894"/>
      <c r="E111" s="894"/>
      <c r="F111" s="894"/>
      <c r="G111" s="894"/>
      <c r="H111" s="894"/>
      <c r="I111" s="894"/>
      <c r="J111" s="894"/>
      <c r="K111" s="894"/>
    </row>
    <row r="112" spans="1:11" ht="26.25" customHeight="1">
      <c r="A112" s="158" t="s">
        <v>493</v>
      </c>
      <c r="C112" s="891" t="s">
        <v>777</v>
      </c>
      <c r="D112" s="891"/>
      <c r="E112" s="891"/>
      <c r="F112" s="891"/>
      <c r="G112" s="891"/>
      <c r="H112" s="891"/>
      <c r="I112" s="891"/>
      <c r="J112" s="891"/>
      <c r="K112" s="891"/>
    </row>
    <row r="113" spans="1:11" ht="29.25" customHeight="1">
      <c r="A113" s="158" t="s">
        <v>494</v>
      </c>
      <c r="C113" s="891" t="s">
        <v>50</v>
      </c>
      <c r="D113" s="891"/>
      <c r="E113" s="891"/>
      <c r="F113" s="891"/>
      <c r="G113" s="891"/>
      <c r="H113" s="891"/>
      <c r="I113" s="891"/>
      <c r="J113" s="891"/>
      <c r="K113" s="891"/>
    </row>
    <row r="114" spans="1:11">
      <c r="A114" s="158" t="s">
        <v>495</v>
      </c>
      <c r="C114" s="891" t="s">
        <v>25</v>
      </c>
      <c r="D114" s="891"/>
      <c r="E114" s="891"/>
      <c r="F114" s="891"/>
      <c r="G114" s="891"/>
      <c r="H114" s="891"/>
      <c r="I114" s="891"/>
      <c r="J114" s="891"/>
      <c r="K114" s="891"/>
    </row>
    <row r="115" spans="1:11" ht="41.25" customHeight="1">
      <c r="A115" s="158" t="s">
        <v>496</v>
      </c>
      <c r="C115" s="891" t="s">
        <v>344</v>
      </c>
      <c r="D115" s="891"/>
      <c r="E115" s="891"/>
      <c r="F115" s="891"/>
      <c r="G115" s="891"/>
      <c r="H115" s="891"/>
      <c r="I115" s="891"/>
      <c r="J115" s="891"/>
      <c r="K115" s="891"/>
    </row>
  </sheetData>
  <mergeCells count="24">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 ref="C113:K113"/>
    <mergeCell ref="C114:K114"/>
    <mergeCell ref="A84:K84"/>
    <mergeCell ref="A83:K83"/>
    <mergeCell ref="A4:K4"/>
    <mergeCell ref="C9:D9"/>
    <mergeCell ref="A82:K82"/>
    <mergeCell ref="C106:K106"/>
  </mergeCells>
  <phoneticPr fontId="0" type="noConversion"/>
  <pageMargins left="0.5" right="0.5" top="0.75" bottom="0.75" header="0.3" footer="0.3"/>
  <pageSetup scale="85" orientation="landscape" verticalDpi="1200" r:id="rId1"/>
  <rowBreaks count="2" manualBreakCount="2">
    <brk id="41" max="10" man="1"/>
    <brk id="79" max="10" man="1"/>
  </rowBreaks>
  <colBreaks count="1" manualBreakCount="1">
    <brk id="11" max="16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120" zoomScaleNormal="120" zoomScaleSheetLayoutView="120" workbookViewId="0">
      <selection activeCell="A3" sqref="A3:J3"/>
    </sheetView>
  </sheetViews>
  <sheetFormatPr defaultRowHeight="12.75"/>
  <cols>
    <col min="1" max="1" width="6.83203125" customWidth="1"/>
    <col min="2" max="2" width="34.83203125" customWidth="1"/>
    <col min="3" max="3" width="35.5" customWidth="1"/>
    <col min="4" max="4" width="30.33203125" customWidth="1"/>
    <col min="5" max="5" width="12.5" bestFit="1" customWidth="1"/>
    <col min="6" max="6" width="7.83203125" customWidth="1"/>
    <col min="7" max="7" width="4.83203125" customWidth="1"/>
    <col min="9" max="9" width="10.83203125" customWidth="1"/>
    <col min="10" max="10" width="10.6640625" customWidth="1"/>
  </cols>
  <sheetData>
    <row r="1" spans="1:15" ht="9.9499999999999993" customHeight="1">
      <c r="A1" s="18"/>
      <c r="B1" s="18"/>
      <c r="J1" s="5" t="s">
        <v>67</v>
      </c>
      <c r="O1" s="1"/>
    </row>
    <row r="2" spans="1:15" ht="9.9499999999999993" customHeight="1">
      <c r="A2" s="18"/>
      <c r="B2" s="18"/>
      <c r="J2" s="109" t="s">
        <v>1099</v>
      </c>
      <c r="O2" s="100"/>
    </row>
    <row r="3" spans="1:15" ht="9.9499999999999993" customHeight="1">
      <c r="A3" s="898" t="s">
        <v>66</v>
      </c>
      <c r="B3" s="898"/>
      <c r="C3" s="898"/>
      <c r="D3" s="898"/>
      <c r="E3" s="898"/>
      <c r="F3" s="898"/>
      <c r="G3" s="898"/>
      <c r="H3" s="898"/>
      <c r="I3" s="898"/>
      <c r="J3" s="898"/>
    </row>
    <row r="4" spans="1:15" ht="9.9499999999999993" customHeight="1">
      <c r="A4" s="898" t="s">
        <v>30</v>
      </c>
      <c r="B4" s="898"/>
      <c r="C4" s="898"/>
      <c r="D4" s="898"/>
      <c r="E4" s="898"/>
      <c r="F4" s="898"/>
      <c r="G4" s="898"/>
      <c r="H4" s="898"/>
      <c r="I4" s="898"/>
      <c r="J4" s="898"/>
    </row>
    <row r="5" spans="1:15" ht="9.9499999999999993" customHeight="1">
      <c r="A5" s="899" t="s">
        <v>750</v>
      </c>
      <c r="B5" s="900"/>
      <c r="C5" s="900"/>
      <c r="D5" s="900"/>
      <c r="E5" s="900"/>
      <c r="F5" s="900"/>
      <c r="G5" s="900"/>
      <c r="H5" s="900"/>
      <c r="I5" s="900"/>
      <c r="J5" s="900"/>
    </row>
    <row r="6" spans="1:15" ht="9.9499999999999993" customHeight="1">
      <c r="A6" s="57" t="s">
        <v>70</v>
      </c>
      <c r="B6" s="2"/>
      <c r="C6" s="2"/>
      <c r="D6" s="2"/>
      <c r="E6" s="2"/>
      <c r="F6" s="2"/>
      <c r="G6" s="2"/>
      <c r="H6" s="2"/>
      <c r="I6" s="2"/>
      <c r="J6" s="2"/>
    </row>
    <row r="7" spans="1:15" ht="9.9499999999999993" customHeight="1">
      <c r="A7" s="4">
        <v>1</v>
      </c>
      <c r="B7" s="2" t="s">
        <v>52</v>
      </c>
      <c r="D7" s="6" t="s">
        <v>462</v>
      </c>
      <c r="E7" s="2"/>
      <c r="F7" s="2"/>
      <c r="G7" s="2"/>
      <c r="H7" s="2"/>
      <c r="I7" s="2"/>
      <c r="J7" s="682">
        <f>'Attachment H-27A'!K83</f>
        <v>146463161.15958932</v>
      </c>
    </row>
    <row r="8" spans="1:15" ht="9.9499999999999993" customHeight="1">
      <c r="A8" s="4"/>
      <c r="B8" s="2"/>
      <c r="C8" s="2"/>
      <c r="D8" s="2"/>
      <c r="E8" s="2"/>
      <c r="F8" s="2"/>
      <c r="G8" s="2"/>
      <c r="H8" s="2"/>
      <c r="I8" s="2"/>
      <c r="J8" s="5"/>
    </row>
    <row r="9" spans="1:15" ht="9.9499999999999993" customHeight="1" thickBot="1">
      <c r="A9" s="4">
        <v>2</v>
      </c>
      <c r="B9" s="2" t="s">
        <v>53</v>
      </c>
      <c r="C9" s="2"/>
      <c r="D9" s="2"/>
      <c r="E9" s="2"/>
      <c r="F9" s="2"/>
      <c r="G9" s="2"/>
      <c r="H9" s="2"/>
      <c r="I9" s="20" t="s">
        <v>430</v>
      </c>
      <c r="J9" s="5"/>
    </row>
    <row r="10" spans="1:15" ht="9.9499999999999993" customHeight="1">
      <c r="A10" s="4"/>
      <c r="B10" s="2"/>
      <c r="C10" s="2"/>
      <c r="D10" s="2"/>
      <c r="E10" s="2"/>
      <c r="F10" s="2"/>
      <c r="G10" s="2"/>
      <c r="H10" s="4" t="s">
        <v>441</v>
      </c>
      <c r="I10" s="4"/>
      <c r="J10" s="5"/>
    </row>
    <row r="11" spans="1:15" ht="9.9499999999999993" customHeight="1" thickBot="1">
      <c r="A11" s="4"/>
      <c r="B11" s="2"/>
      <c r="C11" s="2"/>
      <c r="D11" s="2"/>
      <c r="E11" s="4" t="s">
        <v>430</v>
      </c>
      <c r="F11" s="20" t="s">
        <v>438</v>
      </c>
      <c r="G11" s="2"/>
      <c r="H11" s="20"/>
      <c r="I11" s="20" t="s">
        <v>437</v>
      </c>
      <c r="J11" s="5"/>
    </row>
    <row r="12" spans="1:15" ht="9.9499999999999993" customHeight="1">
      <c r="A12" s="4">
        <v>3</v>
      </c>
      <c r="B12" s="2" t="s">
        <v>54</v>
      </c>
      <c r="C12" s="2" t="s">
        <v>463</v>
      </c>
      <c r="D12" s="2"/>
      <c r="E12" s="678">
        <f>'Attachment H-27A'!F184</f>
        <v>65657692.307692304</v>
      </c>
      <c r="F12" s="65">
        <f>'Attachment H-27A'!H184</f>
        <v>0.45250002479593693</v>
      </c>
      <c r="G12" s="2"/>
      <c r="H12" s="79">
        <f>'Attachment H-27A'!I184</f>
        <v>2.9298406666276151E-2</v>
      </c>
      <c r="I12" s="40">
        <f>F12*H12</f>
        <v>1.3257529742971402E-2</v>
      </c>
      <c r="J12" s="5"/>
    </row>
    <row r="13" spans="1:15" ht="9.9499999999999993" customHeight="1">
      <c r="A13" s="4">
        <v>4</v>
      </c>
      <c r="B13" s="2" t="s">
        <v>55</v>
      </c>
      <c r="C13" s="2" t="s">
        <v>463</v>
      </c>
      <c r="D13" s="2"/>
      <c r="E13" s="679">
        <f>'Attachment H-27A'!F185</f>
        <v>0</v>
      </c>
      <c r="F13" s="65">
        <f>'Attachment H-27A'!H185</f>
        <v>0</v>
      </c>
      <c r="G13" s="2"/>
      <c r="H13" s="46">
        <f>'Attachment H-27A'!I185</f>
        <v>0</v>
      </c>
      <c r="I13" s="40">
        <f>F13*H13</f>
        <v>0</v>
      </c>
      <c r="J13" s="5"/>
    </row>
    <row r="14" spans="1:15" ht="20.100000000000001" customHeight="1" thickBot="1">
      <c r="A14" s="25">
        <v>5</v>
      </c>
      <c r="B14" s="2" t="s">
        <v>56</v>
      </c>
      <c r="C14" s="2" t="s">
        <v>464</v>
      </c>
      <c r="D14" s="81" t="s">
        <v>469</v>
      </c>
      <c r="E14" s="679">
        <f>'Attachment H-27A'!F186</f>
        <v>79442172.244363427</v>
      </c>
      <c r="F14" s="65">
        <f>'Attachment H-27A'!H186</f>
        <v>0.54749997520406313</v>
      </c>
      <c r="G14" s="2"/>
      <c r="H14" s="79">
        <f>'Attachment H-27A'!I186+0.01</f>
        <v>0.1085</v>
      </c>
      <c r="I14" s="82">
        <f>F14*H14</f>
        <v>5.9403747309640847E-2</v>
      </c>
      <c r="J14" s="76"/>
    </row>
    <row r="15" spans="1:15" ht="9.9499999999999993" customHeight="1">
      <c r="A15" s="4">
        <v>6</v>
      </c>
      <c r="B15" s="2" t="s">
        <v>57</v>
      </c>
      <c r="C15" s="2"/>
      <c r="D15" s="27"/>
      <c r="E15" s="679">
        <f>SUM(E12:E14)</f>
        <v>145099864.55205572</v>
      </c>
      <c r="F15" s="5"/>
      <c r="G15" s="2"/>
      <c r="H15" s="47"/>
      <c r="I15" s="64">
        <f>SUM(I12:I14)</f>
        <v>7.2661277052612244E-2</v>
      </c>
      <c r="J15" s="5"/>
    </row>
    <row r="16" spans="1:15" ht="9.9499999999999993" customHeight="1">
      <c r="A16" s="4">
        <v>7</v>
      </c>
      <c r="B16" s="2" t="s">
        <v>58</v>
      </c>
      <c r="C16" s="2"/>
      <c r="D16" s="2"/>
      <c r="E16" s="2"/>
      <c r="F16" s="2"/>
      <c r="G16" s="2"/>
      <c r="H16" s="2"/>
      <c r="I16" s="2"/>
      <c r="J16" s="682">
        <f>J7*I15</f>
        <v>10642200.331018316</v>
      </c>
    </row>
    <row r="17" spans="1:10" ht="9.9499999999999993" customHeight="1">
      <c r="A17" s="4"/>
      <c r="B17" s="2"/>
      <c r="C17" s="2"/>
      <c r="D17" s="2"/>
      <c r="E17" s="2"/>
      <c r="F17" s="2"/>
      <c r="G17" s="2"/>
      <c r="H17" s="2"/>
      <c r="I17" s="2"/>
      <c r="J17" s="5"/>
    </row>
    <row r="18" spans="1:10" ht="9.9499999999999993" customHeight="1">
      <c r="A18" s="4">
        <v>8</v>
      </c>
      <c r="B18" s="2" t="s">
        <v>59</v>
      </c>
      <c r="C18" s="2"/>
      <c r="D18" s="2"/>
      <c r="E18" s="2"/>
      <c r="F18" s="2"/>
      <c r="G18" s="2"/>
      <c r="H18" s="2"/>
      <c r="I18" s="2"/>
      <c r="J18" s="5"/>
    </row>
    <row r="19" spans="1:10" ht="9.9499999999999993" customHeight="1">
      <c r="A19" s="4">
        <v>9</v>
      </c>
      <c r="B19" s="113" t="s">
        <v>610</v>
      </c>
      <c r="C19" s="113"/>
      <c r="D19" s="2"/>
      <c r="E19" s="80">
        <f>(1-(((1-'Attachment H-27A'!F221)*(1-'Attachment H-27A'!F220))/(1-'Attachment H-27A'!F221*'Attachment H-27A'!F220*'Attachment H-27A'!F222)))</f>
        <v>0.27944099999999994</v>
      </c>
      <c r="F19" s="2"/>
      <c r="G19" s="2"/>
      <c r="H19" s="2"/>
      <c r="I19" s="2"/>
      <c r="J19" s="5"/>
    </row>
    <row r="20" spans="1:10" ht="9.9499999999999993" customHeight="1">
      <c r="A20" s="4">
        <v>10</v>
      </c>
      <c r="B20" s="2" t="s">
        <v>60</v>
      </c>
      <c r="C20" s="2"/>
      <c r="D20" s="2"/>
      <c r="E20" s="40">
        <f>IFERROR((E19/(1-E19))*(1-(E21/I15)),0)</f>
        <v>0.3170526557103937</v>
      </c>
      <c r="F20" s="2"/>
      <c r="G20" s="2"/>
      <c r="H20" s="2"/>
      <c r="I20" s="2"/>
      <c r="J20" s="5"/>
    </row>
    <row r="21" spans="1:10" ht="9.9499999999999993" customHeight="1">
      <c r="A21" s="4">
        <v>11</v>
      </c>
      <c r="B21" s="2" t="s">
        <v>439</v>
      </c>
      <c r="C21" s="2"/>
      <c r="D21" s="2" t="s">
        <v>263</v>
      </c>
      <c r="E21" s="80">
        <f>I12</f>
        <v>1.3257529742971402E-2</v>
      </c>
      <c r="F21" s="2"/>
      <c r="G21" s="2"/>
      <c r="H21" s="2"/>
      <c r="I21" s="2"/>
      <c r="J21" s="5"/>
    </row>
    <row r="22" spans="1:10" ht="9.9499999999999993" customHeight="1">
      <c r="A22" s="4">
        <v>12</v>
      </c>
      <c r="B22" s="6" t="s">
        <v>465</v>
      </c>
      <c r="C22" s="2"/>
      <c r="D22" s="2"/>
      <c r="E22" s="66"/>
      <c r="F22" s="2"/>
      <c r="G22" s="2"/>
      <c r="H22" s="2"/>
      <c r="I22" s="2"/>
      <c r="J22" s="5"/>
    </row>
    <row r="23" spans="1:10" ht="9.9499999999999993" customHeight="1">
      <c r="A23" s="4">
        <v>13</v>
      </c>
      <c r="B23" s="2" t="s">
        <v>258</v>
      </c>
      <c r="C23" s="2"/>
      <c r="D23" s="2" t="s">
        <v>409</v>
      </c>
      <c r="E23" s="89">
        <f>1/(1-E19)</f>
        <v>1.3878114075322074</v>
      </c>
      <c r="F23" s="2"/>
      <c r="G23" s="2"/>
      <c r="H23" s="2"/>
      <c r="I23" s="2"/>
      <c r="J23" s="5"/>
    </row>
    <row r="24" spans="1:10" ht="9.9499999999999993" customHeight="1">
      <c r="A24" s="4">
        <v>14</v>
      </c>
      <c r="B24" s="465" t="s">
        <v>796</v>
      </c>
      <c r="C24" s="135"/>
      <c r="D24" s="2" t="s">
        <v>466</v>
      </c>
      <c r="E24" s="48">
        <f>'Attachment H-27A'!F136</f>
        <v>0</v>
      </c>
      <c r="F24" s="2"/>
      <c r="G24" s="2"/>
      <c r="H24" s="2"/>
      <c r="I24" s="2"/>
      <c r="J24" s="5"/>
    </row>
    <row r="25" spans="1:10" ht="9.9499999999999993" customHeight="1">
      <c r="A25" s="4">
        <v>15</v>
      </c>
      <c r="B25" s="465" t="s">
        <v>796</v>
      </c>
      <c r="C25" s="135"/>
      <c r="D25" s="2" t="s">
        <v>467</v>
      </c>
      <c r="E25" s="48">
        <f>'Attachment H-27A'!F137</f>
        <v>0</v>
      </c>
      <c r="F25" s="2"/>
      <c r="G25" s="2"/>
      <c r="H25" s="2"/>
      <c r="I25" s="2"/>
      <c r="J25" s="5"/>
    </row>
    <row r="26" spans="1:10" ht="9.9499999999999993" customHeight="1">
      <c r="A26" s="4">
        <v>16</v>
      </c>
      <c r="B26" s="465" t="s">
        <v>796</v>
      </c>
      <c r="C26" s="135"/>
      <c r="D26" s="6" t="s">
        <v>468</v>
      </c>
      <c r="E26" s="679">
        <f>'Attachment H-27A'!F138</f>
        <v>54952.910972999998</v>
      </c>
      <c r="F26" s="2"/>
      <c r="G26" s="2"/>
      <c r="H26" s="2"/>
      <c r="I26" s="2"/>
      <c r="J26" s="5"/>
    </row>
    <row r="27" spans="1:10" ht="9.9499999999999993" customHeight="1">
      <c r="A27" s="4">
        <v>17</v>
      </c>
      <c r="B27" s="466" t="s">
        <v>260</v>
      </c>
      <c r="C27" s="2"/>
      <c r="D27" s="2" t="s">
        <v>259</v>
      </c>
      <c r="E27" s="48"/>
      <c r="F27" s="2"/>
      <c r="G27" s="2"/>
      <c r="H27" s="2"/>
      <c r="I27" s="11">
        <f>J16*E20</f>
        <v>3374137.877551388</v>
      </c>
      <c r="J27" s="5"/>
    </row>
    <row r="28" spans="1:10" ht="9.9499999999999993" customHeight="1">
      <c r="A28" s="4">
        <v>18</v>
      </c>
      <c r="B28" s="8" t="s">
        <v>804</v>
      </c>
      <c r="C28" s="2"/>
      <c r="D28" s="465" t="s">
        <v>805</v>
      </c>
      <c r="E28" s="48">
        <f>+'Attachment H-27A'!F140</f>
        <v>0</v>
      </c>
      <c r="F28" s="2"/>
      <c r="G28" s="5" t="s">
        <v>418</v>
      </c>
      <c r="H28" s="58">
        <f>+'Attachment H-27A'!I60</f>
        <v>1</v>
      </c>
      <c r="I28" s="48">
        <f>E28*H28</f>
        <v>0</v>
      </c>
      <c r="J28" s="5"/>
    </row>
    <row r="29" spans="1:10" ht="9.9499999999999993" customHeight="1">
      <c r="A29" s="4">
        <v>19</v>
      </c>
      <c r="B29" s="467" t="s">
        <v>999</v>
      </c>
      <c r="C29" s="2"/>
      <c r="D29" s="465" t="s">
        <v>806</v>
      </c>
      <c r="E29" s="48">
        <f>+'Attachment H-27A'!F141</f>
        <v>0</v>
      </c>
      <c r="F29" s="2"/>
      <c r="G29" s="5" t="s">
        <v>418</v>
      </c>
      <c r="H29" s="58">
        <f>+H28</f>
        <v>1</v>
      </c>
      <c r="I29" s="48">
        <f>E29*H29</f>
        <v>0</v>
      </c>
      <c r="J29" s="5"/>
    </row>
    <row r="30" spans="1:10" ht="9.9499999999999993" customHeight="1">
      <c r="A30" s="4">
        <v>20</v>
      </c>
      <c r="B30" s="466" t="s">
        <v>261</v>
      </c>
      <c r="C30" s="2"/>
      <c r="D30" s="465" t="s">
        <v>807</v>
      </c>
      <c r="E30" s="680">
        <f>+'Attachment H-27A'!F142</f>
        <v>76264.27672543122</v>
      </c>
      <c r="F30" s="2"/>
      <c r="G30" s="5" t="s">
        <v>418</v>
      </c>
      <c r="H30" s="58">
        <f>+H29</f>
        <v>1</v>
      </c>
      <c r="I30" s="679">
        <f>E30*H30</f>
        <v>76264.27672543122</v>
      </c>
      <c r="J30" s="5"/>
    </row>
    <row r="31" spans="1:10" ht="9.9499999999999993" customHeight="1">
      <c r="A31" s="4">
        <v>21</v>
      </c>
      <c r="B31" s="466" t="s">
        <v>531</v>
      </c>
      <c r="C31" s="2"/>
      <c r="D31" s="2" t="s">
        <v>262</v>
      </c>
      <c r="E31" s="2"/>
      <c r="F31" s="2"/>
      <c r="G31" s="2"/>
      <c r="H31" s="2"/>
      <c r="I31" s="681">
        <f>SUM(I27:I30)</f>
        <v>3450402.1542768194</v>
      </c>
      <c r="J31" s="682">
        <f>I31</f>
        <v>3450402.1542768194</v>
      </c>
    </row>
    <row r="32" spans="1:10" ht="9.9499999999999993" customHeight="1">
      <c r="A32" s="4"/>
      <c r="B32" s="2"/>
      <c r="C32" s="2"/>
      <c r="D32" s="2"/>
      <c r="E32" s="2"/>
      <c r="F32" s="2"/>
      <c r="G32" s="2"/>
      <c r="H32" s="2"/>
      <c r="I32" s="2"/>
      <c r="J32" s="5"/>
    </row>
    <row r="33" spans="1:10" ht="9.9499999999999993" customHeight="1">
      <c r="A33" s="4">
        <v>22</v>
      </c>
      <c r="B33" s="2" t="s">
        <v>61</v>
      </c>
      <c r="C33" s="2"/>
      <c r="D33" s="2"/>
      <c r="E33" s="2"/>
      <c r="F33" s="2"/>
      <c r="G33" s="2"/>
      <c r="H33" s="2"/>
      <c r="I33" s="2"/>
      <c r="J33" s="72">
        <f>J16+J31</f>
        <v>14092602.485295136</v>
      </c>
    </row>
    <row r="34" spans="1:10" ht="9.9499999999999993" customHeight="1">
      <c r="A34" s="4"/>
      <c r="B34" s="2"/>
      <c r="C34" s="2"/>
      <c r="D34" s="2"/>
      <c r="E34" s="2"/>
      <c r="F34" s="2"/>
      <c r="G34" s="2"/>
      <c r="H34" s="2"/>
      <c r="I34" s="2"/>
      <c r="J34" s="5"/>
    </row>
    <row r="35" spans="1:10" ht="9.9499999999999993" customHeight="1">
      <c r="A35" s="4">
        <v>23</v>
      </c>
      <c r="B35" s="2" t="s">
        <v>264</v>
      </c>
      <c r="C35" s="2"/>
      <c r="D35" s="2" t="s">
        <v>563</v>
      </c>
      <c r="E35" s="2"/>
      <c r="F35" s="2"/>
      <c r="G35" s="2"/>
      <c r="H35" s="2"/>
      <c r="I35" s="2"/>
      <c r="J35" s="682">
        <f>'Attachment H-27A'!K146</f>
        <v>9840314.5599864796</v>
      </c>
    </row>
    <row r="36" spans="1:10" ht="9.9499999999999993" customHeight="1">
      <c r="A36" s="4">
        <v>24</v>
      </c>
      <c r="B36" s="2" t="s">
        <v>265</v>
      </c>
      <c r="C36" s="2"/>
      <c r="D36" s="6" t="s">
        <v>564</v>
      </c>
      <c r="E36" s="2"/>
      <c r="F36" s="2"/>
      <c r="G36" s="2"/>
      <c r="H36" s="2"/>
      <c r="I36" s="2"/>
      <c r="J36" s="682">
        <f>'Attachment H-27A'!K143</f>
        <v>3139421.7047329135</v>
      </c>
    </row>
    <row r="37" spans="1:10" ht="9.9499999999999993" customHeight="1">
      <c r="A37" s="4">
        <v>25</v>
      </c>
      <c r="B37" s="2" t="s">
        <v>62</v>
      </c>
      <c r="C37" s="2"/>
      <c r="D37" s="2" t="s">
        <v>565</v>
      </c>
      <c r="E37" s="2"/>
      <c r="F37" s="2"/>
      <c r="G37" s="2"/>
      <c r="H37" s="2"/>
      <c r="I37" s="2"/>
      <c r="J37" s="92">
        <f>J35+J36</f>
        <v>12979736.264719393</v>
      </c>
    </row>
    <row r="38" spans="1:10" ht="9.9499999999999993" customHeight="1">
      <c r="A38" s="4">
        <v>26</v>
      </c>
      <c r="B38" s="2" t="s">
        <v>63</v>
      </c>
      <c r="C38" s="2"/>
      <c r="D38" s="2" t="s">
        <v>566</v>
      </c>
      <c r="E38" s="2"/>
      <c r="F38" s="2"/>
      <c r="G38" s="2"/>
      <c r="H38" s="2"/>
      <c r="I38" s="2"/>
      <c r="J38" s="728">
        <f>J33-J37</f>
        <v>1112866.2205757424</v>
      </c>
    </row>
    <row r="39" spans="1:10" ht="9.9499999999999993" customHeight="1">
      <c r="A39" s="4">
        <v>27</v>
      </c>
      <c r="B39" s="466" t="s">
        <v>808</v>
      </c>
      <c r="C39" s="2"/>
      <c r="D39" s="466" t="s">
        <v>809</v>
      </c>
      <c r="E39" s="2"/>
      <c r="F39" s="2"/>
      <c r="G39" s="2"/>
      <c r="H39" s="2"/>
      <c r="I39" s="2"/>
      <c r="J39" s="73">
        <f>+'Attachment H-27A'!K57</f>
        <v>149570762.66013637</v>
      </c>
    </row>
    <row r="40" spans="1:10" ht="9.9499999999999993" customHeight="1">
      <c r="A40" s="4">
        <v>28</v>
      </c>
      <c r="B40" s="2" t="s">
        <v>64</v>
      </c>
      <c r="C40" s="2"/>
      <c r="D40" s="2" t="s">
        <v>567</v>
      </c>
      <c r="E40" s="2"/>
      <c r="F40" s="2"/>
      <c r="G40" s="2"/>
      <c r="H40" s="2"/>
      <c r="I40" s="2"/>
      <c r="J40" s="19">
        <f>IF(ISERROR(J38/J39),0,J38/J39)</f>
        <v>7.4403994522944539E-3</v>
      </c>
    </row>
    <row r="41" spans="1:10" ht="9.9499999999999993" customHeight="1">
      <c r="A41" s="4"/>
      <c r="B41" s="2"/>
      <c r="C41" s="2"/>
      <c r="D41" s="2"/>
      <c r="E41" s="2"/>
      <c r="F41" s="2"/>
      <c r="G41" s="2"/>
      <c r="H41" s="2"/>
      <c r="I41" s="2"/>
      <c r="J41" s="5"/>
    </row>
    <row r="42" spans="1:10" ht="9.9499999999999993" customHeight="1">
      <c r="A42" s="9" t="s">
        <v>21</v>
      </c>
      <c r="B42" s="2"/>
      <c r="C42" s="2"/>
      <c r="D42" s="2"/>
      <c r="E42" s="2"/>
      <c r="F42" s="2"/>
      <c r="G42" s="2"/>
      <c r="H42" s="2"/>
      <c r="I42" s="2"/>
      <c r="J42" s="2"/>
    </row>
    <row r="43" spans="1:10" ht="32.25" customHeight="1">
      <c r="A43" s="4" t="s">
        <v>431</v>
      </c>
      <c r="B43" s="901" t="s">
        <v>778</v>
      </c>
      <c r="C43" s="901"/>
      <c r="D43" s="901"/>
      <c r="E43" s="901"/>
      <c r="F43" s="901"/>
      <c r="G43" s="901"/>
      <c r="H43" s="901"/>
      <c r="I43" s="901"/>
      <c r="J43" s="901"/>
    </row>
    <row r="44" spans="1:10" ht="15.75" customHeight="1">
      <c r="A44" s="4" t="s">
        <v>443</v>
      </c>
      <c r="B44" s="897" t="s">
        <v>470</v>
      </c>
      <c r="C44" s="897"/>
      <c r="D44" s="897"/>
      <c r="E44" s="897"/>
      <c r="F44" s="897"/>
      <c r="G44" s="897"/>
      <c r="H44" s="897"/>
      <c r="I44" s="897"/>
      <c r="J44" s="897"/>
    </row>
    <row r="45" spans="1:10" ht="9.75" customHeight="1">
      <c r="A45" s="4"/>
      <c r="B45" s="2"/>
      <c r="C45" s="2"/>
      <c r="D45" s="2"/>
      <c r="E45" s="2"/>
      <c r="F45" s="2"/>
      <c r="G45" s="2"/>
      <c r="H45" s="2"/>
      <c r="I45" s="2"/>
      <c r="J45" s="2"/>
    </row>
    <row r="46" spans="1:10" ht="9.75" customHeight="1">
      <c r="A46" s="2"/>
      <c r="B46" s="2"/>
      <c r="C46" s="2"/>
      <c r="D46" s="2"/>
      <c r="E46" s="2"/>
      <c r="F46" s="2"/>
      <c r="G46" s="2"/>
      <c r="H46" s="2"/>
      <c r="I46" s="2"/>
      <c r="J46" s="2"/>
    </row>
    <row r="47" spans="1:10" ht="9.75" customHeight="1">
      <c r="A47" s="2"/>
      <c r="B47" s="2"/>
      <c r="C47" s="2"/>
      <c r="D47" s="2"/>
      <c r="E47" s="2"/>
      <c r="F47" s="2"/>
      <c r="G47" s="2"/>
      <c r="H47" s="2"/>
      <c r="I47" s="2"/>
      <c r="J47" s="2"/>
    </row>
    <row r="48" spans="1:10" ht="9.75" customHeight="1">
      <c r="A48" s="2"/>
      <c r="B48" s="2"/>
      <c r="C48" s="2"/>
      <c r="D48" s="2"/>
      <c r="E48" s="2"/>
      <c r="F48" s="2"/>
      <c r="G48" s="2"/>
      <c r="H48" s="2"/>
      <c r="I48" s="2"/>
      <c r="J48" s="2"/>
    </row>
    <row r="49" spans="1:10" ht="9.75" customHeight="1">
      <c r="A49" s="2"/>
      <c r="B49" s="2"/>
      <c r="C49" s="2"/>
      <c r="D49" s="2"/>
      <c r="E49" s="2"/>
      <c r="F49" s="2"/>
      <c r="G49" s="2"/>
      <c r="H49" s="2"/>
      <c r="I49" s="2"/>
      <c r="J49" s="2"/>
    </row>
    <row r="50" spans="1:10" ht="9.75" customHeight="1">
      <c r="A50" s="2"/>
      <c r="B50" s="2"/>
      <c r="C50" s="2"/>
      <c r="D50" s="2"/>
      <c r="E50" s="2"/>
      <c r="F50" s="2"/>
      <c r="G50" s="2"/>
      <c r="H50" s="2"/>
      <c r="I50" s="2"/>
      <c r="J50" s="2"/>
    </row>
    <row r="51" spans="1:10" ht="9.75" customHeight="1">
      <c r="A51" s="2"/>
      <c r="B51" s="2"/>
      <c r="C51" s="2"/>
      <c r="D51" s="2"/>
      <c r="E51" s="2"/>
      <c r="F51" s="2"/>
      <c r="G51" s="2"/>
      <c r="H51" s="2"/>
      <c r="I51" s="2"/>
      <c r="J51" s="2"/>
    </row>
    <row r="52" spans="1:10" ht="9.75" customHeight="1">
      <c r="A52" s="2"/>
      <c r="B52" s="2"/>
      <c r="C52" s="2"/>
      <c r="D52" s="2"/>
      <c r="E52" s="2"/>
      <c r="F52" s="2"/>
      <c r="G52" s="2"/>
      <c r="H52" s="2"/>
      <c r="I52" s="2"/>
      <c r="J52" s="2"/>
    </row>
    <row r="53" spans="1:10" ht="9.75" customHeight="1">
      <c r="A53" s="2"/>
      <c r="B53" s="2"/>
      <c r="C53" s="2"/>
      <c r="D53" s="2"/>
      <c r="E53" s="2"/>
      <c r="F53" s="2"/>
      <c r="G53" s="2"/>
      <c r="H53" s="2"/>
      <c r="I53" s="2"/>
      <c r="J53" s="2"/>
    </row>
    <row r="54" spans="1:10" ht="9.75" customHeight="1">
      <c r="A54" s="2"/>
      <c r="B54" s="2"/>
      <c r="C54" s="2"/>
      <c r="D54" s="2"/>
      <c r="E54" s="2"/>
      <c r="F54" s="2"/>
      <c r="G54" s="2"/>
      <c r="H54" s="2"/>
      <c r="I54" s="2"/>
      <c r="J54" s="2"/>
    </row>
    <row r="55" spans="1:10" ht="9.75" customHeight="1">
      <c r="A55" s="2"/>
      <c r="B55" s="2"/>
      <c r="C55" s="2"/>
      <c r="D55" s="2"/>
      <c r="E55" s="2"/>
      <c r="F55" s="2"/>
      <c r="G55" s="2"/>
      <c r="H55" s="2"/>
      <c r="I55" s="2"/>
      <c r="J55" s="2"/>
    </row>
    <row r="56" spans="1:10" ht="9.75" customHeight="1"/>
  </sheetData>
  <mergeCells count="5">
    <mergeCell ref="B44:J44"/>
    <mergeCell ref="A3:J3"/>
    <mergeCell ref="A4:J4"/>
    <mergeCell ref="A5:J5"/>
    <mergeCell ref="B43:J43"/>
  </mergeCells>
  <phoneticPr fontId="0" type="noConversion"/>
  <pageMargins left="0.5" right="0.5" top="0.75" bottom="0.75" header="0.3" footer="0.3"/>
  <pageSetup scale="87"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view="pageBreakPreview" zoomScaleNormal="100" zoomScaleSheetLayoutView="100" workbookViewId="0">
      <selection activeCell="I9" sqref="I9"/>
    </sheetView>
  </sheetViews>
  <sheetFormatPr defaultRowHeight="12"/>
  <cols>
    <col min="1" max="1" width="6.83203125" style="257" customWidth="1"/>
    <col min="2" max="2" width="28.1640625" style="257" customWidth="1"/>
    <col min="3" max="3" width="11" style="257" customWidth="1"/>
    <col min="4" max="4" width="15.33203125" style="257" bestFit="1" customWidth="1"/>
    <col min="5" max="5" width="15.83203125" style="257" customWidth="1"/>
    <col min="6" max="6" width="12" style="257" customWidth="1"/>
    <col min="7" max="7" width="15.83203125" style="257" customWidth="1"/>
    <col min="8" max="9" width="16.83203125" style="257" customWidth="1"/>
    <col min="10" max="12" width="15.83203125" style="257" customWidth="1"/>
    <col min="13" max="16384" width="9.33203125" style="257"/>
  </cols>
  <sheetData>
    <row r="1" spans="1:14">
      <c r="A1" s="256"/>
      <c r="B1" s="256"/>
      <c r="K1" s="143"/>
      <c r="L1" s="174" t="s">
        <v>67</v>
      </c>
      <c r="M1" s="143"/>
      <c r="N1" s="258"/>
    </row>
    <row r="2" spans="1:14">
      <c r="A2" s="256"/>
      <c r="B2" s="256"/>
      <c r="K2" s="143"/>
      <c r="L2" s="259" t="s">
        <v>1099</v>
      </c>
      <c r="M2" s="143"/>
      <c r="N2" s="258"/>
    </row>
    <row r="3" spans="1:14">
      <c r="A3" s="880" t="s">
        <v>68</v>
      </c>
      <c r="B3" s="880"/>
      <c r="C3" s="880"/>
      <c r="D3" s="880"/>
      <c r="E3" s="880"/>
      <c r="F3" s="880"/>
      <c r="G3" s="880"/>
      <c r="H3" s="880"/>
      <c r="I3" s="880"/>
      <c r="J3" s="880"/>
      <c r="K3" s="880"/>
      <c r="L3" s="880"/>
      <c r="M3" s="158"/>
      <c r="N3" s="258"/>
    </row>
    <row r="4" spans="1:14">
      <c r="A4" s="880" t="s">
        <v>69</v>
      </c>
      <c r="B4" s="880"/>
      <c r="C4" s="880"/>
      <c r="D4" s="880"/>
      <c r="E4" s="880"/>
      <c r="F4" s="880"/>
      <c r="G4" s="880"/>
      <c r="H4" s="880"/>
      <c r="I4" s="880"/>
      <c r="J4" s="880"/>
      <c r="K4" s="880"/>
      <c r="L4" s="880"/>
      <c r="M4" s="158"/>
      <c r="N4" s="258"/>
    </row>
    <row r="5" spans="1:14">
      <c r="A5" s="881" t="s">
        <v>750</v>
      </c>
      <c r="B5" s="882"/>
      <c r="C5" s="882"/>
      <c r="D5" s="882"/>
      <c r="E5" s="882"/>
      <c r="F5" s="882"/>
      <c r="G5" s="882"/>
      <c r="H5" s="882"/>
      <c r="I5" s="882"/>
      <c r="J5" s="882"/>
      <c r="K5" s="882"/>
      <c r="L5" s="882"/>
    </row>
    <row r="6" spans="1:14">
      <c r="A6" s="260"/>
      <c r="B6" s="260"/>
      <c r="C6" s="136"/>
      <c r="D6" s="136"/>
      <c r="E6" s="136"/>
      <c r="F6" s="136"/>
      <c r="G6" s="136"/>
      <c r="H6" s="136"/>
      <c r="I6" s="136"/>
    </row>
    <row r="7" spans="1:14" ht="63.75" customHeight="1">
      <c r="A7" s="260"/>
      <c r="B7" s="904" t="s">
        <v>105</v>
      </c>
      <c r="C7" s="904"/>
      <c r="D7" s="904"/>
      <c r="E7" s="904"/>
      <c r="F7" s="904"/>
      <c r="G7" s="904"/>
      <c r="H7" s="904"/>
      <c r="I7" s="904"/>
      <c r="J7" s="904"/>
      <c r="K7" s="904"/>
      <c r="L7" s="904"/>
    </row>
    <row r="8" spans="1:14" ht="33" customHeight="1">
      <c r="A8" s="260"/>
      <c r="B8" s="891" t="s">
        <v>537</v>
      </c>
      <c r="C8" s="891"/>
      <c r="D8" s="891"/>
      <c r="E8" s="891"/>
      <c r="F8" s="891"/>
      <c r="G8" s="891"/>
      <c r="H8" s="891"/>
      <c r="I8" s="891"/>
      <c r="J8" s="891"/>
      <c r="K8" s="891"/>
      <c r="L8" s="891"/>
    </row>
    <row r="9" spans="1:14">
      <c r="A9" s="260"/>
      <c r="B9" s="261"/>
      <c r="C9" s="261"/>
      <c r="D9" s="261"/>
      <c r="E9" s="261"/>
      <c r="F9" s="261"/>
      <c r="G9" s="261"/>
      <c r="H9" s="261"/>
      <c r="I9" s="261"/>
      <c r="J9" s="261"/>
      <c r="K9" s="261"/>
      <c r="L9" s="261"/>
    </row>
    <row r="10" spans="1:14">
      <c r="A10" s="144"/>
      <c r="B10" s="262"/>
      <c r="C10" s="262"/>
      <c r="D10" s="262"/>
      <c r="E10" s="902" t="s">
        <v>73</v>
      </c>
      <c r="F10" s="902"/>
      <c r="G10" s="902" t="s">
        <v>762</v>
      </c>
      <c r="H10" s="902" t="s">
        <v>74</v>
      </c>
      <c r="I10" s="903" t="s">
        <v>75</v>
      </c>
      <c r="J10" s="903"/>
      <c r="K10" s="903"/>
      <c r="L10" s="903"/>
      <c r="M10" s="144"/>
    </row>
    <row r="11" spans="1:14">
      <c r="A11" s="263" t="s">
        <v>70</v>
      </c>
      <c r="B11" s="262"/>
      <c r="C11" s="262"/>
      <c r="D11" s="262"/>
      <c r="E11" s="902"/>
      <c r="F11" s="902"/>
      <c r="G11" s="902"/>
      <c r="H11" s="902"/>
      <c r="I11" s="903"/>
      <c r="J11" s="903"/>
      <c r="K11" s="903"/>
      <c r="L11" s="903"/>
      <c r="M11" s="264"/>
    </row>
    <row r="12" spans="1:14">
      <c r="A12" s="265">
        <v>1</v>
      </c>
      <c r="B12" s="266" t="s">
        <v>71</v>
      </c>
      <c r="C12" s="262"/>
      <c r="D12" s="262"/>
      <c r="E12" s="902"/>
      <c r="F12" s="902"/>
      <c r="G12" s="902"/>
      <c r="H12" s="902"/>
      <c r="I12" s="903"/>
      <c r="J12" s="903"/>
      <c r="K12" s="903"/>
      <c r="L12" s="903"/>
    </row>
    <row r="13" spans="1:14">
      <c r="A13" s="265">
        <v>2</v>
      </c>
      <c r="B13" s="267" t="s">
        <v>1065</v>
      </c>
      <c r="C13" s="193"/>
      <c r="D13" s="144"/>
      <c r="E13" s="905" t="s">
        <v>446</v>
      </c>
      <c r="F13" s="905" t="s">
        <v>447</v>
      </c>
      <c r="G13" s="705">
        <f>'WP5 - Att 3 Support'!E11</f>
        <v>23622242.900000002</v>
      </c>
      <c r="H13" s="905" t="s">
        <v>492</v>
      </c>
      <c r="I13" s="905" t="s">
        <v>493</v>
      </c>
      <c r="J13" s="905" t="s">
        <v>494</v>
      </c>
      <c r="K13" s="905" t="s">
        <v>495</v>
      </c>
      <c r="L13" s="905" t="s">
        <v>496</v>
      </c>
    </row>
    <row r="14" spans="1:14">
      <c r="A14" s="265"/>
      <c r="B14" s="268" t="s">
        <v>431</v>
      </c>
      <c r="C14" s="268"/>
      <c r="D14" s="269" t="s">
        <v>443</v>
      </c>
      <c r="E14" s="905"/>
      <c r="F14" s="905"/>
      <c r="G14" s="270" t="s">
        <v>491</v>
      </c>
      <c r="H14" s="905"/>
      <c r="I14" s="905"/>
      <c r="J14" s="905"/>
      <c r="K14" s="905"/>
      <c r="L14" s="905"/>
    </row>
    <row r="15" spans="1:14" s="273" customFormat="1" ht="49.5">
      <c r="A15" s="271"/>
      <c r="B15" s="272" t="s">
        <v>541</v>
      </c>
      <c r="C15" s="272" t="s">
        <v>542</v>
      </c>
      <c r="D15" s="272" t="s">
        <v>72</v>
      </c>
      <c r="E15" s="272" t="s">
        <v>763</v>
      </c>
      <c r="F15" s="295" t="s">
        <v>76</v>
      </c>
      <c r="G15" s="272" t="s">
        <v>383</v>
      </c>
      <c r="H15" s="272" t="s">
        <v>764</v>
      </c>
      <c r="I15" s="272" t="s">
        <v>106</v>
      </c>
      <c r="J15" s="272" t="s">
        <v>765</v>
      </c>
      <c r="K15" s="272" t="s">
        <v>766</v>
      </c>
      <c r="L15" s="272" t="s">
        <v>382</v>
      </c>
    </row>
    <row r="16" spans="1:14">
      <c r="A16" s="265">
        <v>3</v>
      </c>
      <c r="B16" s="274" t="s">
        <v>471</v>
      </c>
      <c r="C16" s="411">
        <v>0</v>
      </c>
      <c r="D16" s="275"/>
      <c r="E16" s="297">
        <v>0</v>
      </c>
      <c r="F16" s="299">
        <f>IF($E$28=0,0,E16/E$28)</f>
        <v>0</v>
      </c>
      <c r="G16" s="302">
        <f>$G$13*F16</f>
        <v>0</v>
      </c>
      <c r="H16" s="281">
        <v>0</v>
      </c>
      <c r="I16" s="304">
        <f>H16-G16</f>
        <v>0</v>
      </c>
      <c r="J16" s="276">
        <f>$J$31*F16</f>
        <v>0</v>
      </c>
      <c r="K16" s="282">
        <v>0</v>
      </c>
      <c r="L16" s="276">
        <f>I16+J16+K16</f>
        <v>0</v>
      </c>
    </row>
    <row r="17" spans="1:12">
      <c r="A17" s="265"/>
      <c r="B17" s="277"/>
      <c r="C17" s="277"/>
      <c r="D17" s="277"/>
      <c r="E17" s="298"/>
      <c r="F17" s="300"/>
      <c r="G17" s="303"/>
      <c r="H17" s="280"/>
      <c r="I17" s="279"/>
      <c r="J17" s="279"/>
      <c r="K17" s="279"/>
      <c r="L17" s="279"/>
    </row>
    <row r="18" spans="1:12">
      <c r="A18" s="265" t="s">
        <v>77</v>
      </c>
      <c r="B18" s="275" t="s">
        <v>1062</v>
      </c>
      <c r="C18" s="411" t="s">
        <v>1063</v>
      </c>
      <c r="D18" s="275" t="s">
        <v>1064</v>
      </c>
      <c r="E18" s="717">
        <f>G13</f>
        <v>23622242.900000002</v>
      </c>
      <c r="F18" s="301">
        <f>IF($E$28=0,0,E18/E$28)</f>
        <v>1</v>
      </c>
      <c r="G18" s="722">
        <f>$G$13*F18</f>
        <v>23622242.900000002</v>
      </c>
      <c r="H18" s="706">
        <v>23967117.803083975</v>
      </c>
      <c r="I18" s="707">
        <f>H18-G18</f>
        <v>344874.90308397263</v>
      </c>
      <c r="J18" s="707">
        <f>$J$31*F18</f>
        <v>23887.510521978547</v>
      </c>
      <c r="K18" s="708">
        <v>0</v>
      </c>
      <c r="L18" s="707">
        <f>I18+J18+K18</f>
        <v>368762.41360595118</v>
      </c>
    </row>
    <row r="19" spans="1:12">
      <c r="A19" s="265" t="s">
        <v>78</v>
      </c>
      <c r="B19" s="275" t="s">
        <v>11</v>
      </c>
      <c r="C19" s="411">
        <v>0</v>
      </c>
      <c r="D19" s="275" t="s">
        <v>20</v>
      </c>
      <c r="E19" s="717">
        <v>0</v>
      </c>
      <c r="F19" s="301">
        <f>IF($E$28=0,0,E19/E$28)</f>
        <v>0</v>
      </c>
      <c r="G19" s="722">
        <f>$G$13*F19</f>
        <v>0</v>
      </c>
      <c r="H19" s="706">
        <v>0</v>
      </c>
      <c r="I19" s="707">
        <f>H19-G19</f>
        <v>0</v>
      </c>
      <c r="J19" s="707">
        <f>$J$31*F19</f>
        <v>0</v>
      </c>
      <c r="K19" s="708">
        <v>0</v>
      </c>
      <c r="L19" s="707">
        <f>I19+J19+K19</f>
        <v>0</v>
      </c>
    </row>
    <row r="20" spans="1:12">
      <c r="A20" s="265">
        <v>5</v>
      </c>
      <c r="B20" s="283" t="s">
        <v>12</v>
      </c>
      <c r="C20" s="412"/>
      <c r="D20" s="283"/>
      <c r="E20" s="718">
        <f>SUM(E18:E19)</f>
        <v>23622242.900000002</v>
      </c>
      <c r="F20" s="284"/>
      <c r="G20" s="723">
        <f>SUM(G18:G19)</f>
        <v>23622242.900000002</v>
      </c>
      <c r="H20" s="709"/>
      <c r="I20" s="710">
        <f>SUM(I18:I19)</f>
        <v>344874.90308397263</v>
      </c>
      <c r="J20" s="710">
        <f>SUM(J18:J19)</f>
        <v>23887.510521978547</v>
      </c>
      <c r="K20" s="710">
        <f t="shared" ref="K20" si="0">SUM(K18:K19)</f>
        <v>0</v>
      </c>
      <c r="L20" s="710">
        <f>SUM(L18:L19)</f>
        <v>368762.41360595118</v>
      </c>
    </row>
    <row r="21" spans="1:12">
      <c r="A21" s="265"/>
      <c r="B21" s="277"/>
      <c r="C21" s="413"/>
      <c r="D21" s="277"/>
      <c r="E21" s="719"/>
      <c r="F21" s="278"/>
      <c r="G21" s="722"/>
      <c r="H21" s="711"/>
      <c r="I21" s="707"/>
      <c r="J21" s="707"/>
      <c r="K21" s="707"/>
      <c r="L21" s="707"/>
    </row>
    <row r="22" spans="1:12">
      <c r="A22" s="265" t="s">
        <v>79</v>
      </c>
      <c r="B22" s="275" t="s">
        <v>14</v>
      </c>
      <c r="C22" s="411">
        <v>0</v>
      </c>
      <c r="D22" s="275" t="s">
        <v>19</v>
      </c>
      <c r="E22" s="717">
        <v>0</v>
      </c>
      <c r="F22" s="301">
        <f>IF($E$28=0,0,E22/E$28)</f>
        <v>0</v>
      </c>
      <c r="G22" s="722">
        <f>$G$13*F22</f>
        <v>0</v>
      </c>
      <c r="H22" s="706">
        <v>0</v>
      </c>
      <c r="I22" s="707">
        <f>H22-G22</f>
        <v>0</v>
      </c>
      <c r="J22" s="707">
        <f>$J$31*F22</f>
        <v>0</v>
      </c>
      <c r="K22" s="708">
        <v>0</v>
      </c>
      <c r="L22" s="707">
        <f>I22+J22+K22</f>
        <v>0</v>
      </c>
    </row>
    <row r="23" spans="1:12">
      <c r="A23" s="265" t="s">
        <v>80</v>
      </c>
      <c r="B23" s="285" t="s">
        <v>13</v>
      </c>
      <c r="C23" s="414">
        <v>0</v>
      </c>
      <c r="D23" s="285" t="s">
        <v>18</v>
      </c>
      <c r="E23" s="720">
        <v>0</v>
      </c>
      <c r="F23" s="301">
        <f>IF($E$28=0,0,E23/E$28)</f>
        <v>0</v>
      </c>
      <c r="G23" s="724">
        <f>$G$13*F23</f>
        <v>0</v>
      </c>
      <c r="H23" s="712">
        <v>0</v>
      </c>
      <c r="I23" s="713">
        <f>H23-G23</f>
        <v>0</v>
      </c>
      <c r="J23" s="713">
        <f>$J$31*F23</f>
        <v>0</v>
      </c>
      <c r="K23" s="714">
        <v>0</v>
      </c>
      <c r="L23" s="713">
        <f>I23+J23+K23</f>
        <v>0</v>
      </c>
    </row>
    <row r="24" spans="1:12">
      <c r="A24" s="265">
        <v>7</v>
      </c>
      <c r="B24" s="277" t="s">
        <v>15</v>
      </c>
      <c r="C24" s="413"/>
      <c r="D24" s="277"/>
      <c r="E24" s="719">
        <f>SUM(E22:E23)</f>
        <v>0</v>
      </c>
      <c r="F24" s="284"/>
      <c r="G24" s="722">
        <f>SUM(G22:G23)</f>
        <v>0</v>
      </c>
      <c r="H24" s="711"/>
      <c r="I24" s="707">
        <f>SUM(I22:I23)</f>
        <v>0</v>
      </c>
      <c r="J24" s="707">
        <f>SUM(J22:J23)</f>
        <v>0</v>
      </c>
      <c r="K24" s="707">
        <f t="shared" ref="K24" si="1">SUM(K22:K23)</f>
        <v>0</v>
      </c>
      <c r="L24" s="707">
        <f>SUM(L22:L23)</f>
        <v>0</v>
      </c>
    </row>
    <row r="25" spans="1:12">
      <c r="A25" s="265"/>
      <c r="B25" s="277"/>
      <c r="C25" s="413"/>
      <c r="D25" s="277"/>
      <c r="E25" s="719"/>
      <c r="F25" s="278"/>
      <c r="G25" s="722"/>
      <c r="H25" s="711"/>
      <c r="I25" s="707"/>
      <c r="J25" s="707"/>
      <c r="K25" s="707"/>
      <c r="L25" s="707"/>
    </row>
    <row r="26" spans="1:12">
      <c r="A26" s="265">
        <v>8</v>
      </c>
      <c r="B26" s="275" t="s">
        <v>16</v>
      </c>
      <c r="C26" s="411">
        <v>0</v>
      </c>
      <c r="D26" s="275"/>
      <c r="E26" s="717">
        <v>0</v>
      </c>
      <c r="F26" s="301">
        <f>IF($E$28=0,0,E26/E$28)</f>
        <v>0</v>
      </c>
      <c r="G26" s="722">
        <f>$G$13*F26</f>
        <v>0</v>
      </c>
      <c r="H26" s="706">
        <v>0</v>
      </c>
      <c r="I26" s="707">
        <f>H26-G26</f>
        <v>0</v>
      </c>
      <c r="J26" s="707">
        <f>$J$31*F26</f>
        <v>0</v>
      </c>
      <c r="K26" s="708">
        <v>0</v>
      </c>
      <c r="L26" s="707">
        <f>I26+J26+K26</f>
        <v>0</v>
      </c>
    </row>
    <row r="27" spans="1:12">
      <c r="A27" s="265"/>
      <c r="B27" s="286"/>
      <c r="C27" s="286"/>
      <c r="D27" s="286"/>
      <c r="E27" s="721"/>
      <c r="F27" s="287"/>
      <c r="G27" s="724"/>
      <c r="H27" s="715"/>
      <c r="I27" s="713"/>
      <c r="J27" s="713"/>
      <c r="K27" s="713"/>
      <c r="L27" s="713"/>
    </row>
    <row r="28" spans="1:12" s="291" customFormat="1" ht="24">
      <c r="A28" s="288">
        <v>9</v>
      </c>
      <c r="B28" s="289" t="s">
        <v>380</v>
      </c>
      <c r="C28" s="289"/>
      <c r="D28" s="289"/>
      <c r="E28" s="716">
        <f>E16+E20+E24+E26</f>
        <v>23622242.900000002</v>
      </c>
      <c r="F28" s="290">
        <f>SUM(F16:F27)</f>
        <v>1</v>
      </c>
      <c r="G28" s="716">
        <f t="shared" ref="G28:L28" si="2">G16+G20+G24+G26</f>
        <v>23622242.900000002</v>
      </c>
      <c r="H28" s="716">
        <f t="shared" si="2"/>
        <v>0</v>
      </c>
      <c r="I28" s="716">
        <f t="shared" si="2"/>
        <v>344874.90308397263</v>
      </c>
      <c r="J28" s="716">
        <f t="shared" si="2"/>
        <v>23887.510521978547</v>
      </c>
      <c r="K28" s="716">
        <f t="shared" si="2"/>
        <v>0</v>
      </c>
      <c r="L28" s="716">
        <f t="shared" si="2"/>
        <v>368762.41360595118</v>
      </c>
    </row>
    <row r="29" spans="1:12">
      <c r="A29" s="265"/>
      <c r="B29" s="144"/>
      <c r="C29" s="144"/>
      <c r="D29" s="144"/>
      <c r="E29" s="144"/>
      <c r="F29" s="144"/>
      <c r="G29" s="144"/>
      <c r="H29" s="144"/>
      <c r="I29" s="144"/>
      <c r="J29" s="144"/>
      <c r="K29" s="144"/>
      <c r="L29" s="144"/>
    </row>
    <row r="30" spans="1:12">
      <c r="A30" s="265"/>
      <c r="B30" s="144"/>
      <c r="C30" s="144"/>
      <c r="D30" s="144"/>
      <c r="E30" s="144"/>
      <c r="F30" s="144"/>
      <c r="G30" s="144"/>
      <c r="H30" s="144"/>
      <c r="I30" s="144"/>
      <c r="J30" s="144"/>
      <c r="K30" s="144"/>
      <c r="L30" s="144"/>
    </row>
    <row r="31" spans="1:12">
      <c r="A31" s="265">
        <v>10</v>
      </c>
      <c r="B31" s="144"/>
      <c r="C31" s="144"/>
      <c r="D31" s="144"/>
      <c r="E31" s="144"/>
      <c r="F31" s="144"/>
      <c r="G31" s="144"/>
      <c r="H31" s="895" t="s">
        <v>608</v>
      </c>
      <c r="I31" s="895"/>
      <c r="J31" s="852">
        <f>+'Att 6 - True-up Interest'!H57</f>
        <v>23887.510521978547</v>
      </c>
      <c r="K31" s="144"/>
      <c r="L31" s="144"/>
    </row>
    <row r="32" spans="1:12">
      <c r="A32" s="265"/>
      <c r="B32" s="144"/>
      <c r="C32" s="144"/>
      <c r="D32" s="144"/>
      <c r="E32" s="144"/>
      <c r="F32" s="144"/>
      <c r="G32" s="144"/>
      <c r="H32" s="144"/>
      <c r="I32" s="144"/>
      <c r="J32" s="144"/>
      <c r="K32" s="144"/>
      <c r="L32" s="144"/>
    </row>
    <row r="33" spans="1:12">
      <c r="A33" s="265"/>
      <c r="B33" s="144"/>
      <c r="C33" s="144"/>
      <c r="D33" s="144"/>
      <c r="E33" s="144"/>
      <c r="F33" s="144"/>
      <c r="G33" s="144"/>
      <c r="H33" s="144"/>
      <c r="I33" s="144"/>
      <c r="J33" s="144"/>
      <c r="K33" s="144"/>
      <c r="L33" s="144"/>
    </row>
    <row r="34" spans="1:12">
      <c r="A34" s="293" t="s">
        <v>81</v>
      </c>
      <c r="B34" s="144"/>
      <c r="C34" s="144"/>
      <c r="D34" s="144"/>
      <c r="E34" s="144"/>
      <c r="F34" s="144"/>
      <c r="G34" s="144"/>
      <c r="H34" s="144"/>
      <c r="I34" s="144"/>
      <c r="J34" s="144"/>
      <c r="K34" s="144"/>
      <c r="L34" s="144"/>
    </row>
    <row r="35" spans="1:12">
      <c r="A35" s="265"/>
      <c r="B35" s="268" t="s">
        <v>431</v>
      </c>
      <c r="C35" s="268"/>
      <c r="D35" s="268" t="s">
        <v>443</v>
      </c>
      <c r="E35" s="144"/>
      <c r="F35" s="144"/>
      <c r="G35" s="144"/>
      <c r="H35" s="144"/>
      <c r="I35" s="144"/>
      <c r="J35" s="144"/>
      <c r="K35" s="144"/>
      <c r="L35" s="144"/>
    </row>
    <row r="36" spans="1:12" ht="24">
      <c r="A36" s="265"/>
      <c r="B36" s="272" t="s">
        <v>83</v>
      </c>
      <c r="C36" s="270" t="s">
        <v>391</v>
      </c>
      <c r="D36" s="272" t="s">
        <v>82</v>
      </c>
      <c r="E36" s="144"/>
      <c r="F36" s="144"/>
      <c r="G36" s="144"/>
      <c r="H36" s="144"/>
      <c r="I36" s="144"/>
      <c r="J36" s="144"/>
      <c r="K36" s="144"/>
      <c r="L36" s="144"/>
    </row>
    <row r="37" spans="1:12" ht="24">
      <c r="A37" s="271">
        <v>11</v>
      </c>
      <c r="B37" s="294" t="s">
        <v>84</v>
      </c>
      <c r="C37" s="295" t="s">
        <v>85</v>
      </c>
      <c r="D37" s="276">
        <f>'Att 11 - Prior Period Adj'!F30</f>
        <v>0</v>
      </c>
      <c r="E37" s="144"/>
      <c r="F37" s="144"/>
      <c r="G37" s="144"/>
      <c r="H37" s="144"/>
      <c r="I37" s="144"/>
      <c r="J37" s="144"/>
      <c r="K37" s="144"/>
      <c r="L37" s="144"/>
    </row>
    <row r="38" spans="1:12">
      <c r="A38" s="265"/>
      <c r="B38" s="296"/>
      <c r="C38" s="286"/>
      <c r="D38" s="286"/>
      <c r="E38" s="144"/>
      <c r="F38" s="144"/>
      <c r="G38" s="144"/>
      <c r="H38" s="144"/>
      <c r="I38" s="144"/>
      <c r="J38" s="144"/>
      <c r="K38" s="144"/>
      <c r="L38" s="144"/>
    </row>
    <row r="39" spans="1:12">
      <c r="A39" s="265"/>
      <c r="B39" s="144"/>
      <c r="C39" s="144"/>
      <c r="D39" s="144"/>
      <c r="E39" s="144"/>
      <c r="F39" s="144"/>
      <c r="G39" s="144"/>
      <c r="H39" s="144"/>
      <c r="I39" s="144"/>
      <c r="J39" s="144"/>
      <c r="K39" s="144"/>
      <c r="L39" s="144"/>
    </row>
    <row r="40" spans="1:12">
      <c r="A40" s="263" t="s">
        <v>21</v>
      </c>
      <c r="B40" s="144"/>
      <c r="C40" s="144"/>
      <c r="D40" s="144"/>
      <c r="E40" s="144"/>
      <c r="F40" s="144"/>
      <c r="G40" s="144"/>
      <c r="H40" s="144"/>
      <c r="I40" s="144"/>
      <c r="J40" s="144"/>
      <c r="K40" s="144"/>
      <c r="L40" s="144"/>
    </row>
    <row r="41" spans="1:12">
      <c r="A41" s="265" t="s">
        <v>86</v>
      </c>
      <c r="B41" s="895" t="s">
        <v>91</v>
      </c>
      <c r="C41" s="895"/>
      <c r="D41" s="895"/>
      <c r="E41" s="895"/>
      <c r="F41" s="895"/>
      <c r="G41" s="895"/>
      <c r="H41" s="895"/>
      <c r="I41" s="895"/>
      <c r="J41" s="895"/>
      <c r="K41" s="895"/>
      <c r="L41" s="895"/>
    </row>
    <row r="42" spans="1:12">
      <c r="A42" s="265" t="s">
        <v>87</v>
      </c>
      <c r="B42" s="895" t="s">
        <v>568</v>
      </c>
      <c r="C42" s="895"/>
      <c r="D42" s="895"/>
      <c r="E42" s="895"/>
      <c r="F42" s="895"/>
      <c r="G42" s="895"/>
      <c r="H42" s="895"/>
      <c r="I42" s="895"/>
      <c r="J42" s="895"/>
      <c r="K42" s="895"/>
      <c r="L42" s="895"/>
    </row>
    <row r="43" spans="1:12">
      <c r="A43" s="144" t="s">
        <v>88</v>
      </c>
      <c r="B43" s="895" t="s">
        <v>569</v>
      </c>
      <c r="C43" s="895"/>
      <c r="D43" s="895"/>
      <c r="E43" s="895"/>
      <c r="F43" s="895"/>
      <c r="G43" s="895"/>
      <c r="H43" s="895"/>
      <c r="I43" s="895"/>
      <c r="J43" s="895"/>
      <c r="K43" s="895"/>
      <c r="L43" s="895"/>
    </row>
    <row r="44" spans="1:12" ht="24" customHeight="1">
      <c r="A44" s="144" t="s">
        <v>89</v>
      </c>
      <c r="B44" s="906" t="s">
        <v>92</v>
      </c>
      <c r="C44" s="906"/>
      <c r="D44" s="906"/>
      <c r="E44" s="906"/>
      <c r="F44" s="906"/>
      <c r="G44" s="906"/>
      <c r="H44" s="906"/>
      <c r="I44" s="906"/>
      <c r="J44" s="906"/>
      <c r="K44" s="906"/>
      <c r="L44" s="906"/>
    </row>
    <row r="45" spans="1:12">
      <c r="A45" s="144" t="s">
        <v>90</v>
      </c>
      <c r="B45" s="895" t="s">
        <v>93</v>
      </c>
      <c r="C45" s="895"/>
      <c r="D45" s="895"/>
      <c r="E45" s="895"/>
      <c r="F45" s="895"/>
      <c r="G45" s="895"/>
      <c r="H45" s="895"/>
      <c r="I45" s="895"/>
      <c r="J45" s="895"/>
      <c r="K45" s="895"/>
      <c r="L45" s="895"/>
    </row>
    <row r="46" spans="1:12">
      <c r="A46" s="144"/>
      <c r="B46" s="144"/>
      <c r="C46" s="144"/>
      <c r="D46" s="144"/>
      <c r="E46" s="144"/>
      <c r="F46" s="144"/>
      <c r="G46" s="144"/>
      <c r="H46" s="144"/>
      <c r="I46" s="144"/>
      <c r="J46" s="144"/>
      <c r="K46" s="144"/>
      <c r="L46" s="144"/>
    </row>
    <row r="47" spans="1:12">
      <c r="A47" s="144"/>
      <c r="B47" s="144"/>
      <c r="C47" s="144"/>
      <c r="D47" s="144"/>
      <c r="E47" s="144"/>
      <c r="F47" s="144"/>
      <c r="G47" s="144"/>
      <c r="H47" s="144"/>
      <c r="I47" s="144"/>
      <c r="J47" s="144"/>
      <c r="K47" s="144"/>
      <c r="L47" s="144"/>
    </row>
    <row r="48" spans="1:12">
      <c r="A48" s="144"/>
      <c r="B48" s="144"/>
      <c r="C48" s="144"/>
      <c r="D48" s="144"/>
      <c r="E48" s="144"/>
      <c r="F48" s="144"/>
      <c r="G48" s="144"/>
      <c r="H48" s="144"/>
      <c r="I48" s="144"/>
      <c r="J48" s="144"/>
      <c r="K48" s="144"/>
      <c r="L48" s="144"/>
    </row>
  </sheetData>
  <mergeCells count="22">
    <mergeCell ref="E13:E14"/>
    <mergeCell ref="B45:L45"/>
    <mergeCell ref="B41:L41"/>
    <mergeCell ref="B42:L42"/>
    <mergeCell ref="B43:L43"/>
    <mergeCell ref="B44:L44"/>
    <mergeCell ref="H31:I31"/>
    <mergeCell ref="J13:J14"/>
    <mergeCell ref="K13:K14"/>
    <mergeCell ref="L13:L14"/>
    <mergeCell ref="F13:F14"/>
    <mergeCell ref="H13:H14"/>
    <mergeCell ref="I13:I14"/>
    <mergeCell ref="E10:F12"/>
    <mergeCell ref="G10:G12"/>
    <mergeCell ref="H10:H12"/>
    <mergeCell ref="I10:L12"/>
    <mergeCell ref="A3:L3"/>
    <mergeCell ref="A5:L5"/>
    <mergeCell ref="B7:L7"/>
    <mergeCell ref="B8:L8"/>
    <mergeCell ref="A4:L4"/>
  </mergeCells>
  <phoneticPr fontId="0" type="noConversion"/>
  <pageMargins left="0.5" right="0.5" top="0.75" bottom="0.75" header="0.3" footer="0.3"/>
  <pageSetup scale="72" orientation="landscape" verticalDpi="1200" r:id="rId1"/>
  <rowBreaks count="1" manualBreakCount="1">
    <brk id="45"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7"/>
  <sheetViews>
    <sheetView view="pageBreakPreview" zoomScale="110" zoomScaleNormal="100" zoomScaleSheetLayoutView="110" workbookViewId="0">
      <selection activeCell="I27" sqref="I27"/>
    </sheetView>
  </sheetViews>
  <sheetFormatPr defaultRowHeight="12"/>
  <cols>
    <col min="1" max="1" width="5.83203125" style="257" customWidth="1"/>
    <col min="2" max="2" width="15.33203125" style="257" customWidth="1"/>
    <col min="3" max="3" width="10.83203125" style="257" customWidth="1"/>
    <col min="4" max="4" width="13.83203125" style="257" customWidth="1"/>
    <col min="5" max="5" width="15" style="257" customWidth="1"/>
    <col min="6" max="6" width="15.83203125" style="257" customWidth="1"/>
    <col min="7" max="8" width="18" style="257" customWidth="1"/>
    <col min="9" max="9" width="17.83203125" style="257" customWidth="1"/>
    <col min="10" max="10" width="16.83203125" style="257" customWidth="1"/>
    <col min="11" max="11" width="17" style="257" customWidth="1"/>
    <col min="12" max="12" width="9.33203125" style="257"/>
    <col min="13" max="13" width="11.1640625" style="257" bestFit="1" customWidth="1"/>
    <col min="14" max="16384" width="9.33203125" style="257"/>
  </cols>
  <sheetData>
    <row r="1" spans="1:103">
      <c r="A1" s="260"/>
      <c r="B1" s="260"/>
      <c r="C1" s="260"/>
      <c r="D1" s="136"/>
      <c r="E1" s="136"/>
      <c r="F1" s="136"/>
      <c r="G1" s="136"/>
      <c r="H1" s="136"/>
      <c r="I1" s="136"/>
      <c r="J1" s="136"/>
      <c r="K1" s="174" t="s">
        <v>107</v>
      </c>
      <c r="L1" s="143"/>
    </row>
    <row r="2" spans="1:103">
      <c r="A2" s="260"/>
      <c r="B2" s="260"/>
      <c r="C2" s="260"/>
      <c r="D2" s="136"/>
      <c r="E2" s="136"/>
      <c r="F2" s="136"/>
      <c r="G2" s="136"/>
      <c r="H2" s="136"/>
      <c r="I2" s="136"/>
      <c r="J2" s="136"/>
      <c r="K2" s="259" t="s">
        <v>1099</v>
      </c>
      <c r="L2" s="143"/>
    </row>
    <row r="3" spans="1:103">
      <c r="A3" s="880" t="s">
        <v>109</v>
      </c>
      <c r="B3" s="880"/>
      <c r="C3" s="880"/>
      <c r="D3" s="880"/>
      <c r="E3" s="880"/>
      <c r="F3" s="880"/>
      <c r="G3" s="880"/>
      <c r="H3" s="880"/>
      <c r="I3" s="880"/>
      <c r="J3" s="880"/>
      <c r="K3" s="880"/>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row>
    <row r="4" spans="1:103">
      <c r="A4" s="880" t="s">
        <v>108</v>
      </c>
      <c r="B4" s="880"/>
      <c r="C4" s="880"/>
      <c r="D4" s="880"/>
      <c r="E4" s="880"/>
      <c r="F4" s="880"/>
      <c r="G4" s="880"/>
      <c r="H4" s="880"/>
      <c r="I4" s="880"/>
      <c r="J4" s="880"/>
      <c r="K4" s="880"/>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row>
    <row r="5" spans="1:103">
      <c r="A5" s="881" t="s">
        <v>750</v>
      </c>
      <c r="B5" s="882"/>
      <c r="C5" s="882"/>
      <c r="D5" s="882"/>
      <c r="E5" s="882"/>
      <c r="F5" s="882"/>
      <c r="G5" s="882"/>
      <c r="H5" s="882"/>
      <c r="I5" s="882"/>
      <c r="J5" s="882"/>
      <c r="K5" s="882"/>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row>
    <row r="6" spans="1:103">
      <c r="A6" s="164"/>
      <c r="B6" s="164"/>
      <c r="C6" s="164"/>
      <c r="D6" s="164"/>
      <c r="E6" s="164"/>
      <c r="F6" s="164"/>
      <c r="G6" s="164"/>
      <c r="H6" s="164"/>
      <c r="I6" s="164"/>
      <c r="J6" s="164"/>
      <c r="K6" s="164"/>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row>
    <row r="7" spans="1:103">
      <c r="A7" s="305"/>
      <c r="B7" s="305"/>
      <c r="C7" s="305"/>
      <c r="D7" s="909" t="s">
        <v>117</v>
      </c>
      <c r="E7" s="909"/>
      <c r="F7" s="305" t="s">
        <v>118</v>
      </c>
      <c r="G7" s="305" t="s">
        <v>119</v>
      </c>
      <c r="H7" s="909" t="s">
        <v>120</v>
      </c>
      <c r="I7" s="909"/>
      <c r="J7" s="909" t="s">
        <v>121</v>
      </c>
      <c r="K7" s="909"/>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row>
    <row r="8" spans="1:103" ht="24">
      <c r="A8" s="306" t="s">
        <v>110</v>
      </c>
      <c r="B8" s="307" t="s">
        <v>111</v>
      </c>
      <c r="C8" s="307"/>
      <c r="D8" s="307" t="s">
        <v>413</v>
      </c>
      <c r="E8" s="307" t="s">
        <v>112</v>
      </c>
      <c r="F8" s="307" t="s">
        <v>113</v>
      </c>
      <c r="G8" s="307" t="s">
        <v>114</v>
      </c>
      <c r="H8" s="307" t="s">
        <v>115</v>
      </c>
      <c r="I8" s="307" t="s">
        <v>116</v>
      </c>
      <c r="J8" s="307" t="s">
        <v>413</v>
      </c>
      <c r="K8" s="307" t="s">
        <v>112</v>
      </c>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row>
    <row r="9" spans="1:103">
      <c r="A9" s="136"/>
      <c r="B9" s="160" t="s">
        <v>122</v>
      </c>
      <c r="C9" s="160"/>
      <c r="D9" s="160" t="s">
        <v>123</v>
      </c>
      <c r="E9" s="308" t="s">
        <v>125</v>
      </c>
      <c r="F9" s="160" t="s">
        <v>124</v>
      </c>
      <c r="G9" s="160" t="s">
        <v>126</v>
      </c>
      <c r="H9" s="160" t="s">
        <v>127</v>
      </c>
      <c r="I9" s="160" t="s">
        <v>128</v>
      </c>
      <c r="J9" s="160" t="s">
        <v>129</v>
      </c>
      <c r="K9" s="160" t="s">
        <v>130</v>
      </c>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row>
    <row r="10" spans="1:103" ht="48">
      <c r="A10" s="136"/>
      <c r="B10" s="309" t="s">
        <v>137</v>
      </c>
      <c r="C10" s="309"/>
      <c r="D10" s="310" t="s">
        <v>131</v>
      </c>
      <c r="E10" s="310" t="s">
        <v>132</v>
      </c>
      <c r="F10" s="310" t="s">
        <v>184</v>
      </c>
      <c r="G10" s="311" t="s">
        <v>574</v>
      </c>
      <c r="H10" s="310" t="s">
        <v>133</v>
      </c>
      <c r="I10" s="310" t="s">
        <v>134</v>
      </c>
      <c r="J10" s="311" t="s">
        <v>135</v>
      </c>
      <c r="K10" s="310" t="s">
        <v>136</v>
      </c>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row>
    <row r="11" spans="1:103">
      <c r="A11" s="309">
        <v>1</v>
      </c>
      <c r="B11" s="136" t="s">
        <v>150</v>
      </c>
      <c r="C11" s="259">
        <v>2022</v>
      </c>
      <c r="D11" s="643">
        <v>156726784.44</v>
      </c>
      <c r="E11" s="312">
        <v>1484703.6</v>
      </c>
      <c r="F11" s="312">
        <v>0</v>
      </c>
      <c r="G11" s="312">
        <v>0</v>
      </c>
      <c r="H11" s="643">
        <v>840524.05</v>
      </c>
      <c r="I11" s="643">
        <v>692612.87757777772</v>
      </c>
      <c r="J11" s="643">
        <v>8526304.1911268458</v>
      </c>
      <c r="K11" s="312">
        <v>292530.65456124995</v>
      </c>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row>
    <row r="12" spans="1:103">
      <c r="A12" s="309">
        <v>2</v>
      </c>
      <c r="B12" s="136" t="s">
        <v>139</v>
      </c>
      <c r="C12" s="259">
        <v>2023</v>
      </c>
      <c r="D12" s="643">
        <v>156726784.44</v>
      </c>
      <c r="E12" s="312">
        <v>1484703.6</v>
      </c>
      <c r="F12" s="312">
        <v>0</v>
      </c>
      <c r="G12" s="312">
        <v>0</v>
      </c>
      <c r="H12" s="643">
        <v>840524.05</v>
      </c>
      <c r="I12" s="643">
        <v>639106.21775277774</v>
      </c>
      <c r="J12" s="643">
        <v>8806526.3533522151</v>
      </c>
      <c r="K12" s="312">
        <v>304729.86347349995</v>
      </c>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row>
    <row r="13" spans="1:103">
      <c r="A13" s="309">
        <v>3</v>
      </c>
      <c r="B13" s="136" t="s">
        <v>140</v>
      </c>
      <c r="C13" s="259">
        <v>2023</v>
      </c>
      <c r="D13" s="643">
        <v>156726784.44</v>
      </c>
      <c r="E13" s="312">
        <v>1484703.6</v>
      </c>
      <c r="F13" s="312">
        <v>0</v>
      </c>
      <c r="G13" s="312">
        <v>0</v>
      </c>
      <c r="H13" s="643">
        <v>840524.05</v>
      </c>
      <c r="I13" s="643">
        <v>510391.73802777776</v>
      </c>
      <c r="J13" s="643">
        <v>9086748.5155775845</v>
      </c>
      <c r="K13" s="312">
        <v>316929.07238574995</v>
      </c>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row>
    <row r="14" spans="1:103">
      <c r="A14" s="309">
        <v>4</v>
      </c>
      <c r="B14" s="136" t="s">
        <v>141</v>
      </c>
      <c r="C14" s="259">
        <v>2023</v>
      </c>
      <c r="D14" s="643">
        <v>156726784.44</v>
      </c>
      <c r="E14" s="312">
        <v>1484703.6</v>
      </c>
      <c r="F14" s="312">
        <v>0</v>
      </c>
      <c r="G14" s="312">
        <v>0</v>
      </c>
      <c r="H14" s="643">
        <v>1190524.05</v>
      </c>
      <c r="I14" s="643">
        <v>432537.88413611113</v>
      </c>
      <c r="J14" s="643">
        <v>9366970.6778029539</v>
      </c>
      <c r="K14" s="312">
        <v>329128.28129799996</v>
      </c>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row>
    <row r="15" spans="1:103">
      <c r="A15" s="309">
        <v>5</v>
      </c>
      <c r="B15" s="136" t="s">
        <v>142</v>
      </c>
      <c r="C15" s="259">
        <v>2023</v>
      </c>
      <c r="D15" s="643">
        <v>156726784.44</v>
      </c>
      <c r="E15" s="312">
        <v>1484703.6</v>
      </c>
      <c r="F15" s="312">
        <v>0</v>
      </c>
      <c r="G15" s="312">
        <v>0</v>
      </c>
      <c r="H15" s="643">
        <v>1190524.05</v>
      </c>
      <c r="I15" s="643">
        <v>545390.97024444444</v>
      </c>
      <c r="J15" s="643">
        <v>9647192.8400283232</v>
      </c>
      <c r="K15" s="312">
        <v>341327.49021024996</v>
      </c>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row>
    <row r="16" spans="1:103">
      <c r="A16" s="309">
        <v>6</v>
      </c>
      <c r="B16" s="136" t="s">
        <v>143</v>
      </c>
      <c r="C16" s="259">
        <v>2023</v>
      </c>
      <c r="D16" s="643">
        <v>161726784.44</v>
      </c>
      <c r="E16" s="312">
        <v>1484703.6</v>
      </c>
      <c r="F16" s="312">
        <v>0</v>
      </c>
      <c r="G16" s="312">
        <v>0</v>
      </c>
      <c r="H16" s="643">
        <v>1190524.05</v>
      </c>
      <c r="I16" s="643">
        <v>417220.6638527778</v>
      </c>
      <c r="J16" s="643">
        <v>9927415.0022536926</v>
      </c>
      <c r="K16" s="312">
        <v>353526.69912249997</v>
      </c>
      <c r="L16" s="143"/>
      <c r="M16" s="731"/>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row>
    <row r="17" spans="1:103">
      <c r="A17" s="309">
        <v>7</v>
      </c>
      <c r="B17" s="136" t="s">
        <v>144</v>
      </c>
      <c r="C17" s="259">
        <v>2023</v>
      </c>
      <c r="D17" s="643">
        <v>161726784.44</v>
      </c>
      <c r="E17" s="312">
        <v>1484703.6</v>
      </c>
      <c r="F17" s="312">
        <v>0</v>
      </c>
      <c r="G17" s="312">
        <v>0</v>
      </c>
      <c r="H17" s="643">
        <v>1190524.05</v>
      </c>
      <c r="I17" s="643">
        <v>389355.60116111109</v>
      </c>
      <c r="J17" s="643">
        <v>10219387.164479062</v>
      </c>
      <c r="K17" s="312">
        <v>365725.90803474997</v>
      </c>
      <c r="L17" s="143"/>
      <c r="M17" s="731"/>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row>
    <row r="18" spans="1:103">
      <c r="A18" s="309">
        <v>8</v>
      </c>
      <c r="B18" s="136" t="s">
        <v>145</v>
      </c>
      <c r="C18" s="259">
        <v>2023</v>
      </c>
      <c r="D18" s="643">
        <v>161726784.44</v>
      </c>
      <c r="E18" s="312">
        <v>1484703.6</v>
      </c>
      <c r="F18" s="312">
        <v>0</v>
      </c>
      <c r="G18" s="312">
        <v>0</v>
      </c>
      <c r="H18" s="643">
        <v>1190524.05</v>
      </c>
      <c r="I18" s="643">
        <v>369058.73640277772</v>
      </c>
      <c r="J18" s="643">
        <v>10511359.326704431</v>
      </c>
      <c r="K18" s="312">
        <v>377925.11694699997</v>
      </c>
      <c r="L18" s="143"/>
      <c r="M18" s="731"/>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row>
    <row r="19" spans="1:103">
      <c r="A19" s="309">
        <v>9</v>
      </c>
      <c r="B19" s="136" t="s">
        <v>146</v>
      </c>
      <c r="C19" s="259">
        <v>2023</v>
      </c>
      <c r="D19" s="643">
        <v>161726784.44</v>
      </c>
      <c r="E19" s="312">
        <v>1484703.6</v>
      </c>
      <c r="F19" s="312">
        <v>0</v>
      </c>
      <c r="G19" s="312">
        <v>0</v>
      </c>
      <c r="H19" s="643">
        <v>1190524.05</v>
      </c>
      <c r="I19" s="643">
        <v>966647.19798977766</v>
      </c>
      <c r="J19" s="643">
        <v>10803331.488929801</v>
      </c>
      <c r="K19" s="312">
        <v>390124.32585924998</v>
      </c>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row>
    <row r="20" spans="1:103">
      <c r="A20" s="309">
        <v>10</v>
      </c>
      <c r="B20" s="136" t="s">
        <v>147</v>
      </c>
      <c r="C20" s="259">
        <v>2023</v>
      </c>
      <c r="D20" s="643">
        <v>161726784.44</v>
      </c>
      <c r="E20" s="312">
        <v>1484703.6</v>
      </c>
      <c r="F20" s="312">
        <v>0</v>
      </c>
      <c r="G20" s="312">
        <v>0</v>
      </c>
      <c r="H20" s="643">
        <v>1190524.05</v>
      </c>
      <c r="I20" s="643">
        <v>838114.26827277779</v>
      </c>
      <c r="J20" s="643">
        <v>11095303.65115517</v>
      </c>
      <c r="K20" s="312">
        <v>402323.53477149998</v>
      </c>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row>
    <row r="21" spans="1:103">
      <c r="A21" s="309">
        <v>11</v>
      </c>
      <c r="B21" s="136" t="s">
        <v>148</v>
      </c>
      <c r="C21" s="259">
        <v>2023</v>
      </c>
      <c r="D21" s="643">
        <v>161726784.44</v>
      </c>
      <c r="E21" s="643">
        <v>1484703.6</v>
      </c>
      <c r="F21" s="312">
        <v>0</v>
      </c>
      <c r="G21" s="312">
        <v>0</v>
      </c>
      <c r="H21" s="643">
        <v>1190524.05</v>
      </c>
      <c r="I21" s="643">
        <v>760202.67188911105</v>
      </c>
      <c r="J21" s="643">
        <v>11387275.813380539</v>
      </c>
      <c r="K21" s="312">
        <v>414522.74368374998</v>
      </c>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row>
    <row r="22" spans="1:103">
      <c r="A22" s="309">
        <v>12</v>
      </c>
      <c r="B22" s="136" t="s">
        <v>149</v>
      </c>
      <c r="C22" s="259">
        <v>2023</v>
      </c>
      <c r="D22" s="643">
        <v>161726784.44</v>
      </c>
      <c r="E22" s="643">
        <v>1484703.6</v>
      </c>
      <c r="F22" s="312">
        <v>0</v>
      </c>
      <c r="G22" s="312">
        <v>0</v>
      </c>
      <c r="H22" s="643">
        <v>1190524.05</v>
      </c>
      <c r="I22" s="643">
        <v>654139.94345544442</v>
      </c>
      <c r="J22" s="643">
        <v>11679247.975605909</v>
      </c>
      <c r="K22" s="312">
        <v>426721.95259599999</v>
      </c>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row>
    <row r="23" spans="1:103">
      <c r="A23" s="309">
        <v>13</v>
      </c>
      <c r="B23" s="136" t="s">
        <v>150</v>
      </c>
      <c r="C23" s="259">
        <v>2023</v>
      </c>
      <c r="D23" s="643">
        <v>161726784.44</v>
      </c>
      <c r="E23" s="643">
        <v>1484703.6</v>
      </c>
      <c r="F23" s="312">
        <v>0</v>
      </c>
      <c r="G23" s="312">
        <v>0</v>
      </c>
      <c r="H23" s="643">
        <v>1190524.05</v>
      </c>
      <c r="I23" s="643">
        <v>651344.39362177777</v>
      </c>
      <c r="J23" s="643">
        <v>11971220.137831278</v>
      </c>
      <c r="K23" s="312">
        <v>438921.16150824999</v>
      </c>
      <c r="L23" s="143"/>
      <c r="M23" s="731"/>
      <c r="N23" s="731"/>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row>
    <row r="24" spans="1:103" ht="36.75" thickBot="1">
      <c r="A24" s="309">
        <v>14</v>
      </c>
      <c r="B24" s="313" t="s">
        <v>151</v>
      </c>
      <c r="C24" s="313"/>
      <c r="D24" s="644">
        <f>AVERAGE(D11:D23)</f>
        <v>159803707.51692313</v>
      </c>
      <c r="E24" s="644">
        <f t="shared" ref="E24:K24" si="0">AVERAGE(E11:E23)</f>
        <v>1484703.6</v>
      </c>
      <c r="F24" s="314">
        <f t="shared" si="0"/>
        <v>0</v>
      </c>
      <c r="G24" s="314">
        <f t="shared" si="0"/>
        <v>0</v>
      </c>
      <c r="H24" s="644">
        <f>AVERAGE(H11:H23)</f>
        <v>1109754.8192307695</v>
      </c>
      <c r="I24" s="644">
        <f t="shared" si="0"/>
        <v>605086.39726034191</v>
      </c>
      <c r="J24" s="644">
        <f t="shared" si="0"/>
        <v>10232944.856786754</v>
      </c>
      <c r="K24" s="644">
        <f t="shared" si="0"/>
        <v>365725.90803474997</v>
      </c>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row>
    <row r="25" spans="1:103" ht="12.75" thickTop="1">
      <c r="A25" s="136"/>
      <c r="B25" s="136"/>
      <c r="C25" s="136"/>
      <c r="D25" s="136"/>
      <c r="E25" s="136"/>
      <c r="F25" s="136"/>
      <c r="G25" s="136"/>
      <c r="H25" s="136"/>
      <c r="I25" s="136"/>
      <c r="J25" s="136"/>
      <c r="K25" s="136"/>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row>
    <row r="26" spans="1:103">
      <c r="A26" s="907" t="s">
        <v>152</v>
      </c>
      <c r="B26" s="907"/>
      <c r="C26" s="907"/>
      <c r="D26" s="907"/>
      <c r="E26" s="907"/>
      <c r="F26" s="907"/>
      <c r="G26" s="907"/>
      <c r="H26" s="907"/>
      <c r="I26" s="907"/>
      <c r="J26" s="907"/>
      <c r="K26" s="907"/>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row>
    <row r="27" spans="1:103" ht="36">
      <c r="A27" s="136"/>
      <c r="B27" s="307" t="s">
        <v>111</v>
      </c>
      <c r="C27" s="307"/>
      <c r="D27" s="307" t="s">
        <v>153</v>
      </c>
      <c r="E27" s="307" t="s">
        <v>154</v>
      </c>
      <c r="F27" s="136"/>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row>
    <row r="28" spans="1:103">
      <c r="A28" s="136"/>
      <c r="B28" s="305" t="s">
        <v>122</v>
      </c>
      <c r="C28" s="305"/>
      <c r="D28" s="305" t="s">
        <v>123</v>
      </c>
      <c r="E28" s="315" t="s">
        <v>125</v>
      </c>
      <c r="F28" s="136"/>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row>
    <row r="29" spans="1:103">
      <c r="A29" s="136"/>
      <c r="B29" s="309" t="s">
        <v>137</v>
      </c>
      <c r="C29" s="309"/>
      <c r="D29" s="307" t="s">
        <v>155</v>
      </c>
      <c r="E29" s="307" t="s">
        <v>156</v>
      </c>
      <c r="F29" s="136"/>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row>
    <row r="30" spans="1:103">
      <c r="A30" s="158">
        <v>15</v>
      </c>
      <c r="B30" s="136" t="s">
        <v>150</v>
      </c>
      <c r="C30" s="259">
        <v>2022</v>
      </c>
      <c r="D30" s="643">
        <v>1389133.5200000007</v>
      </c>
      <c r="E30" s="312">
        <v>0</v>
      </c>
      <c r="F30" s="136"/>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row>
    <row r="31" spans="1:103">
      <c r="A31" s="158">
        <v>16</v>
      </c>
      <c r="B31" s="136" t="s">
        <v>139</v>
      </c>
      <c r="C31" s="259">
        <v>2023</v>
      </c>
      <c r="D31" s="643">
        <v>1337684.1400000008</v>
      </c>
      <c r="E31" s="312">
        <v>0</v>
      </c>
      <c r="F31" s="136"/>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row>
    <row r="32" spans="1:103">
      <c r="A32" s="158">
        <v>17</v>
      </c>
      <c r="B32" s="136" t="s">
        <v>140</v>
      </c>
      <c r="C32" s="259">
        <v>2023</v>
      </c>
      <c r="D32" s="643">
        <v>1286234.7600000009</v>
      </c>
      <c r="E32" s="312">
        <v>0</v>
      </c>
      <c r="F32" s="136"/>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row>
    <row r="33" spans="1:103">
      <c r="A33" s="158">
        <v>18</v>
      </c>
      <c r="B33" s="136" t="s">
        <v>141</v>
      </c>
      <c r="C33" s="259">
        <v>2023</v>
      </c>
      <c r="D33" s="643">
        <v>1234785.3800000011</v>
      </c>
      <c r="E33" s="312">
        <v>0</v>
      </c>
      <c r="F33" s="136"/>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row>
    <row r="34" spans="1:103">
      <c r="A34" s="158">
        <v>19</v>
      </c>
      <c r="B34" s="136" t="s">
        <v>142</v>
      </c>
      <c r="C34" s="259">
        <v>2023</v>
      </c>
      <c r="D34" s="643">
        <v>1183336.0000000012</v>
      </c>
      <c r="E34" s="312">
        <v>0</v>
      </c>
      <c r="F34" s="136"/>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row>
    <row r="35" spans="1:103">
      <c r="A35" s="158">
        <v>20</v>
      </c>
      <c r="B35" s="136" t="s">
        <v>143</v>
      </c>
      <c r="C35" s="259">
        <v>2023</v>
      </c>
      <c r="D35" s="643">
        <v>1131886.6200000013</v>
      </c>
      <c r="E35" s="312">
        <v>0</v>
      </c>
      <c r="F35" s="136"/>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row>
    <row r="36" spans="1:103">
      <c r="A36" s="158">
        <v>21</v>
      </c>
      <c r="B36" s="136" t="s">
        <v>144</v>
      </c>
      <c r="C36" s="259">
        <v>2023</v>
      </c>
      <c r="D36" s="643">
        <v>1080437.2400000014</v>
      </c>
      <c r="E36" s="312">
        <v>0</v>
      </c>
      <c r="F36" s="136"/>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row>
    <row r="37" spans="1:103">
      <c r="A37" s="158">
        <v>22</v>
      </c>
      <c r="B37" s="136" t="s">
        <v>145</v>
      </c>
      <c r="C37" s="259">
        <v>2023</v>
      </c>
      <c r="D37" s="643">
        <v>1028987.8600000014</v>
      </c>
      <c r="E37" s="312">
        <v>0</v>
      </c>
      <c r="F37" s="136"/>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row>
    <row r="38" spans="1:103">
      <c r="A38" s="158">
        <v>23</v>
      </c>
      <c r="B38" s="136" t="s">
        <v>146</v>
      </c>
      <c r="C38" s="259">
        <v>2023</v>
      </c>
      <c r="D38" s="643">
        <v>977538.48000000138</v>
      </c>
      <c r="E38" s="312">
        <v>0</v>
      </c>
      <c r="F38" s="136"/>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row>
    <row r="39" spans="1:103">
      <c r="A39" s="158">
        <v>24</v>
      </c>
      <c r="B39" s="136" t="s">
        <v>147</v>
      </c>
      <c r="C39" s="259">
        <v>2023</v>
      </c>
      <c r="D39" s="643">
        <v>926089.10000000137</v>
      </c>
      <c r="E39" s="312">
        <v>0</v>
      </c>
      <c r="F39" s="867"/>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row>
    <row r="40" spans="1:103">
      <c r="A40" s="158">
        <v>25</v>
      </c>
      <c r="B40" s="136" t="s">
        <v>148</v>
      </c>
      <c r="C40" s="259">
        <v>2023</v>
      </c>
      <c r="D40" s="643">
        <v>874639.72000000137</v>
      </c>
      <c r="E40" s="312">
        <v>0</v>
      </c>
      <c r="F40" s="867"/>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row>
    <row r="41" spans="1:103">
      <c r="A41" s="158">
        <v>26</v>
      </c>
      <c r="B41" s="136" t="s">
        <v>149</v>
      </c>
      <c r="C41" s="259">
        <v>2023</v>
      </c>
      <c r="D41" s="643">
        <v>823190.34000000136</v>
      </c>
      <c r="E41" s="312">
        <v>0</v>
      </c>
      <c r="F41" s="867"/>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row>
    <row r="42" spans="1:103">
      <c r="A42" s="158">
        <v>27</v>
      </c>
      <c r="B42" s="136" t="s">
        <v>150</v>
      </c>
      <c r="C42" s="259">
        <v>2023</v>
      </c>
      <c r="D42" s="643">
        <v>771740.96000000136</v>
      </c>
      <c r="E42" s="312">
        <v>0</v>
      </c>
      <c r="F42" s="136"/>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row>
    <row r="43" spans="1:103" ht="36.75" thickBot="1">
      <c r="A43" s="158">
        <v>28</v>
      </c>
      <c r="B43" s="313" t="s">
        <v>151</v>
      </c>
      <c r="C43" s="313"/>
      <c r="D43" s="645">
        <f>AVERAGE(D30:D42)</f>
        <v>1080437.2400000012</v>
      </c>
      <c r="E43" s="316">
        <f>AVERAGE(E30:E42)</f>
        <v>0</v>
      </c>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row>
    <row r="44" spans="1:103" ht="12.75" thickTop="1">
      <c r="A44" s="158"/>
      <c r="B44" s="313"/>
      <c r="C44" s="313"/>
      <c r="D44" s="292"/>
      <c r="E44" s="292"/>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row>
    <row r="45" spans="1:103">
      <c r="A45" s="260"/>
      <c r="B45" s="260"/>
      <c r="C45" s="260"/>
      <c r="D45" s="136"/>
      <c r="E45" s="136"/>
      <c r="F45" s="174"/>
      <c r="G45" s="143"/>
      <c r="H45" s="143"/>
      <c r="I45" s="143"/>
      <c r="J45" s="143"/>
      <c r="K45" s="174" t="s">
        <v>179</v>
      </c>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row>
    <row r="46" spans="1:103">
      <c r="A46" s="260"/>
      <c r="B46" s="260"/>
      <c r="C46" s="260"/>
      <c r="D46" s="136"/>
      <c r="E46" s="136"/>
      <c r="F46" s="136"/>
      <c r="G46" s="136"/>
      <c r="H46" s="136"/>
      <c r="I46" s="136"/>
      <c r="J46" s="136"/>
      <c r="K46" s="259" t="s">
        <v>1099</v>
      </c>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row>
    <row r="47" spans="1:103">
      <c r="A47" s="880" t="s">
        <v>109</v>
      </c>
      <c r="B47" s="880"/>
      <c r="C47" s="880"/>
      <c r="D47" s="880"/>
      <c r="E47" s="880"/>
      <c r="F47" s="880"/>
      <c r="G47" s="880"/>
      <c r="H47" s="880"/>
      <c r="I47" s="880"/>
      <c r="J47" s="880"/>
      <c r="K47" s="880"/>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row>
    <row r="48" spans="1:103">
      <c r="A48" s="880" t="s">
        <v>108</v>
      </c>
      <c r="B48" s="880"/>
      <c r="C48" s="880"/>
      <c r="D48" s="880"/>
      <c r="E48" s="880"/>
      <c r="F48" s="880"/>
      <c r="G48" s="880"/>
      <c r="H48" s="880"/>
      <c r="I48" s="880"/>
      <c r="J48" s="880"/>
      <c r="K48" s="880"/>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row>
    <row r="49" spans="1:103">
      <c r="A49" s="881" t="s">
        <v>750</v>
      </c>
      <c r="B49" s="882"/>
      <c r="C49" s="882"/>
      <c r="D49" s="882"/>
      <c r="E49" s="882"/>
      <c r="F49" s="882"/>
      <c r="G49" s="882"/>
      <c r="H49" s="882"/>
      <c r="I49" s="882"/>
      <c r="J49" s="882"/>
      <c r="K49" s="882"/>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row>
    <row r="50" spans="1:103">
      <c r="A50" s="317"/>
      <c r="B50" s="318" t="s">
        <v>157</v>
      </c>
      <c r="C50" s="318"/>
      <c r="D50" s="318"/>
      <c r="E50" s="318"/>
      <c r="F50" s="136"/>
      <c r="G50" s="136"/>
      <c r="H50" s="136"/>
      <c r="I50" s="136"/>
      <c r="J50" s="136"/>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row>
    <row r="51" spans="1:103" ht="48">
      <c r="A51" s="158"/>
      <c r="B51" s="136"/>
      <c r="C51" s="136"/>
      <c r="D51" s="307" t="s">
        <v>158</v>
      </c>
      <c r="E51" s="307" t="s">
        <v>159</v>
      </c>
      <c r="F51" s="307" t="s">
        <v>160</v>
      </c>
      <c r="G51" s="136"/>
      <c r="H51" s="136"/>
      <c r="I51" s="136"/>
      <c r="J51" s="136"/>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row>
    <row r="52" spans="1:103">
      <c r="A52" s="158"/>
      <c r="B52" s="136"/>
      <c r="C52" s="136"/>
      <c r="D52" s="305" t="s">
        <v>122</v>
      </c>
      <c r="E52" s="305" t="s">
        <v>123</v>
      </c>
      <c r="F52" s="315" t="s">
        <v>161</v>
      </c>
      <c r="G52" s="136"/>
      <c r="H52" s="136"/>
      <c r="I52" s="136"/>
      <c r="J52" s="136"/>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row>
    <row r="53" spans="1:103" ht="48">
      <c r="A53" s="158"/>
      <c r="B53" s="136"/>
      <c r="C53" s="136"/>
      <c r="D53" s="310" t="s">
        <v>162</v>
      </c>
      <c r="E53" s="310" t="s">
        <v>163</v>
      </c>
      <c r="F53" s="136"/>
      <c r="G53" s="136"/>
      <c r="H53" s="136"/>
      <c r="I53" s="136"/>
      <c r="J53" s="136"/>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row>
    <row r="54" spans="1:103">
      <c r="A54" s="158">
        <v>29</v>
      </c>
      <c r="B54" s="136" t="s">
        <v>150</v>
      </c>
      <c r="C54" s="259">
        <v>2020</v>
      </c>
      <c r="D54" s="312">
        <v>0</v>
      </c>
      <c r="E54" s="312">
        <v>0</v>
      </c>
      <c r="F54" s="292">
        <f>D54-E54</f>
        <v>0</v>
      </c>
      <c r="G54" s="136"/>
      <c r="H54" s="136"/>
      <c r="I54" s="136"/>
      <c r="J54" s="136"/>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row>
    <row r="55" spans="1:103">
      <c r="A55" s="158">
        <v>30</v>
      </c>
      <c r="B55" s="136" t="s">
        <v>139</v>
      </c>
      <c r="C55" s="259">
        <v>2021</v>
      </c>
      <c r="D55" s="312">
        <v>0</v>
      </c>
      <c r="E55" s="312">
        <v>0</v>
      </c>
      <c r="F55" s="292">
        <f t="shared" ref="F55:F66" si="1">D55-E55</f>
        <v>0</v>
      </c>
      <c r="G55" s="136"/>
      <c r="H55" s="136"/>
      <c r="I55" s="136"/>
      <c r="J55" s="136"/>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row>
    <row r="56" spans="1:103">
      <c r="A56" s="158">
        <v>31</v>
      </c>
      <c r="B56" s="136" t="s">
        <v>140</v>
      </c>
      <c r="C56" s="259">
        <v>2021</v>
      </c>
      <c r="D56" s="312">
        <v>0</v>
      </c>
      <c r="E56" s="319">
        <v>0</v>
      </c>
      <c r="F56" s="292">
        <f t="shared" si="1"/>
        <v>0</v>
      </c>
      <c r="G56" s="136"/>
      <c r="H56" s="136"/>
      <c r="I56" s="136"/>
      <c r="J56" s="136"/>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row>
    <row r="57" spans="1:103">
      <c r="A57" s="158">
        <v>32</v>
      </c>
      <c r="B57" s="136" t="s">
        <v>141</v>
      </c>
      <c r="C57" s="259">
        <v>2021</v>
      </c>
      <c r="D57" s="312">
        <v>0</v>
      </c>
      <c r="E57" s="312">
        <v>0</v>
      </c>
      <c r="F57" s="292">
        <f t="shared" si="1"/>
        <v>0</v>
      </c>
      <c r="G57" s="136"/>
      <c r="H57" s="136"/>
      <c r="I57" s="136"/>
      <c r="J57" s="136"/>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row>
    <row r="58" spans="1:103">
      <c r="A58" s="158">
        <v>33</v>
      </c>
      <c r="B58" s="136" t="s">
        <v>142</v>
      </c>
      <c r="C58" s="259">
        <v>2021</v>
      </c>
      <c r="D58" s="312">
        <v>0</v>
      </c>
      <c r="E58" s="312">
        <v>0</v>
      </c>
      <c r="F58" s="292">
        <f t="shared" si="1"/>
        <v>0</v>
      </c>
      <c r="G58" s="136"/>
      <c r="H58" s="136"/>
      <c r="I58" s="136"/>
      <c r="J58" s="136"/>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row>
    <row r="59" spans="1:103">
      <c r="A59" s="158">
        <v>34</v>
      </c>
      <c r="B59" s="136" t="s">
        <v>143</v>
      </c>
      <c r="C59" s="259">
        <v>2021</v>
      </c>
      <c r="D59" s="312">
        <v>0</v>
      </c>
      <c r="E59" s="312">
        <v>0</v>
      </c>
      <c r="F59" s="292">
        <f t="shared" si="1"/>
        <v>0</v>
      </c>
      <c r="G59" s="136"/>
      <c r="H59" s="136"/>
      <c r="I59" s="136"/>
      <c r="J59" s="136"/>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row>
    <row r="60" spans="1:103">
      <c r="A60" s="158">
        <v>35</v>
      </c>
      <c r="B60" s="136" t="s">
        <v>144</v>
      </c>
      <c r="C60" s="259">
        <v>2021</v>
      </c>
      <c r="D60" s="312">
        <v>0</v>
      </c>
      <c r="E60" s="312">
        <v>0</v>
      </c>
      <c r="F60" s="292">
        <f t="shared" si="1"/>
        <v>0</v>
      </c>
      <c r="G60" s="136"/>
      <c r="H60" s="136"/>
      <c r="I60" s="136"/>
      <c r="J60" s="136"/>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row>
    <row r="61" spans="1:103">
      <c r="A61" s="158">
        <v>36</v>
      </c>
      <c r="B61" s="136" t="s">
        <v>145</v>
      </c>
      <c r="C61" s="259">
        <v>2021</v>
      </c>
      <c r="D61" s="312">
        <v>0</v>
      </c>
      <c r="E61" s="312">
        <v>0</v>
      </c>
      <c r="F61" s="292">
        <f t="shared" si="1"/>
        <v>0</v>
      </c>
      <c r="G61" s="136"/>
      <c r="H61" s="136"/>
      <c r="I61" s="136"/>
      <c r="J61" s="136"/>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row>
    <row r="62" spans="1:103">
      <c r="A62" s="158">
        <v>37</v>
      </c>
      <c r="B62" s="136" t="s">
        <v>146</v>
      </c>
      <c r="C62" s="259">
        <v>2021</v>
      </c>
      <c r="D62" s="312">
        <v>0</v>
      </c>
      <c r="E62" s="312">
        <v>0</v>
      </c>
      <c r="F62" s="292">
        <f t="shared" si="1"/>
        <v>0</v>
      </c>
      <c r="G62" s="136"/>
      <c r="H62" s="136"/>
      <c r="I62" s="136"/>
      <c r="J62" s="136"/>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row>
    <row r="63" spans="1:103">
      <c r="A63" s="158">
        <v>38</v>
      </c>
      <c r="B63" s="136" t="s">
        <v>147</v>
      </c>
      <c r="C63" s="259">
        <v>2021</v>
      </c>
      <c r="D63" s="312">
        <v>0</v>
      </c>
      <c r="E63" s="312">
        <v>0</v>
      </c>
      <c r="F63" s="292">
        <f t="shared" si="1"/>
        <v>0</v>
      </c>
      <c r="G63" s="136"/>
      <c r="H63" s="136"/>
      <c r="I63" s="136"/>
      <c r="J63" s="136"/>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row>
    <row r="64" spans="1:103">
      <c r="A64" s="158">
        <v>39</v>
      </c>
      <c r="B64" s="136" t="s">
        <v>148</v>
      </c>
      <c r="C64" s="259">
        <v>2021</v>
      </c>
      <c r="D64" s="312">
        <v>0</v>
      </c>
      <c r="E64" s="312">
        <v>0</v>
      </c>
      <c r="F64" s="292">
        <f t="shared" si="1"/>
        <v>0</v>
      </c>
      <c r="G64" s="136"/>
      <c r="H64" s="136"/>
      <c r="I64" s="136"/>
      <c r="J64" s="136"/>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row>
    <row r="65" spans="1:103">
      <c r="A65" s="158">
        <v>40</v>
      </c>
      <c r="B65" s="136" t="s">
        <v>149</v>
      </c>
      <c r="C65" s="259">
        <v>2021</v>
      </c>
      <c r="D65" s="312">
        <v>0</v>
      </c>
      <c r="E65" s="312">
        <v>0</v>
      </c>
      <c r="F65" s="292">
        <f t="shared" si="1"/>
        <v>0</v>
      </c>
      <c r="G65" s="136"/>
      <c r="H65" s="136"/>
      <c r="I65" s="136"/>
      <c r="J65" s="136"/>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row>
    <row r="66" spans="1:103">
      <c r="A66" s="158">
        <v>41</v>
      </c>
      <c r="B66" s="136" t="s">
        <v>150</v>
      </c>
      <c r="C66" s="259">
        <v>2021</v>
      </c>
      <c r="D66" s="312">
        <v>0</v>
      </c>
      <c r="E66" s="312">
        <v>0</v>
      </c>
      <c r="F66" s="292">
        <f t="shared" si="1"/>
        <v>0</v>
      </c>
      <c r="G66" s="136"/>
      <c r="H66" s="136"/>
      <c r="I66" s="136"/>
      <c r="J66" s="136"/>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c r="BU66" s="143"/>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row>
    <row r="67" spans="1:103" ht="36.75" thickBot="1">
      <c r="A67" s="158"/>
      <c r="B67" s="331" t="s">
        <v>151</v>
      </c>
      <c r="C67" s="331"/>
      <c r="D67" s="332">
        <f>AVERAGE(D54:D66)</f>
        <v>0</v>
      </c>
      <c r="E67" s="332">
        <f>AVERAGE(E54:E66)</f>
        <v>0</v>
      </c>
      <c r="F67" s="332">
        <f>D67-E67</f>
        <v>0</v>
      </c>
      <c r="G67" s="255"/>
      <c r="H67" s="136"/>
      <c r="I67" s="136"/>
      <c r="J67" s="136"/>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row>
    <row r="68" spans="1:103" ht="12.75" thickTop="1">
      <c r="A68" s="158"/>
      <c r="B68" s="136"/>
      <c r="C68" s="136"/>
      <c r="D68" s="136"/>
      <c r="E68" s="136"/>
      <c r="F68" s="136"/>
      <c r="G68" s="136"/>
      <c r="H68" s="136"/>
      <c r="I68" s="136"/>
      <c r="J68" s="136"/>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row>
    <row r="69" spans="1:103">
      <c r="A69" s="158"/>
      <c r="B69" s="320" t="s">
        <v>164</v>
      </c>
      <c r="C69" s="320"/>
      <c r="D69" s="136"/>
      <c r="E69" s="136"/>
      <c r="F69" s="136"/>
      <c r="G69" s="136"/>
      <c r="H69" s="136"/>
      <c r="I69" s="136"/>
      <c r="J69" s="136"/>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row>
    <row r="70" spans="1:103">
      <c r="A70" s="158"/>
      <c r="B70" s="309" t="s">
        <v>122</v>
      </c>
      <c r="C70" s="309" t="s">
        <v>123</v>
      </c>
      <c r="D70" s="309" t="s">
        <v>579</v>
      </c>
      <c r="E70" s="309" t="s">
        <v>580</v>
      </c>
      <c r="F70" s="321" t="s">
        <v>125</v>
      </c>
      <c r="G70" s="309" t="s">
        <v>124</v>
      </c>
      <c r="H70" s="309" t="s">
        <v>126</v>
      </c>
      <c r="I70" s="309" t="s">
        <v>127</v>
      </c>
      <c r="J70" s="309" t="s">
        <v>128</v>
      </c>
      <c r="K70" s="309" t="s">
        <v>129</v>
      </c>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row>
    <row r="71" spans="1:103" ht="96">
      <c r="A71" s="158"/>
      <c r="B71" s="322" t="s">
        <v>169</v>
      </c>
      <c r="C71" s="323"/>
      <c r="D71" s="306" t="s">
        <v>581</v>
      </c>
      <c r="E71" s="306" t="s">
        <v>582</v>
      </c>
      <c r="F71" s="323" t="s">
        <v>170</v>
      </c>
      <c r="G71" s="306" t="s">
        <v>165</v>
      </c>
      <c r="H71" s="306" t="s">
        <v>166</v>
      </c>
      <c r="I71" s="306" t="s">
        <v>167</v>
      </c>
      <c r="J71" s="306" t="s">
        <v>168</v>
      </c>
      <c r="K71" s="306" t="s">
        <v>185</v>
      </c>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row>
    <row r="72" spans="1:103">
      <c r="A72" s="158" t="s">
        <v>173</v>
      </c>
      <c r="B72" s="136"/>
      <c r="C72" s="324" t="s">
        <v>171</v>
      </c>
      <c r="D72" s="325">
        <v>0</v>
      </c>
      <c r="E72" s="325">
        <v>0</v>
      </c>
      <c r="F72" s="312">
        <v>0</v>
      </c>
      <c r="G72" s="325">
        <v>0</v>
      </c>
      <c r="H72" s="325">
        <v>0</v>
      </c>
      <c r="I72" s="325">
        <v>0</v>
      </c>
      <c r="J72" s="312">
        <v>0</v>
      </c>
      <c r="K72" s="292">
        <f>F72*G72*H72*I72*J72</f>
        <v>0</v>
      </c>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row>
    <row r="73" spans="1:103">
      <c r="A73" s="158" t="s">
        <v>174</v>
      </c>
      <c r="B73" s="136"/>
      <c r="C73" s="326" t="s">
        <v>172</v>
      </c>
      <c r="D73" s="327">
        <v>0</v>
      </c>
      <c r="E73" s="327">
        <v>0</v>
      </c>
      <c r="F73" s="312">
        <v>0</v>
      </c>
      <c r="G73" s="327">
        <v>0</v>
      </c>
      <c r="H73" s="327">
        <v>0</v>
      </c>
      <c r="I73" s="327">
        <v>0</v>
      </c>
      <c r="J73" s="312">
        <v>0</v>
      </c>
      <c r="K73" s="292">
        <f>F73*G73*H73*I73*J73</f>
        <v>0</v>
      </c>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row>
    <row r="74" spans="1:103">
      <c r="A74" s="158">
        <v>43</v>
      </c>
      <c r="B74" s="136"/>
      <c r="C74" s="136" t="s">
        <v>397</v>
      </c>
      <c r="D74" s="328"/>
      <c r="E74" s="328"/>
      <c r="F74" s="329">
        <f>SUM(F72:F73)</f>
        <v>0</v>
      </c>
      <c r="G74" s="328"/>
      <c r="H74" s="328"/>
      <c r="I74" s="328"/>
      <c r="J74" s="329"/>
      <c r="K74" s="329">
        <f>SUM(K72:K73)</f>
        <v>0</v>
      </c>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row>
    <row r="75" spans="1:103">
      <c r="A75" s="158"/>
      <c r="B75" s="136"/>
      <c r="C75" s="136"/>
      <c r="D75" s="136"/>
      <c r="E75" s="136"/>
      <c r="F75" s="136"/>
      <c r="G75" s="136"/>
      <c r="H75" s="136"/>
      <c r="I75" s="136"/>
      <c r="J75" s="136"/>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row>
    <row r="76" spans="1:103">
      <c r="A76" s="219" t="s">
        <v>65</v>
      </c>
      <c r="B76" s="136"/>
      <c r="C76" s="136"/>
      <c r="D76" s="136"/>
      <c r="E76" s="136"/>
      <c r="F76" s="136"/>
      <c r="G76" s="136"/>
      <c r="H76" s="136"/>
      <c r="I76" s="136"/>
      <c r="J76" s="136"/>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row>
    <row r="77" spans="1:103" s="330" customFormat="1">
      <c r="A77" s="164" t="s">
        <v>431</v>
      </c>
      <c r="B77" s="878" t="s">
        <v>810</v>
      </c>
      <c r="C77" s="878"/>
      <c r="D77" s="878"/>
      <c r="E77" s="878"/>
      <c r="F77" s="878"/>
      <c r="G77" s="878"/>
      <c r="H77" s="878"/>
      <c r="I77" s="878"/>
      <c r="J77" s="878"/>
      <c r="K77" s="878"/>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79"/>
      <c r="BQ77" s="179"/>
      <c r="BR77" s="179"/>
      <c r="BS77" s="179"/>
      <c r="BT77" s="179"/>
      <c r="BU77" s="179"/>
      <c r="BV77" s="179"/>
      <c r="BW77" s="179"/>
      <c r="BX77" s="179"/>
      <c r="BY77" s="179"/>
      <c r="BZ77" s="179"/>
      <c r="CA77" s="179"/>
      <c r="CB77" s="179"/>
      <c r="CC77" s="179"/>
      <c r="CD77" s="179"/>
      <c r="CE77" s="179"/>
      <c r="CF77" s="179"/>
      <c r="CG77" s="179"/>
      <c r="CH77" s="179"/>
      <c r="CI77" s="179"/>
      <c r="CJ77" s="179"/>
      <c r="CK77" s="179"/>
      <c r="CL77" s="179"/>
      <c r="CM77" s="179"/>
      <c r="CN77" s="179"/>
      <c r="CO77" s="179"/>
      <c r="CP77" s="179"/>
      <c r="CQ77" s="179"/>
      <c r="CR77" s="179"/>
      <c r="CS77" s="179"/>
      <c r="CT77" s="179"/>
      <c r="CU77" s="179"/>
      <c r="CV77" s="179"/>
      <c r="CW77" s="179"/>
      <c r="CX77" s="179"/>
      <c r="CY77" s="179"/>
    </row>
    <row r="78" spans="1:103" s="330" customFormat="1">
      <c r="A78" s="164" t="s">
        <v>443</v>
      </c>
      <c r="B78" s="908" t="s">
        <v>180</v>
      </c>
      <c r="C78" s="908"/>
      <c r="D78" s="908"/>
      <c r="E78" s="908"/>
      <c r="F78" s="908"/>
      <c r="G78" s="908"/>
      <c r="H78" s="908"/>
      <c r="I78" s="908"/>
      <c r="J78" s="908"/>
      <c r="K78" s="908"/>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179"/>
      <c r="BK78" s="179"/>
      <c r="BL78" s="179"/>
      <c r="BM78" s="179"/>
      <c r="BN78" s="179"/>
      <c r="BO78" s="179"/>
      <c r="BP78" s="179"/>
      <c r="BQ78" s="179"/>
      <c r="BR78" s="179"/>
      <c r="BS78" s="179"/>
      <c r="BT78" s="179"/>
      <c r="BU78" s="179"/>
      <c r="BV78" s="179"/>
      <c r="BW78" s="179"/>
      <c r="BX78" s="179"/>
      <c r="BY78" s="179"/>
      <c r="BZ78" s="179"/>
      <c r="CA78" s="179"/>
      <c r="CB78" s="179"/>
      <c r="CC78" s="179"/>
      <c r="CD78" s="179"/>
      <c r="CE78" s="179"/>
      <c r="CF78" s="179"/>
      <c r="CG78" s="179"/>
      <c r="CH78" s="179"/>
      <c r="CI78" s="179"/>
      <c r="CJ78" s="179"/>
      <c r="CK78" s="179"/>
      <c r="CL78" s="179"/>
      <c r="CM78" s="179"/>
      <c r="CN78" s="179"/>
      <c r="CO78" s="179"/>
      <c r="CP78" s="179"/>
      <c r="CQ78" s="179"/>
      <c r="CR78" s="179"/>
      <c r="CS78" s="179"/>
      <c r="CT78" s="179"/>
      <c r="CU78" s="179"/>
      <c r="CV78" s="179"/>
      <c r="CW78" s="179"/>
      <c r="CX78" s="179"/>
      <c r="CY78" s="179"/>
    </row>
    <row r="79" spans="1:103" s="330" customFormat="1" ht="24" customHeight="1">
      <c r="A79" s="164" t="s">
        <v>446</v>
      </c>
      <c r="B79" s="908" t="s">
        <v>182</v>
      </c>
      <c r="C79" s="908"/>
      <c r="D79" s="908"/>
      <c r="E79" s="908"/>
      <c r="F79" s="908"/>
      <c r="G79" s="908"/>
      <c r="H79" s="908"/>
      <c r="I79" s="908"/>
      <c r="J79" s="908"/>
      <c r="K79" s="908"/>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79"/>
      <c r="BP79" s="179"/>
      <c r="BQ79" s="179"/>
      <c r="BR79" s="179"/>
      <c r="BS79" s="179"/>
      <c r="BT79" s="179"/>
      <c r="BU79" s="179"/>
      <c r="BV79" s="179"/>
      <c r="BW79" s="179"/>
      <c r="BX79" s="179"/>
      <c r="BY79" s="179"/>
      <c r="BZ79" s="179"/>
      <c r="CA79" s="179"/>
      <c r="CB79" s="179"/>
      <c r="CC79" s="179"/>
      <c r="CD79" s="179"/>
      <c r="CE79" s="179"/>
      <c r="CF79" s="179"/>
      <c r="CG79" s="179"/>
      <c r="CH79" s="179"/>
      <c r="CI79" s="179"/>
      <c r="CJ79" s="179"/>
      <c r="CK79" s="179"/>
      <c r="CL79" s="179"/>
      <c r="CM79" s="179"/>
      <c r="CN79" s="179"/>
      <c r="CO79" s="179"/>
      <c r="CP79" s="179"/>
      <c r="CQ79" s="179"/>
      <c r="CR79" s="179"/>
      <c r="CS79" s="179"/>
      <c r="CT79" s="179"/>
      <c r="CU79" s="179"/>
      <c r="CV79" s="179"/>
      <c r="CW79" s="179"/>
      <c r="CX79" s="179"/>
      <c r="CY79" s="179"/>
    </row>
    <row r="80" spans="1:103" s="330" customFormat="1">
      <c r="A80" s="164" t="s">
        <v>447</v>
      </c>
      <c r="B80" s="878" t="s">
        <v>175</v>
      </c>
      <c r="C80" s="878"/>
      <c r="D80" s="878"/>
      <c r="E80" s="878"/>
      <c r="F80" s="878"/>
      <c r="G80" s="878"/>
      <c r="H80" s="878"/>
      <c r="I80" s="878"/>
      <c r="J80" s="878"/>
      <c r="K80" s="878"/>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79"/>
      <c r="BR80" s="179"/>
      <c r="BS80" s="179"/>
      <c r="BT80" s="179"/>
      <c r="BU80" s="179"/>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c r="CT80" s="179"/>
      <c r="CU80" s="179"/>
      <c r="CV80" s="179"/>
      <c r="CW80" s="179"/>
      <c r="CX80" s="179"/>
      <c r="CY80" s="179"/>
    </row>
    <row r="81" spans="1:103" s="330" customFormat="1">
      <c r="A81" s="164" t="s">
        <v>491</v>
      </c>
      <c r="B81" s="877" t="s">
        <v>811</v>
      </c>
      <c r="C81" s="877"/>
      <c r="D81" s="877"/>
      <c r="E81" s="877"/>
      <c r="F81" s="877"/>
      <c r="G81" s="877"/>
      <c r="H81" s="877"/>
      <c r="I81" s="877"/>
      <c r="J81" s="877"/>
      <c r="K81" s="877"/>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79"/>
      <c r="BR81" s="179"/>
      <c r="BS81" s="179"/>
      <c r="BT81" s="179"/>
      <c r="BU81" s="179"/>
      <c r="BV81" s="179"/>
      <c r="BW81" s="179"/>
      <c r="BX81" s="179"/>
      <c r="BY81" s="179"/>
      <c r="BZ81" s="179"/>
      <c r="CA81" s="179"/>
      <c r="CB81" s="179"/>
      <c r="CC81" s="179"/>
      <c r="CD81" s="179"/>
      <c r="CE81" s="179"/>
      <c r="CF81" s="179"/>
      <c r="CG81" s="179"/>
      <c r="CH81" s="179"/>
      <c r="CI81" s="179"/>
      <c r="CJ81" s="179"/>
      <c r="CK81" s="179"/>
      <c r="CL81" s="179"/>
      <c r="CM81" s="179"/>
      <c r="CN81" s="179"/>
      <c r="CO81" s="179"/>
      <c r="CP81" s="179"/>
      <c r="CQ81" s="179"/>
      <c r="CR81" s="179"/>
      <c r="CS81" s="179"/>
      <c r="CT81" s="179"/>
      <c r="CU81" s="179"/>
      <c r="CV81" s="179"/>
      <c r="CW81" s="179"/>
      <c r="CX81" s="179"/>
      <c r="CY81" s="179"/>
    </row>
    <row r="82" spans="1:103" ht="62.25" customHeight="1">
      <c r="A82" s="158" t="s">
        <v>492</v>
      </c>
      <c r="B82" s="891" t="s">
        <v>177</v>
      </c>
      <c r="C82" s="891"/>
      <c r="D82" s="891"/>
      <c r="E82" s="891"/>
      <c r="F82" s="891"/>
      <c r="G82" s="891"/>
      <c r="H82" s="891"/>
      <c r="I82" s="891"/>
      <c r="J82" s="891"/>
      <c r="K82" s="891"/>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c r="BT82" s="143"/>
      <c r="BU82" s="143"/>
      <c r="BV82" s="143"/>
      <c r="BW82" s="143"/>
      <c r="BX82" s="143"/>
      <c r="BY82" s="143"/>
      <c r="BZ82" s="143"/>
      <c r="CA82" s="143"/>
      <c r="CB82" s="143"/>
      <c r="CC82" s="143"/>
      <c r="CD82" s="143"/>
      <c r="CE82" s="143"/>
      <c r="CF82" s="143"/>
      <c r="CG82" s="143"/>
      <c r="CH82" s="143"/>
      <c r="CI82" s="143"/>
      <c r="CJ82" s="143"/>
      <c r="CK82" s="143"/>
      <c r="CL82" s="143"/>
      <c r="CM82" s="143"/>
      <c r="CN82" s="143"/>
      <c r="CO82" s="143"/>
      <c r="CP82" s="143"/>
      <c r="CQ82" s="143"/>
      <c r="CR82" s="143"/>
      <c r="CS82" s="143"/>
      <c r="CT82" s="143"/>
      <c r="CU82" s="143"/>
      <c r="CV82" s="143"/>
      <c r="CW82" s="143"/>
      <c r="CX82" s="143"/>
      <c r="CY82" s="143"/>
    </row>
    <row r="83" spans="1:103" ht="25.5" customHeight="1">
      <c r="A83" s="158" t="s">
        <v>493</v>
      </c>
      <c r="B83" s="891" t="s">
        <v>183</v>
      </c>
      <c r="C83" s="891"/>
      <c r="D83" s="891"/>
      <c r="E83" s="891"/>
      <c r="F83" s="891"/>
      <c r="G83" s="891"/>
      <c r="H83" s="891"/>
      <c r="I83" s="891"/>
      <c r="J83" s="891"/>
      <c r="K83" s="891"/>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c r="BU83" s="143"/>
      <c r="BV83" s="143"/>
      <c r="BW83" s="143"/>
      <c r="BX83" s="143"/>
      <c r="BY83" s="143"/>
      <c r="BZ83" s="143"/>
      <c r="CA83" s="143"/>
      <c r="CB83" s="143"/>
      <c r="CC83" s="143"/>
      <c r="CD83" s="143"/>
      <c r="CE83" s="143"/>
      <c r="CF83" s="143"/>
      <c r="CG83" s="143"/>
      <c r="CH83" s="143"/>
      <c r="CI83" s="143"/>
      <c r="CJ83" s="143"/>
      <c r="CK83" s="143"/>
      <c r="CL83" s="143"/>
      <c r="CM83" s="143"/>
      <c r="CN83" s="143"/>
      <c r="CO83" s="143"/>
      <c r="CP83" s="143"/>
      <c r="CQ83" s="143"/>
      <c r="CR83" s="143"/>
      <c r="CS83" s="143"/>
      <c r="CT83" s="143"/>
      <c r="CU83" s="143"/>
      <c r="CV83" s="143"/>
      <c r="CW83" s="143"/>
      <c r="CX83" s="143"/>
      <c r="CY83" s="143"/>
    </row>
    <row r="84" spans="1:103">
      <c r="A84" s="158" t="s">
        <v>494</v>
      </c>
      <c r="B84" s="891" t="s">
        <v>178</v>
      </c>
      <c r="C84" s="891"/>
      <c r="D84" s="891"/>
      <c r="E84" s="891"/>
      <c r="F84" s="891"/>
      <c r="G84" s="891"/>
      <c r="H84" s="891"/>
      <c r="I84" s="891"/>
      <c r="J84" s="891"/>
      <c r="K84" s="891"/>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row>
    <row r="85" spans="1:103">
      <c r="A85" s="158" t="s">
        <v>495</v>
      </c>
      <c r="B85" s="879" t="s">
        <v>575</v>
      </c>
      <c r="C85" s="879"/>
      <c r="D85" s="879"/>
      <c r="E85" s="879"/>
      <c r="F85" s="879"/>
      <c r="G85" s="879"/>
      <c r="H85" s="879"/>
      <c r="I85" s="879"/>
      <c r="J85" s="879"/>
      <c r="K85" s="879"/>
      <c r="L85" s="879"/>
      <c r="M85" s="879"/>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row>
    <row r="86" spans="1:103">
      <c r="A86" s="158"/>
      <c r="B86" s="136"/>
      <c r="C86" s="136"/>
      <c r="D86" s="136"/>
      <c r="E86" s="136"/>
      <c r="F86" s="136"/>
      <c r="G86" s="136"/>
      <c r="H86" s="136"/>
      <c r="I86" s="136"/>
      <c r="J86" s="136"/>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c r="BU86" s="143"/>
      <c r="BV86" s="143"/>
      <c r="BW86" s="143"/>
      <c r="BX86" s="143"/>
      <c r="BY86" s="143"/>
      <c r="BZ86" s="143"/>
      <c r="CA86" s="143"/>
      <c r="CB86" s="143"/>
      <c r="CC86" s="143"/>
      <c r="CD86" s="143"/>
      <c r="CE86" s="143"/>
      <c r="CF86" s="143"/>
      <c r="CG86" s="143"/>
      <c r="CH86" s="143"/>
      <c r="CI86" s="143"/>
      <c r="CJ86" s="143"/>
      <c r="CK86" s="143"/>
      <c r="CL86" s="143"/>
      <c r="CM86" s="143"/>
      <c r="CN86" s="143"/>
      <c r="CO86" s="143"/>
      <c r="CP86" s="143"/>
      <c r="CQ86" s="143"/>
      <c r="CR86" s="143"/>
      <c r="CS86" s="143"/>
      <c r="CT86" s="143"/>
      <c r="CU86" s="143"/>
      <c r="CV86" s="143"/>
      <c r="CW86" s="143"/>
      <c r="CX86" s="143"/>
      <c r="CY86" s="143"/>
    </row>
    <row r="87" spans="1:103">
      <c r="A87" s="158"/>
      <c r="B87" s="136"/>
      <c r="C87" s="136"/>
      <c r="D87" s="136"/>
      <c r="E87" s="136"/>
      <c r="F87" s="136"/>
      <c r="G87" s="136"/>
      <c r="H87" s="136"/>
      <c r="I87" s="136"/>
      <c r="J87" s="136"/>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c r="BU87" s="143"/>
      <c r="BV87" s="143"/>
      <c r="BW87" s="143"/>
      <c r="BX87" s="143"/>
      <c r="BY87" s="143"/>
      <c r="BZ87" s="143"/>
      <c r="CA87" s="143"/>
      <c r="CB87" s="143"/>
      <c r="CC87" s="143"/>
      <c r="CD87" s="143"/>
      <c r="CE87" s="143"/>
      <c r="CF87" s="143"/>
      <c r="CG87" s="143"/>
      <c r="CH87" s="143"/>
      <c r="CI87" s="143"/>
      <c r="CJ87" s="143"/>
      <c r="CK87" s="143"/>
      <c r="CL87" s="143"/>
      <c r="CM87" s="143"/>
      <c r="CN87" s="143"/>
      <c r="CO87" s="143"/>
      <c r="CP87" s="143"/>
      <c r="CQ87" s="143"/>
      <c r="CR87" s="143"/>
      <c r="CS87" s="143"/>
      <c r="CT87" s="143"/>
      <c r="CU87" s="143"/>
      <c r="CV87" s="143"/>
      <c r="CW87" s="143"/>
      <c r="CX87" s="143"/>
      <c r="CY87" s="143"/>
    </row>
    <row r="88" spans="1:103">
      <c r="A88" s="158"/>
      <c r="B88" s="136"/>
      <c r="C88" s="136"/>
      <c r="D88" s="136"/>
      <c r="E88" s="136"/>
      <c r="F88" s="136"/>
      <c r="G88" s="136"/>
      <c r="H88" s="136"/>
      <c r="I88" s="136"/>
      <c r="J88" s="136"/>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c r="BX88" s="143"/>
      <c r="BY88" s="143"/>
      <c r="BZ88" s="143"/>
      <c r="CA88" s="143"/>
      <c r="CB88" s="143"/>
      <c r="CC88" s="143"/>
      <c r="CD88" s="143"/>
      <c r="CE88" s="143"/>
      <c r="CF88" s="143"/>
      <c r="CG88" s="143"/>
      <c r="CH88" s="143"/>
      <c r="CI88" s="143"/>
      <c r="CJ88" s="143"/>
      <c r="CK88" s="143"/>
      <c r="CL88" s="143"/>
      <c r="CM88" s="143"/>
      <c r="CN88" s="143"/>
      <c r="CO88" s="143"/>
      <c r="CP88" s="143"/>
      <c r="CQ88" s="143"/>
      <c r="CR88" s="143"/>
      <c r="CS88" s="143"/>
      <c r="CT88" s="143"/>
      <c r="CU88" s="143"/>
      <c r="CV88" s="143"/>
      <c r="CW88" s="143"/>
      <c r="CX88" s="143"/>
      <c r="CY88" s="143"/>
    </row>
    <row r="89" spans="1:103">
      <c r="A89" s="258"/>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c r="CG89" s="143"/>
      <c r="CH89" s="143"/>
      <c r="CI89" s="143"/>
      <c r="CJ89" s="143"/>
      <c r="CK89" s="143"/>
      <c r="CL89" s="143"/>
      <c r="CM89" s="143"/>
      <c r="CN89" s="143"/>
      <c r="CO89" s="143"/>
      <c r="CP89" s="143"/>
      <c r="CQ89" s="143"/>
      <c r="CR89" s="143"/>
      <c r="CS89" s="143"/>
      <c r="CT89" s="143"/>
      <c r="CU89" s="143"/>
      <c r="CV89" s="143"/>
      <c r="CW89" s="143"/>
      <c r="CX89" s="143"/>
      <c r="CY89" s="143"/>
    </row>
    <row r="90" spans="1:103">
      <c r="A90" s="258"/>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c r="CG90" s="143"/>
      <c r="CH90" s="143"/>
      <c r="CI90" s="143"/>
      <c r="CJ90" s="143"/>
      <c r="CK90" s="143"/>
      <c r="CL90" s="143"/>
      <c r="CM90" s="143"/>
      <c r="CN90" s="143"/>
      <c r="CO90" s="143"/>
      <c r="CP90" s="143"/>
      <c r="CQ90" s="143"/>
      <c r="CR90" s="143"/>
      <c r="CS90" s="143"/>
      <c r="CT90" s="143"/>
      <c r="CU90" s="143"/>
      <c r="CV90" s="143"/>
      <c r="CW90" s="143"/>
      <c r="CX90" s="143"/>
      <c r="CY90" s="143"/>
    </row>
    <row r="91" spans="1:103">
      <c r="A91" s="258"/>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c r="BU91" s="143"/>
      <c r="BV91" s="143"/>
      <c r="BW91" s="143"/>
      <c r="BX91" s="143"/>
      <c r="BY91" s="143"/>
      <c r="BZ91" s="143"/>
      <c r="CA91" s="143"/>
      <c r="CB91" s="143"/>
      <c r="CC91" s="143"/>
      <c r="CD91" s="143"/>
      <c r="CE91" s="143"/>
      <c r="CF91" s="143"/>
      <c r="CG91" s="143"/>
      <c r="CH91" s="143"/>
      <c r="CI91" s="143"/>
      <c r="CJ91" s="143"/>
      <c r="CK91" s="143"/>
      <c r="CL91" s="143"/>
      <c r="CM91" s="143"/>
      <c r="CN91" s="143"/>
      <c r="CO91" s="143"/>
      <c r="CP91" s="143"/>
      <c r="CQ91" s="143"/>
      <c r="CR91" s="143"/>
      <c r="CS91" s="143"/>
      <c r="CT91" s="143"/>
      <c r="CU91" s="143"/>
      <c r="CV91" s="143"/>
      <c r="CW91" s="143"/>
      <c r="CX91" s="143"/>
      <c r="CY91" s="143"/>
    </row>
    <row r="92" spans="1:103">
      <c r="A92" s="258"/>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c r="BU92" s="143"/>
      <c r="BV92" s="143"/>
      <c r="BW92" s="143"/>
      <c r="BX92" s="143"/>
      <c r="BY92" s="143"/>
      <c r="BZ92" s="143"/>
      <c r="CA92" s="143"/>
      <c r="CB92" s="143"/>
      <c r="CC92" s="143"/>
      <c r="CD92" s="143"/>
      <c r="CE92" s="143"/>
      <c r="CF92" s="143"/>
      <c r="CG92" s="143"/>
      <c r="CH92" s="143"/>
      <c r="CI92" s="143"/>
      <c r="CJ92" s="143"/>
      <c r="CK92" s="143"/>
      <c r="CL92" s="143"/>
      <c r="CM92" s="143"/>
      <c r="CN92" s="143"/>
      <c r="CO92" s="143"/>
      <c r="CP92" s="143"/>
      <c r="CQ92" s="143"/>
      <c r="CR92" s="143"/>
      <c r="CS92" s="143"/>
      <c r="CT92" s="143"/>
      <c r="CU92" s="143"/>
      <c r="CV92" s="143"/>
      <c r="CW92" s="143"/>
      <c r="CX92" s="143"/>
      <c r="CY92" s="143"/>
    </row>
    <row r="93" spans="1:103">
      <c r="A93" s="258"/>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c r="BU93" s="143"/>
      <c r="BV93" s="143"/>
      <c r="BW93" s="143"/>
      <c r="BX93" s="143"/>
      <c r="BY93" s="143"/>
      <c r="BZ93" s="143"/>
      <c r="CA93" s="143"/>
      <c r="CB93" s="143"/>
      <c r="CC93" s="143"/>
      <c r="CD93" s="143"/>
      <c r="CE93" s="143"/>
      <c r="CF93" s="143"/>
      <c r="CG93" s="143"/>
      <c r="CH93" s="143"/>
      <c r="CI93" s="143"/>
      <c r="CJ93" s="143"/>
      <c r="CK93" s="143"/>
      <c r="CL93" s="143"/>
      <c r="CM93" s="143"/>
      <c r="CN93" s="143"/>
      <c r="CO93" s="143"/>
      <c r="CP93" s="143"/>
      <c r="CQ93" s="143"/>
      <c r="CR93" s="143"/>
      <c r="CS93" s="143"/>
      <c r="CT93" s="143"/>
      <c r="CU93" s="143"/>
      <c r="CV93" s="143"/>
      <c r="CW93" s="143"/>
      <c r="CX93" s="143"/>
      <c r="CY93" s="143"/>
    </row>
    <row r="94" spans="1:103">
      <c r="A94" s="258"/>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c r="BU94" s="143"/>
      <c r="BV94" s="143"/>
      <c r="BW94" s="143"/>
      <c r="BX94" s="143"/>
      <c r="BY94" s="143"/>
      <c r="BZ94" s="143"/>
      <c r="CA94" s="143"/>
      <c r="CB94" s="143"/>
      <c r="CC94" s="143"/>
      <c r="CD94" s="143"/>
      <c r="CE94" s="143"/>
      <c r="CF94" s="143"/>
      <c r="CG94" s="143"/>
      <c r="CH94" s="143"/>
      <c r="CI94" s="143"/>
      <c r="CJ94" s="143"/>
      <c r="CK94" s="143"/>
      <c r="CL94" s="143"/>
      <c r="CM94" s="143"/>
      <c r="CN94" s="143"/>
      <c r="CO94" s="143"/>
      <c r="CP94" s="143"/>
      <c r="CQ94" s="143"/>
      <c r="CR94" s="143"/>
      <c r="CS94" s="143"/>
      <c r="CT94" s="143"/>
      <c r="CU94" s="143"/>
      <c r="CV94" s="143"/>
      <c r="CW94" s="143"/>
      <c r="CX94" s="143"/>
      <c r="CY94" s="143"/>
    </row>
    <row r="95" spans="1:103">
      <c r="A95" s="258"/>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3"/>
      <c r="BR95" s="143"/>
      <c r="BS95" s="143"/>
      <c r="BT95" s="143"/>
      <c r="BU95" s="143"/>
      <c r="BV95" s="143"/>
      <c r="BW95" s="143"/>
      <c r="BX95" s="143"/>
      <c r="BY95" s="143"/>
      <c r="BZ95" s="143"/>
      <c r="CA95" s="143"/>
      <c r="CB95" s="143"/>
      <c r="CC95" s="143"/>
      <c r="CD95" s="143"/>
      <c r="CE95" s="143"/>
      <c r="CF95" s="143"/>
      <c r="CG95" s="143"/>
      <c r="CH95" s="143"/>
      <c r="CI95" s="143"/>
      <c r="CJ95" s="143"/>
      <c r="CK95" s="143"/>
      <c r="CL95" s="143"/>
      <c r="CM95" s="143"/>
      <c r="CN95" s="143"/>
      <c r="CO95" s="143"/>
      <c r="CP95" s="143"/>
      <c r="CQ95" s="143"/>
      <c r="CR95" s="143"/>
      <c r="CS95" s="143"/>
      <c r="CT95" s="143"/>
      <c r="CU95" s="143"/>
      <c r="CV95" s="143"/>
      <c r="CW95" s="143"/>
      <c r="CX95" s="143"/>
      <c r="CY95" s="143"/>
    </row>
    <row r="96" spans="1:103">
      <c r="A96" s="258"/>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c r="BU96" s="143"/>
      <c r="BV96" s="143"/>
      <c r="BW96" s="143"/>
      <c r="BX96" s="143"/>
      <c r="BY96" s="143"/>
      <c r="BZ96" s="143"/>
      <c r="CA96" s="143"/>
      <c r="CB96" s="143"/>
      <c r="CC96" s="143"/>
      <c r="CD96" s="143"/>
      <c r="CE96" s="143"/>
      <c r="CF96" s="143"/>
      <c r="CG96" s="143"/>
      <c r="CH96" s="143"/>
      <c r="CI96" s="143"/>
      <c r="CJ96" s="143"/>
      <c r="CK96" s="143"/>
      <c r="CL96" s="143"/>
      <c r="CM96" s="143"/>
      <c r="CN96" s="143"/>
      <c r="CO96" s="143"/>
      <c r="CP96" s="143"/>
      <c r="CQ96" s="143"/>
      <c r="CR96" s="143"/>
      <c r="CS96" s="143"/>
      <c r="CT96" s="143"/>
      <c r="CU96" s="143"/>
      <c r="CV96" s="143"/>
      <c r="CW96" s="143"/>
      <c r="CX96" s="143"/>
      <c r="CY96" s="143"/>
    </row>
    <row r="97" spans="1:103">
      <c r="A97" s="258"/>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c r="BU97" s="143"/>
      <c r="BV97" s="143"/>
      <c r="BW97" s="143"/>
      <c r="BX97" s="143"/>
      <c r="BY97" s="143"/>
      <c r="BZ97" s="143"/>
      <c r="CA97" s="143"/>
      <c r="CB97" s="143"/>
      <c r="CC97" s="143"/>
      <c r="CD97" s="143"/>
      <c r="CE97" s="143"/>
      <c r="CF97" s="143"/>
      <c r="CG97" s="143"/>
      <c r="CH97" s="143"/>
      <c r="CI97" s="143"/>
      <c r="CJ97" s="143"/>
      <c r="CK97" s="143"/>
      <c r="CL97" s="143"/>
      <c r="CM97" s="143"/>
      <c r="CN97" s="143"/>
      <c r="CO97" s="143"/>
      <c r="CP97" s="143"/>
      <c r="CQ97" s="143"/>
      <c r="CR97" s="143"/>
      <c r="CS97" s="143"/>
      <c r="CT97" s="143"/>
      <c r="CU97" s="143"/>
      <c r="CV97" s="143"/>
      <c r="CW97" s="143"/>
      <c r="CX97" s="143"/>
      <c r="CY97" s="143"/>
    </row>
    <row r="98" spans="1:103">
      <c r="A98" s="258"/>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c r="BU98" s="143"/>
      <c r="BV98" s="143"/>
      <c r="BW98" s="143"/>
      <c r="BX98" s="143"/>
      <c r="BY98" s="143"/>
      <c r="BZ98" s="143"/>
      <c r="CA98" s="143"/>
      <c r="CB98" s="143"/>
      <c r="CC98" s="143"/>
      <c r="CD98" s="143"/>
      <c r="CE98" s="143"/>
      <c r="CF98" s="143"/>
      <c r="CG98" s="143"/>
      <c r="CH98" s="143"/>
      <c r="CI98" s="143"/>
      <c r="CJ98" s="143"/>
      <c r="CK98" s="143"/>
      <c r="CL98" s="143"/>
      <c r="CM98" s="143"/>
      <c r="CN98" s="143"/>
      <c r="CO98" s="143"/>
      <c r="CP98" s="143"/>
      <c r="CQ98" s="143"/>
      <c r="CR98" s="143"/>
      <c r="CS98" s="143"/>
      <c r="CT98" s="143"/>
      <c r="CU98" s="143"/>
      <c r="CV98" s="143"/>
      <c r="CW98" s="143"/>
      <c r="CX98" s="143"/>
      <c r="CY98" s="143"/>
    </row>
    <row r="99" spans="1:10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c r="BU99" s="143"/>
      <c r="BV99" s="143"/>
      <c r="BW99" s="143"/>
      <c r="BX99" s="143"/>
      <c r="BY99" s="143"/>
      <c r="BZ99" s="143"/>
      <c r="CA99" s="143"/>
      <c r="CB99" s="143"/>
      <c r="CC99" s="143"/>
      <c r="CD99" s="143"/>
      <c r="CE99" s="143"/>
      <c r="CF99" s="143"/>
      <c r="CG99" s="143"/>
      <c r="CH99" s="143"/>
      <c r="CI99" s="143"/>
      <c r="CJ99" s="143"/>
      <c r="CK99" s="143"/>
      <c r="CL99" s="143"/>
      <c r="CM99" s="143"/>
      <c r="CN99" s="143"/>
      <c r="CO99" s="143"/>
      <c r="CP99" s="143"/>
      <c r="CQ99" s="143"/>
      <c r="CR99" s="143"/>
      <c r="CS99" s="143"/>
      <c r="CT99" s="143"/>
      <c r="CU99" s="143"/>
      <c r="CV99" s="143"/>
      <c r="CW99" s="143"/>
      <c r="CX99" s="143"/>
      <c r="CY99" s="143"/>
    </row>
    <row r="100" spans="1:10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143"/>
      <c r="BU100" s="143"/>
      <c r="BV100" s="143"/>
      <c r="BW100" s="143"/>
      <c r="BX100" s="143"/>
      <c r="BY100" s="143"/>
      <c r="BZ100" s="143"/>
      <c r="CA100" s="143"/>
      <c r="CB100" s="143"/>
      <c r="CC100" s="143"/>
      <c r="CD100" s="143"/>
      <c r="CE100" s="143"/>
      <c r="CF100" s="143"/>
      <c r="CG100" s="143"/>
      <c r="CH100" s="143"/>
      <c r="CI100" s="143"/>
      <c r="CJ100" s="143"/>
      <c r="CK100" s="143"/>
      <c r="CL100" s="143"/>
      <c r="CM100" s="143"/>
      <c r="CN100" s="143"/>
      <c r="CO100" s="143"/>
      <c r="CP100" s="143"/>
      <c r="CQ100" s="143"/>
      <c r="CR100" s="143"/>
      <c r="CS100" s="143"/>
      <c r="CT100" s="143"/>
      <c r="CU100" s="143"/>
      <c r="CV100" s="143"/>
      <c r="CW100" s="143"/>
      <c r="CX100" s="143"/>
      <c r="CY100" s="143"/>
    </row>
    <row r="101" spans="1:10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c r="BU101" s="143"/>
      <c r="BV101" s="143"/>
      <c r="BW101" s="143"/>
      <c r="BX101" s="143"/>
      <c r="BY101" s="143"/>
      <c r="BZ101" s="143"/>
      <c r="CA101" s="143"/>
      <c r="CB101" s="143"/>
      <c r="CC101" s="143"/>
      <c r="CD101" s="143"/>
      <c r="CE101" s="143"/>
      <c r="CF101" s="143"/>
      <c r="CG101" s="143"/>
      <c r="CH101" s="143"/>
      <c r="CI101" s="143"/>
      <c r="CJ101" s="143"/>
      <c r="CK101" s="143"/>
      <c r="CL101" s="143"/>
      <c r="CM101" s="143"/>
      <c r="CN101" s="143"/>
      <c r="CO101" s="143"/>
      <c r="CP101" s="143"/>
      <c r="CQ101" s="143"/>
      <c r="CR101" s="143"/>
      <c r="CS101" s="143"/>
      <c r="CT101" s="143"/>
      <c r="CU101" s="143"/>
      <c r="CV101" s="143"/>
      <c r="CW101" s="143"/>
      <c r="CX101" s="143"/>
      <c r="CY101" s="143"/>
    </row>
    <row r="102" spans="1:10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c r="BU102" s="143"/>
      <c r="BV102" s="143"/>
      <c r="BW102" s="143"/>
      <c r="BX102" s="143"/>
      <c r="BY102" s="143"/>
      <c r="BZ102" s="143"/>
      <c r="CA102" s="143"/>
      <c r="CB102" s="143"/>
      <c r="CC102" s="143"/>
      <c r="CD102" s="143"/>
      <c r="CE102" s="143"/>
      <c r="CF102" s="143"/>
      <c r="CG102" s="143"/>
      <c r="CH102" s="143"/>
      <c r="CI102" s="143"/>
      <c r="CJ102" s="143"/>
      <c r="CK102" s="143"/>
      <c r="CL102" s="143"/>
      <c r="CM102" s="143"/>
      <c r="CN102" s="143"/>
      <c r="CO102" s="143"/>
      <c r="CP102" s="143"/>
      <c r="CQ102" s="143"/>
      <c r="CR102" s="143"/>
      <c r="CS102" s="143"/>
      <c r="CT102" s="143"/>
      <c r="CU102" s="143"/>
      <c r="CV102" s="143"/>
      <c r="CW102" s="143"/>
      <c r="CX102" s="143"/>
      <c r="CY102" s="143"/>
    </row>
    <row r="103" spans="1:10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143"/>
      <c r="BO103" s="143"/>
      <c r="BP103" s="143"/>
      <c r="BQ103" s="143"/>
      <c r="BR103" s="143"/>
      <c r="BS103" s="143"/>
      <c r="BT103" s="143"/>
      <c r="BU103" s="143"/>
      <c r="BV103" s="143"/>
      <c r="BW103" s="143"/>
      <c r="BX103" s="143"/>
      <c r="BY103" s="143"/>
      <c r="BZ103" s="143"/>
      <c r="CA103" s="143"/>
      <c r="CB103" s="143"/>
      <c r="CC103" s="143"/>
      <c r="CD103" s="143"/>
      <c r="CE103" s="143"/>
      <c r="CF103" s="143"/>
      <c r="CG103" s="143"/>
      <c r="CH103" s="143"/>
      <c r="CI103" s="143"/>
      <c r="CJ103" s="143"/>
      <c r="CK103" s="143"/>
      <c r="CL103" s="143"/>
      <c r="CM103" s="143"/>
      <c r="CN103" s="143"/>
      <c r="CO103" s="143"/>
      <c r="CP103" s="143"/>
      <c r="CQ103" s="143"/>
      <c r="CR103" s="143"/>
      <c r="CS103" s="143"/>
      <c r="CT103" s="143"/>
      <c r="CU103" s="143"/>
      <c r="CV103" s="143"/>
      <c r="CW103" s="143"/>
      <c r="CX103" s="143"/>
      <c r="CY103" s="143"/>
    </row>
    <row r="104" spans="1:10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143"/>
      <c r="BO104" s="143"/>
      <c r="BP104" s="143"/>
      <c r="BQ104" s="143"/>
      <c r="BR104" s="143"/>
      <c r="BS104" s="143"/>
      <c r="BT104" s="143"/>
      <c r="BU104" s="143"/>
      <c r="BV104" s="143"/>
      <c r="BW104" s="143"/>
      <c r="BX104" s="143"/>
      <c r="BY104" s="143"/>
      <c r="BZ104" s="143"/>
      <c r="CA104" s="143"/>
      <c r="CB104" s="143"/>
      <c r="CC104" s="143"/>
      <c r="CD104" s="143"/>
      <c r="CE104" s="143"/>
      <c r="CF104" s="143"/>
      <c r="CG104" s="143"/>
      <c r="CH104" s="143"/>
      <c r="CI104" s="143"/>
      <c r="CJ104" s="143"/>
      <c r="CK104" s="143"/>
      <c r="CL104" s="143"/>
      <c r="CM104" s="143"/>
      <c r="CN104" s="143"/>
      <c r="CO104" s="143"/>
      <c r="CP104" s="143"/>
      <c r="CQ104" s="143"/>
      <c r="CR104" s="143"/>
      <c r="CS104" s="143"/>
      <c r="CT104" s="143"/>
      <c r="CU104" s="143"/>
      <c r="CV104" s="143"/>
      <c r="CW104" s="143"/>
      <c r="CX104" s="143"/>
      <c r="CY104" s="143"/>
    </row>
    <row r="105" spans="1:10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c r="BS105" s="143"/>
      <c r="BT105" s="143"/>
      <c r="BU105" s="143"/>
      <c r="BV105" s="143"/>
      <c r="BW105" s="143"/>
      <c r="BX105" s="143"/>
      <c r="BY105" s="143"/>
      <c r="BZ105" s="143"/>
      <c r="CA105" s="143"/>
      <c r="CB105" s="143"/>
      <c r="CC105" s="143"/>
      <c r="CD105" s="143"/>
      <c r="CE105" s="143"/>
      <c r="CF105" s="143"/>
      <c r="CG105" s="143"/>
      <c r="CH105" s="143"/>
      <c r="CI105" s="143"/>
      <c r="CJ105" s="143"/>
      <c r="CK105" s="143"/>
      <c r="CL105" s="143"/>
      <c r="CM105" s="143"/>
      <c r="CN105" s="143"/>
      <c r="CO105" s="143"/>
      <c r="CP105" s="143"/>
      <c r="CQ105" s="143"/>
      <c r="CR105" s="143"/>
      <c r="CS105" s="143"/>
      <c r="CT105" s="143"/>
      <c r="CU105" s="143"/>
      <c r="CV105" s="143"/>
      <c r="CW105" s="143"/>
      <c r="CX105" s="143"/>
      <c r="CY105" s="143"/>
    </row>
    <row r="106" spans="1:10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143"/>
      <c r="BT106" s="143"/>
      <c r="BU106" s="143"/>
      <c r="BV106" s="143"/>
      <c r="BW106" s="143"/>
      <c r="BX106" s="143"/>
      <c r="BY106" s="143"/>
      <c r="BZ106" s="143"/>
      <c r="CA106" s="143"/>
      <c r="CB106" s="143"/>
      <c r="CC106" s="143"/>
      <c r="CD106" s="143"/>
      <c r="CE106" s="143"/>
      <c r="CF106" s="143"/>
      <c r="CG106" s="143"/>
      <c r="CH106" s="143"/>
      <c r="CI106" s="143"/>
      <c r="CJ106" s="143"/>
      <c r="CK106" s="143"/>
      <c r="CL106" s="143"/>
      <c r="CM106" s="143"/>
      <c r="CN106" s="143"/>
      <c r="CO106" s="143"/>
      <c r="CP106" s="143"/>
      <c r="CQ106" s="143"/>
      <c r="CR106" s="143"/>
      <c r="CS106" s="143"/>
      <c r="CT106" s="143"/>
      <c r="CU106" s="143"/>
      <c r="CV106" s="143"/>
      <c r="CW106" s="143"/>
      <c r="CX106" s="143"/>
      <c r="CY106" s="143"/>
    </row>
    <row r="107" spans="1:10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143"/>
      <c r="BO107" s="143"/>
      <c r="BP107" s="143"/>
      <c r="BQ107" s="143"/>
      <c r="BR107" s="143"/>
      <c r="BS107" s="143"/>
      <c r="BT107" s="143"/>
      <c r="BU107" s="143"/>
      <c r="BV107" s="143"/>
      <c r="BW107" s="143"/>
      <c r="BX107" s="143"/>
      <c r="BY107" s="143"/>
      <c r="BZ107" s="143"/>
      <c r="CA107" s="143"/>
      <c r="CB107" s="143"/>
      <c r="CC107" s="143"/>
      <c r="CD107" s="143"/>
      <c r="CE107" s="143"/>
      <c r="CF107" s="143"/>
      <c r="CG107" s="143"/>
      <c r="CH107" s="143"/>
      <c r="CI107" s="143"/>
      <c r="CJ107" s="143"/>
      <c r="CK107" s="143"/>
      <c r="CL107" s="143"/>
      <c r="CM107" s="143"/>
      <c r="CN107" s="143"/>
      <c r="CO107" s="143"/>
      <c r="CP107" s="143"/>
      <c r="CQ107" s="143"/>
      <c r="CR107" s="143"/>
      <c r="CS107" s="143"/>
      <c r="CT107" s="143"/>
      <c r="CU107" s="143"/>
      <c r="CV107" s="143"/>
      <c r="CW107" s="143"/>
      <c r="CX107" s="143"/>
      <c r="CY107" s="143"/>
    </row>
  </sheetData>
  <mergeCells count="19">
    <mergeCell ref="A3:K3"/>
    <mergeCell ref="A4:K4"/>
    <mergeCell ref="A5:K5"/>
    <mergeCell ref="H7:I7"/>
    <mergeCell ref="J7:K7"/>
    <mergeCell ref="D7:E7"/>
    <mergeCell ref="B85:M85"/>
    <mergeCell ref="A26:K26"/>
    <mergeCell ref="B79:K79"/>
    <mergeCell ref="B80:K80"/>
    <mergeCell ref="B81:K81"/>
    <mergeCell ref="A47:K47"/>
    <mergeCell ref="A48:K48"/>
    <mergeCell ref="A49:K49"/>
    <mergeCell ref="B77:K77"/>
    <mergeCell ref="B78:K78"/>
    <mergeCell ref="B84:K84"/>
    <mergeCell ref="B83:K83"/>
    <mergeCell ref="B82:K82"/>
  </mergeCells>
  <phoneticPr fontId="0" type="noConversion"/>
  <pageMargins left="0.5" right="0.5" top="0.75" bottom="0.75" header="0.3" footer="0.3"/>
  <pageSetup scale="66" orientation="landscape" horizontalDpi="1200" verticalDpi="1200" r:id="rId1"/>
  <rowBreaks count="1" manualBreakCount="1">
    <brk id="44" max="10" man="1"/>
  </rowBreaks>
  <colBreaks count="1" manualBreakCount="1">
    <brk id="11" max="8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120" zoomScaleNormal="110" zoomScaleSheetLayoutView="120" workbookViewId="0">
      <selection activeCell="L47" sqref="L47"/>
    </sheetView>
  </sheetViews>
  <sheetFormatPr defaultRowHeight="9"/>
  <cols>
    <col min="1" max="1" width="6.83203125" style="646" customWidth="1"/>
    <col min="2" max="2" width="29.1640625" style="646" customWidth="1"/>
    <col min="3" max="3" width="16" style="646" customWidth="1"/>
    <col min="4" max="4" width="15.83203125" style="646" customWidth="1"/>
    <col min="5" max="5" width="13.83203125" style="646" customWidth="1"/>
    <col min="6" max="6" width="16.6640625" style="646" bestFit="1" customWidth="1"/>
    <col min="7" max="7" width="15.5" style="646" bestFit="1" customWidth="1"/>
    <col min="8" max="9" width="7.5" style="646" customWidth="1"/>
    <col min="10" max="10" width="7.5" style="646" bestFit="1" customWidth="1"/>
    <col min="11" max="16384" width="9.33203125" style="646"/>
  </cols>
  <sheetData>
    <row r="1" spans="1:10" ht="9.9499999999999993" customHeight="1">
      <c r="A1" s="99"/>
      <c r="B1" s="99"/>
      <c r="C1" s="135"/>
      <c r="D1" s="135"/>
      <c r="E1" s="135"/>
      <c r="F1" s="135"/>
      <c r="G1" s="135"/>
      <c r="H1" s="135"/>
      <c r="I1" s="910" t="s">
        <v>67</v>
      </c>
      <c r="J1" s="910"/>
    </row>
    <row r="2" spans="1:10" ht="9.9499999999999993" customHeight="1">
      <c r="A2" s="99"/>
      <c r="B2" s="99"/>
      <c r="C2" s="135"/>
      <c r="D2" s="135"/>
      <c r="E2" s="135"/>
      <c r="F2" s="135"/>
      <c r="G2" s="135"/>
      <c r="H2" s="135"/>
      <c r="I2" s="640"/>
      <c r="J2" s="109" t="s">
        <v>1099</v>
      </c>
    </row>
    <row r="3" spans="1:10" ht="9.9499999999999993" customHeight="1">
      <c r="A3" s="898" t="s">
        <v>186</v>
      </c>
      <c r="B3" s="898"/>
      <c r="C3" s="898"/>
      <c r="D3" s="898"/>
      <c r="E3" s="898"/>
      <c r="F3" s="898"/>
      <c r="G3" s="898"/>
      <c r="H3" s="898"/>
      <c r="I3" s="898"/>
      <c r="J3" s="898"/>
    </row>
    <row r="4" spans="1:10" ht="9.9499999999999993" customHeight="1">
      <c r="A4" s="898" t="s">
        <v>187</v>
      </c>
      <c r="B4" s="898"/>
      <c r="C4" s="898"/>
      <c r="D4" s="898"/>
      <c r="E4" s="898"/>
      <c r="F4" s="898"/>
      <c r="G4" s="898"/>
      <c r="H4" s="898"/>
      <c r="I4" s="898"/>
      <c r="J4" s="898"/>
    </row>
    <row r="5" spans="1:10" ht="9.9499999999999993" customHeight="1">
      <c r="A5" s="899" t="s">
        <v>750</v>
      </c>
      <c r="B5" s="900"/>
      <c r="C5" s="900"/>
      <c r="D5" s="900"/>
      <c r="E5" s="900"/>
      <c r="F5" s="900"/>
      <c r="G5" s="900"/>
      <c r="H5" s="900"/>
      <c r="I5" s="900"/>
      <c r="J5" s="900"/>
    </row>
    <row r="6" spans="1:10" ht="9.9499999999999993" customHeight="1">
      <c r="A6" s="135"/>
      <c r="B6" s="135"/>
      <c r="C6" s="135"/>
      <c r="D6" s="135"/>
      <c r="E6" s="135"/>
      <c r="F6" s="135"/>
      <c r="G6" s="135"/>
      <c r="H6" s="135"/>
      <c r="I6" s="135"/>
      <c r="J6" s="135"/>
    </row>
    <row r="7" spans="1:10" ht="9.9499999999999993" customHeight="1">
      <c r="A7" s="135"/>
      <c r="B7" s="135" t="s">
        <v>188</v>
      </c>
      <c r="C7" s="135"/>
      <c r="D7" s="135"/>
      <c r="E7" s="135"/>
      <c r="F7" s="135"/>
      <c r="G7" s="135"/>
      <c r="H7" s="135"/>
      <c r="I7" s="135"/>
      <c r="J7" s="135"/>
    </row>
    <row r="8" spans="1:10" ht="9.9499999999999993" customHeight="1">
      <c r="A8" s="638"/>
      <c r="B8" s="135"/>
      <c r="C8" s="135"/>
      <c r="D8" s="135"/>
      <c r="E8" s="135"/>
      <c r="F8" s="638" t="s">
        <v>430</v>
      </c>
      <c r="G8" s="135"/>
      <c r="H8" s="135"/>
      <c r="I8" s="135"/>
      <c r="J8" s="135"/>
    </row>
    <row r="9" spans="1:10" ht="9.9499999999999993" customHeight="1">
      <c r="A9" s="638">
        <v>1</v>
      </c>
      <c r="B9" s="113" t="s">
        <v>571</v>
      </c>
      <c r="C9" s="113"/>
      <c r="D9" s="135"/>
      <c r="E9" s="135"/>
      <c r="F9" s="648">
        <v>1923665.7700000005</v>
      </c>
      <c r="G9" s="135"/>
      <c r="H9" s="135"/>
      <c r="I9" s="135"/>
      <c r="J9" s="135"/>
    </row>
    <row r="10" spans="1:10" ht="9.9499999999999993" customHeight="1">
      <c r="A10" s="638"/>
      <c r="B10" s="135"/>
      <c r="C10" s="135"/>
      <c r="D10" s="135"/>
      <c r="E10" s="135"/>
      <c r="F10" s="135"/>
      <c r="G10" s="135"/>
      <c r="H10" s="135"/>
      <c r="I10" s="135"/>
      <c r="J10" s="135"/>
    </row>
    <row r="11" spans="1:10" ht="9.9499999999999993" customHeight="1">
      <c r="A11" s="638">
        <v>2</v>
      </c>
      <c r="B11" s="135" t="s">
        <v>189</v>
      </c>
      <c r="C11" s="135"/>
      <c r="D11" s="135"/>
      <c r="E11" s="135"/>
      <c r="F11" s="49">
        <v>0</v>
      </c>
      <c r="G11" s="135"/>
      <c r="H11" s="135"/>
      <c r="I11" s="135"/>
      <c r="J11" s="135"/>
    </row>
    <row r="12" spans="1:10" ht="9.9499999999999993" customHeight="1">
      <c r="A12" s="638"/>
      <c r="B12" s="135"/>
      <c r="C12" s="135"/>
      <c r="D12" s="135"/>
      <c r="E12" s="135"/>
      <c r="F12" s="135"/>
      <c r="G12" s="135"/>
      <c r="H12" s="135"/>
      <c r="I12" s="135"/>
      <c r="J12" s="135"/>
    </row>
    <row r="13" spans="1:10" ht="9.9499999999999993" customHeight="1">
      <c r="A13" s="638">
        <v>3</v>
      </c>
      <c r="B13" s="135" t="s">
        <v>269</v>
      </c>
      <c r="C13" s="135"/>
      <c r="D13" s="135"/>
      <c r="E13" s="135"/>
      <c r="F13" s="61">
        <f>E41</f>
        <v>79442172.244363427</v>
      </c>
      <c r="G13" s="135"/>
      <c r="H13" s="135"/>
      <c r="I13" s="135"/>
      <c r="J13" s="135"/>
    </row>
    <row r="14" spans="1:10" ht="9.9499999999999993" customHeight="1">
      <c r="A14" s="638">
        <v>4</v>
      </c>
      <c r="B14" s="135" t="s">
        <v>556</v>
      </c>
      <c r="C14" s="135"/>
      <c r="D14" s="135"/>
      <c r="E14" s="135"/>
      <c r="F14" s="52">
        <f>-F22</f>
        <v>0</v>
      </c>
      <c r="G14" s="135"/>
      <c r="H14" s="135"/>
      <c r="I14" s="135"/>
      <c r="J14" s="135"/>
    </row>
    <row r="15" spans="1:10" ht="9.9499999999999993" customHeight="1">
      <c r="A15" s="638">
        <v>5</v>
      </c>
      <c r="B15" s="135" t="s">
        <v>267</v>
      </c>
      <c r="C15" s="135"/>
      <c r="D15" s="135"/>
      <c r="E15" s="135"/>
      <c r="F15" s="52">
        <f>-F41</f>
        <v>0</v>
      </c>
      <c r="G15" s="135"/>
      <c r="H15" s="135"/>
      <c r="I15" s="135"/>
      <c r="J15" s="135"/>
    </row>
    <row r="16" spans="1:10" ht="9.9499999999999993" customHeight="1">
      <c r="A16" s="638">
        <v>6</v>
      </c>
      <c r="B16" s="135" t="s">
        <v>268</v>
      </c>
      <c r="C16" s="135"/>
      <c r="D16" s="135"/>
      <c r="E16" s="135"/>
      <c r="F16" s="95">
        <f>-G41</f>
        <v>0</v>
      </c>
      <c r="G16" s="135"/>
      <c r="H16" s="135"/>
      <c r="I16" s="135"/>
      <c r="J16" s="135"/>
    </row>
    <row r="17" spans="1:10" ht="9.9499999999999993" customHeight="1">
      <c r="A17" s="638">
        <v>7</v>
      </c>
      <c r="B17" s="135" t="s">
        <v>56</v>
      </c>
      <c r="C17" s="135" t="s">
        <v>190</v>
      </c>
      <c r="D17" s="135"/>
      <c r="E17" s="135"/>
      <c r="F17" s="62">
        <f>SUM(F13:F16)</f>
        <v>79442172.244363427</v>
      </c>
      <c r="G17" s="135"/>
      <c r="H17" s="135"/>
      <c r="I17" s="135"/>
      <c r="J17" s="135"/>
    </row>
    <row r="18" spans="1:10" ht="9.9499999999999993" customHeight="1">
      <c r="A18" s="638"/>
      <c r="B18" s="135"/>
      <c r="C18" s="135"/>
      <c r="D18" s="135"/>
      <c r="E18" s="135"/>
      <c r="F18" s="135"/>
      <c r="G18" s="135"/>
      <c r="H18" s="135"/>
      <c r="I18" s="135"/>
      <c r="J18" s="135"/>
    </row>
    <row r="19" spans="1:10" ht="9.9499999999999993" customHeight="1">
      <c r="A19" s="638"/>
      <c r="B19" s="135"/>
      <c r="C19" s="135"/>
      <c r="D19" s="135"/>
      <c r="E19" s="135"/>
      <c r="F19" s="135"/>
      <c r="G19" s="135"/>
      <c r="H19" s="135"/>
      <c r="I19" s="135"/>
      <c r="J19" s="135"/>
    </row>
    <row r="20" spans="1:10" ht="9.9499999999999993" customHeight="1" thickBot="1">
      <c r="A20" s="638"/>
      <c r="B20" s="135"/>
      <c r="C20" s="135"/>
      <c r="D20" s="135"/>
      <c r="E20" s="135"/>
      <c r="F20" s="20" t="s">
        <v>430</v>
      </c>
      <c r="G20" s="20" t="s">
        <v>438</v>
      </c>
      <c r="H20" s="20" t="s">
        <v>441</v>
      </c>
      <c r="I20" s="20" t="s">
        <v>437</v>
      </c>
      <c r="J20" s="638"/>
    </row>
    <row r="21" spans="1:10" ht="9.9499999999999993" customHeight="1">
      <c r="A21" s="638">
        <v>8</v>
      </c>
      <c r="B21" s="135" t="s">
        <v>54</v>
      </c>
      <c r="C21" s="135" t="s">
        <v>472</v>
      </c>
      <c r="D21" s="135"/>
      <c r="E21" s="135"/>
      <c r="F21" s="61">
        <f>C41</f>
        <v>65657692.307692304</v>
      </c>
      <c r="G21" s="683">
        <f>IF((F21/F24)&lt;0.4525,0.4525,(F21/F24))</f>
        <v>0.45250002479593693</v>
      </c>
      <c r="H21" s="454">
        <f>IFERROR(F9/F21,0)</f>
        <v>2.9298406666276151E-2</v>
      </c>
      <c r="I21" s="40">
        <f>G21*H21</f>
        <v>1.3257529742971402E-2</v>
      </c>
      <c r="J21" s="22" t="s">
        <v>203</v>
      </c>
    </row>
    <row r="22" spans="1:10" ht="9.9499999999999993" customHeight="1">
      <c r="A22" s="638">
        <v>9</v>
      </c>
      <c r="B22" s="135" t="s">
        <v>55</v>
      </c>
      <c r="C22" s="135" t="s">
        <v>473</v>
      </c>
      <c r="D22" s="135"/>
      <c r="E22" s="135"/>
      <c r="F22" s="61">
        <f>D41</f>
        <v>0</v>
      </c>
      <c r="G22" s="102">
        <v>0</v>
      </c>
      <c r="H22" s="102">
        <v>0</v>
      </c>
      <c r="I22" s="40">
        <f>G22*H22</f>
        <v>0</v>
      </c>
      <c r="J22" s="135"/>
    </row>
    <row r="23" spans="1:10" ht="9.9499999999999993" customHeight="1">
      <c r="A23" s="638">
        <v>10</v>
      </c>
      <c r="B23" s="135" t="s">
        <v>56</v>
      </c>
      <c r="C23" s="135" t="s">
        <v>557</v>
      </c>
      <c r="D23" s="135"/>
      <c r="E23" s="135"/>
      <c r="F23" s="61">
        <f>F17</f>
        <v>79442172.244363427</v>
      </c>
      <c r="G23" s="78">
        <f>IF((F23/F24)&gt;0.5475,0.5475,(F23/F24))</f>
        <v>0.54749997520406313</v>
      </c>
      <c r="H23" s="78">
        <v>9.8500000000000004E-2</v>
      </c>
      <c r="I23" s="451">
        <f>G23*H23</f>
        <v>5.3928747557600222E-2</v>
      </c>
      <c r="J23" s="135"/>
    </row>
    <row r="24" spans="1:10" ht="9.9499999999999993" customHeight="1">
      <c r="A24" s="638">
        <v>11</v>
      </c>
      <c r="B24" s="135" t="s">
        <v>397</v>
      </c>
      <c r="C24" s="135" t="s">
        <v>191</v>
      </c>
      <c r="D24" s="135"/>
      <c r="E24" s="135"/>
      <c r="F24" s="62">
        <f>SUM(F21:F23)</f>
        <v>145099864.55205572</v>
      </c>
      <c r="G24" s="135"/>
      <c r="H24" s="135"/>
      <c r="I24" s="40">
        <f>SUM(I21:I23)</f>
        <v>6.7186277300571626E-2</v>
      </c>
      <c r="J24" s="22" t="s">
        <v>204</v>
      </c>
    </row>
    <row r="25" spans="1:10" ht="9.9499999999999993" customHeight="1">
      <c r="A25" s="638"/>
      <c r="B25" s="135"/>
      <c r="C25" s="135"/>
      <c r="D25" s="135"/>
      <c r="E25" s="135"/>
      <c r="F25" s="135"/>
      <c r="G25" s="135"/>
      <c r="H25" s="135"/>
      <c r="I25" s="135"/>
      <c r="J25" s="135"/>
    </row>
    <row r="26" spans="1:10" ht="9.9499999999999993" customHeight="1">
      <c r="A26" s="638"/>
      <c r="B26" s="135"/>
      <c r="C26" s="638" t="s">
        <v>122</v>
      </c>
      <c r="D26" s="638" t="s">
        <v>123</v>
      </c>
      <c r="E26" s="638" t="s">
        <v>192</v>
      </c>
      <c r="F26" s="638" t="s">
        <v>193</v>
      </c>
      <c r="G26" s="638" t="s">
        <v>194</v>
      </c>
      <c r="H26" s="135"/>
      <c r="I26" s="135"/>
      <c r="J26" s="135"/>
    </row>
    <row r="27" spans="1:10" ht="20.100000000000001" customHeight="1">
      <c r="A27" s="135"/>
      <c r="B27" s="26" t="s">
        <v>195</v>
      </c>
      <c r="C27" s="26" t="s">
        <v>196</v>
      </c>
      <c r="D27" s="26" t="s">
        <v>197</v>
      </c>
      <c r="E27" s="26" t="s">
        <v>205</v>
      </c>
      <c r="F27" s="68" t="s">
        <v>198</v>
      </c>
      <c r="G27" s="26" t="s">
        <v>199</v>
      </c>
      <c r="H27" s="135"/>
      <c r="I27" s="135"/>
      <c r="J27" s="135"/>
    </row>
    <row r="28" spans="1:10" ht="9.9499999999999993" customHeight="1">
      <c r="A28" s="99">
        <v>12</v>
      </c>
      <c r="B28" s="853" t="s">
        <v>1103</v>
      </c>
      <c r="C28" s="63">
        <v>66350000</v>
      </c>
      <c r="D28" s="49">
        <v>0</v>
      </c>
      <c r="E28" s="69">
        <v>81640669.260000035</v>
      </c>
      <c r="F28" s="49">
        <v>0</v>
      </c>
      <c r="G28" s="49">
        <v>0</v>
      </c>
      <c r="H28" s="135"/>
      <c r="I28" s="135"/>
      <c r="J28" s="135"/>
    </row>
    <row r="29" spans="1:10" ht="9.9499999999999993" customHeight="1">
      <c r="A29" s="99">
        <v>13</v>
      </c>
      <c r="B29" s="853" t="s">
        <v>1104</v>
      </c>
      <c r="C29" s="63">
        <v>66350000</v>
      </c>
      <c r="D29" s="49">
        <v>0</v>
      </c>
      <c r="E29" s="69">
        <v>82287193.255950317</v>
      </c>
      <c r="F29" s="49">
        <v>0</v>
      </c>
      <c r="G29" s="49">
        <v>0</v>
      </c>
      <c r="H29" s="135"/>
      <c r="I29" s="135"/>
      <c r="J29" s="135"/>
    </row>
    <row r="30" spans="1:10" ht="9.9499999999999993" customHeight="1">
      <c r="A30" s="99">
        <v>14</v>
      </c>
      <c r="B30" s="853" t="s">
        <v>1105</v>
      </c>
      <c r="C30" s="63">
        <v>66350000</v>
      </c>
      <c r="D30" s="49">
        <v>0</v>
      </c>
      <c r="E30" s="69">
        <v>82933717.251900598</v>
      </c>
      <c r="F30" s="49">
        <v>0</v>
      </c>
      <c r="G30" s="49">
        <v>0</v>
      </c>
      <c r="H30" s="135"/>
      <c r="I30" s="135"/>
      <c r="J30" s="135"/>
    </row>
    <row r="31" spans="1:10" ht="9.9499999999999993" customHeight="1">
      <c r="A31" s="99">
        <v>15</v>
      </c>
      <c r="B31" s="853" t="s">
        <v>1106</v>
      </c>
      <c r="C31" s="63">
        <v>66350000</v>
      </c>
      <c r="D31" s="49">
        <v>0</v>
      </c>
      <c r="E31" s="69">
        <v>79988907.934787348</v>
      </c>
      <c r="F31" s="49">
        <v>0</v>
      </c>
      <c r="G31" s="49">
        <v>0</v>
      </c>
      <c r="H31" s="135"/>
      <c r="I31" s="135"/>
      <c r="J31" s="135"/>
    </row>
    <row r="32" spans="1:10" ht="9.9499999999999993" customHeight="1">
      <c r="A32" s="99">
        <v>16</v>
      </c>
      <c r="B32" s="853" t="s">
        <v>1107</v>
      </c>
      <c r="C32" s="63">
        <v>66350000</v>
      </c>
      <c r="D32" s="49">
        <v>0</v>
      </c>
      <c r="E32" s="69">
        <v>80635431.93073763</v>
      </c>
      <c r="F32" s="49">
        <v>0</v>
      </c>
      <c r="G32" s="49">
        <v>0</v>
      </c>
      <c r="H32" s="135"/>
      <c r="I32" s="135"/>
      <c r="J32" s="135"/>
    </row>
    <row r="33" spans="1:12" ht="9.9499999999999993" customHeight="1">
      <c r="A33" s="99">
        <v>17</v>
      </c>
      <c r="B33" s="853" t="s">
        <v>1108</v>
      </c>
      <c r="C33" s="63">
        <v>66350000</v>
      </c>
      <c r="D33" s="49">
        <v>0</v>
      </c>
      <c r="E33" s="69">
        <v>81281955.926687911</v>
      </c>
      <c r="F33" s="49">
        <v>0</v>
      </c>
      <c r="G33" s="49">
        <v>0</v>
      </c>
      <c r="H33" s="135"/>
      <c r="I33" s="135"/>
      <c r="J33" s="135"/>
    </row>
    <row r="34" spans="1:12" ht="9.9499999999999993" customHeight="1">
      <c r="A34" s="99">
        <v>18</v>
      </c>
      <c r="B34" s="853" t="s">
        <v>1109</v>
      </c>
      <c r="C34" s="63">
        <v>65225000</v>
      </c>
      <c r="D34" s="49">
        <v>0</v>
      </c>
      <c r="E34" s="69">
        <v>78337146.609574661</v>
      </c>
      <c r="F34" s="49">
        <v>0</v>
      </c>
      <c r="G34" s="49">
        <v>0</v>
      </c>
      <c r="H34" s="135"/>
      <c r="I34" s="135"/>
      <c r="J34" s="135"/>
    </row>
    <row r="35" spans="1:12" ht="9.9499999999999993" customHeight="1">
      <c r="A35" s="99">
        <v>19</v>
      </c>
      <c r="B35" s="853" t="s">
        <v>1110</v>
      </c>
      <c r="C35" s="63">
        <v>65225000</v>
      </c>
      <c r="D35" s="49">
        <v>0</v>
      </c>
      <c r="E35" s="69">
        <v>78983670.605524942</v>
      </c>
      <c r="F35" s="49">
        <v>0</v>
      </c>
      <c r="G35" s="49">
        <v>0</v>
      </c>
      <c r="H35" s="135"/>
      <c r="I35" s="135"/>
      <c r="J35" s="135"/>
    </row>
    <row r="36" spans="1:12" ht="9.9499999999999993" customHeight="1">
      <c r="A36" s="99">
        <v>20</v>
      </c>
      <c r="B36" s="853" t="s">
        <v>1111</v>
      </c>
      <c r="C36" s="63">
        <v>65225000</v>
      </c>
      <c r="D36" s="49">
        <v>0</v>
      </c>
      <c r="E36" s="69">
        <v>79630194.601475224</v>
      </c>
      <c r="F36" s="49">
        <v>0</v>
      </c>
      <c r="G36" s="49">
        <v>0</v>
      </c>
      <c r="H36" s="135"/>
      <c r="I36" s="135"/>
      <c r="J36" s="135"/>
    </row>
    <row r="37" spans="1:12" ht="9.9499999999999993" customHeight="1">
      <c r="A37" s="99">
        <v>21</v>
      </c>
      <c r="B37" s="853" t="s">
        <v>1112</v>
      </c>
      <c r="C37" s="63">
        <v>65225000</v>
      </c>
      <c r="D37" s="49">
        <v>0</v>
      </c>
      <c r="E37" s="69">
        <v>76685385.284361973</v>
      </c>
      <c r="F37" s="49">
        <v>0</v>
      </c>
      <c r="G37" s="49">
        <v>0</v>
      </c>
      <c r="H37" s="135"/>
      <c r="I37" s="135"/>
      <c r="J37" s="135"/>
    </row>
    <row r="38" spans="1:12" ht="9.9499999999999993" customHeight="1">
      <c r="A38" s="99">
        <v>22</v>
      </c>
      <c r="B38" s="853" t="s">
        <v>1113</v>
      </c>
      <c r="C38" s="63">
        <v>65225000</v>
      </c>
      <c r="D38" s="49">
        <v>0</v>
      </c>
      <c r="E38" s="69">
        <v>77331909.280312255</v>
      </c>
      <c r="F38" s="49">
        <v>0</v>
      </c>
      <c r="G38" s="49">
        <v>0</v>
      </c>
      <c r="H38" s="135"/>
      <c r="I38" s="135"/>
      <c r="J38" s="135"/>
    </row>
    <row r="39" spans="1:12" ht="9.9499999999999993" customHeight="1">
      <c r="A39" s="99">
        <v>23</v>
      </c>
      <c r="B39" s="853" t="s">
        <v>1114</v>
      </c>
      <c r="C39" s="63">
        <v>65225000</v>
      </c>
      <c r="D39" s="49">
        <v>0</v>
      </c>
      <c r="E39" s="69">
        <v>77978433.276262537</v>
      </c>
      <c r="F39" s="49">
        <v>0</v>
      </c>
      <c r="G39" s="49">
        <v>0</v>
      </c>
      <c r="H39" s="135"/>
      <c r="I39" s="135"/>
      <c r="J39" s="135"/>
    </row>
    <row r="40" spans="1:12" ht="9.9499999999999993" customHeight="1">
      <c r="A40" s="99">
        <v>24</v>
      </c>
      <c r="B40" s="854" t="s">
        <v>1115</v>
      </c>
      <c r="C40" s="63">
        <v>64100000</v>
      </c>
      <c r="D40" s="49">
        <v>0</v>
      </c>
      <c r="E40" s="69">
        <v>75033623.959149286</v>
      </c>
      <c r="F40" s="49">
        <v>0</v>
      </c>
      <c r="G40" s="49">
        <v>0</v>
      </c>
      <c r="H40" s="135"/>
      <c r="I40" s="135"/>
      <c r="J40" s="135"/>
    </row>
    <row r="41" spans="1:12" ht="9.9499999999999993" customHeight="1">
      <c r="A41" s="99">
        <v>25</v>
      </c>
      <c r="B41" s="639" t="s">
        <v>266</v>
      </c>
      <c r="C41" s="62">
        <f>AVERAGE(C28:C40)</f>
        <v>65657692.307692304</v>
      </c>
      <c r="D41" s="60">
        <f>AVERAGE(D28:D40)</f>
        <v>0</v>
      </c>
      <c r="E41" s="62">
        <f>AVERAGE(E28:E40)</f>
        <v>79442172.244363427</v>
      </c>
      <c r="F41" s="60">
        <f>AVERAGE(F28:F40)</f>
        <v>0</v>
      </c>
      <c r="G41" s="60">
        <f>AVERAGE(G28:G40)</f>
        <v>0</v>
      </c>
      <c r="H41" s="135"/>
      <c r="I41" s="135"/>
      <c r="J41" s="135"/>
    </row>
    <row r="42" spans="1:12" ht="9.9499999999999993" customHeight="1">
      <c r="A42" s="638"/>
      <c r="B42" s="135"/>
      <c r="C42" s="135"/>
      <c r="D42" s="135"/>
      <c r="E42" s="135"/>
      <c r="F42" s="135"/>
      <c r="G42" s="135"/>
      <c r="H42" s="135"/>
      <c r="I42" s="135"/>
      <c r="J42" s="135"/>
    </row>
    <row r="43" spans="1:12" ht="9.9499999999999993" customHeight="1">
      <c r="A43" s="9" t="s">
        <v>21</v>
      </c>
      <c r="B43" s="135"/>
      <c r="C43" s="135"/>
      <c r="D43" s="135"/>
      <c r="E43" s="135"/>
      <c r="F43" s="135"/>
      <c r="G43" s="135"/>
      <c r="H43" s="135"/>
      <c r="I43" s="135"/>
      <c r="J43" s="135"/>
    </row>
    <row r="44" spans="1:12" ht="20.100000000000001" customHeight="1">
      <c r="A44" s="638" t="s">
        <v>431</v>
      </c>
      <c r="B44" s="897" t="s">
        <v>200</v>
      </c>
      <c r="C44" s="897"/>
      <c r="D44" s="897"/>
      <c r="E44" s="897"/>
      <c r="F44" s="897"/>
      <c r="G44" s="897"/>
      <c r="H44" s="897"/>
      <c r="I44" s="897"/>
      <c r="J44" s="897"/>
      <c r="K44" s="135"/>
    </row>
    <row r="45" spans="1:12" ht="9.9499999999999993" customHeight="1">
      <c r="A45" s="638" t="s">
        <v>443</v>
      </c>
      <c r="B45" s="135" t="s">
        <v>201</v>
      </c>
      <c r="C45" s="135"/>
      <c r="D45" s="135"/>
      <c r="E45" s="135"/>
      <c r="F45" s="135"/>
      <c r="G45" s="135"/>
      <c r="H45" s="135"/>
      <c r="I45" s="135"/>
      <c r="J45" s="135"/>
      <c r="K45" s="135"/>
    </row>
    <row r="46" spans="1:12" ht="9.9499999999999993" customHeight="1">
      <c r="A46" s="638" t="s">
        <v>446</v>
      </c>
      <c r="B46" s="135" t="s">
        <v>202</v>
      </c>
      <c r="C46" s="135"/>
      <c r="D46" s="135"/>
      <c r="E46" s="135"/>
      <c r="F46" s="135"/>
      <c r="G46" s="135"/>
      <c r="H46" s="135"/>
      <c r="I46" s="135"/>
      <c r="J46" s="135"/>
      <c r="K46" s="135"/>
    </row>
    <row r="47" spans="1:12" ht="9.9499999999999993" customHeight="1">
      <c r="A47" s="638" t="s">
        <v>447</v>
      </c>
      <c r="B47" s="7" t="s">
        <v>570</v>
      </c>
      <c r="C47" s="135"/>
      <c r="D47" s="135"/>
      <c r="E47" s="135"/>
      <c r="F47" s="135"/>
      <c r="G47" s="135"/>
      <c r="H47" s="135"/>
      <c r="I47" s="135"/>
      <c r="J47" s="135"/>
      <c r="K47" s="135"/>
      <c r="L47" s="135"/>
    </row>
    <row r="48" spans="1:12" ht="9.75" customHeight="1">
      <c r="A48" s="638"/>
      <c r="B48" s="135"/>
      <c r="C48" s="135"/>
      <c r="D48" s="135"/>
      <c r="E48" s="135"/>
      <c r="F48" s="135"/>
      <c r="G48" s="135"/>
      <c r="H48" s="135"/>
      <c r="I48" s="135"/>
      <c r="J48" s="135"/>
      <c r="K48" s="135"/>
      <c r="L48" s="135"/>
    </row>
    <row r="49" spans="1:1" ht="9.75" customHeight="1">
      <c r="A49" s="647"/>
    </row>
    <row r="50" spans="1:1" ht="9.75" customHeight="1">
      <c r="A50" s="647"/>
    </row>
    <row r="51" spans="1:1" ht="9.75" customHeight="1"/>
  </sheetData>
  <mergeCells count="5">
    <mergeCell ref="I1:J1"/>
    <mergeCell ref="B44:J44"/>
    <mergeCell ref="A3:J3"/>
    <mergeCell ref="A4:J4"/>
    <mergeCell ref="A5:J5"/>
  </mergeCells>
  <phoneticPr fontId="0" type="noConversion"/>
  <printOptions horizontalCentered="1"/>
  <pageMargins left="0.5" right="0.5"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view="pageBreakPreview" zoomScale="120" zoomScaleNormal="110" zoomScaleSheetLayoutView="120" workbookViewId="0">
      <selection activeCell="B11" sqref="B11"/>
    </sheetView>
  </sheetViews>
  <sheetFormatPr defaultRowHeight="12.75"/>
  <cols>
    <col min="1" max="1" width="6.83203125" customWidth="1"/>
    <col min="2" max="2" width="42.5" customWidth="1"/>
    <col min="4" max="5" width="17" customWidth="1"/>
    <col min="6" max="6" width="14.5" customWidth="1"/>
    <col min="7" max="7" width="14.33203125" customWidth="1"/>
    <col min="8" max="9" width="15.83203125" customWidth="1"/>
  </cols>
  <sheetData>
    <row r="1" spans="1:11" ht="9.75" customHeight="1">
      <c r="B1" s="16"/>
      <c r="C1" s="16"/>
      <c r="D1" s="2"/>
      <c r="E1" s="2"/>
      <c r="F1" s="2"/>
      <c r="G1" s="2"/>
      <c r="H1" s="3"/>
      <c r="I1" s="5" t="s">
        <v>67</v>
      </c>
      <c r="K1" s="1"/>
    </row>
    <row r="2" spans="1:11" ht="9.75" customHeight="1">
      <c r="B2" s="99"/>
      <c r="C2" s="99"/>
      <c r="D2" s="101"/>
      <c r="E2" s="101"/>
      <c r="F2" s="101"/>
      <c r="G2" s="101"/>
      <c r="H2" s="3"/>
      <c r="I2" s="109" t="s">
        <v>1099</v>
      </c>
      <c r="K2" s="100"/>
    </row>
    <row r="3" spans="1:11" ht="9.9499999999999993" customHeight="1">
      <c r="B3" s="898" t="s">
        <v>206</v>
      </c>
      <c r="C3" s="898"/>
      <c r="D3" s="898"/>
      <c r="E3" s="898"/>
      <c r="F3" s="898"/>
      <c r="G3" s="898"/>
      <c r="H3" s="898"/>
      <c r="I3" s="898"/>
    </row>
    <row r="4" spans="1:11" ht="9.9499999999999993" customHeight="1">
      <c r="B4" s="898" t="s">
        <v>207</v>
      </c>
      <c r="C4" s="898"/>
      <c r="D4" s="898"/>
      <c r="E4" s="898"/>
      <c r="F4" s="898"/>
      <c r="G4" s="898"/>
      <c r="H4" s="898"/>
      <c r="I4" s="898"/>
    </row>
    <row r="5" spans="1:11" ht="9.9499999999999993" customHeight="1">
      <c r="B5" s="899" t="s">
        <v>750</v>
      </c>
      <c r="C5" s="900"/>
      <c r="D5" s="900"/>
      <c r="E5" s="900"/>
      <c r="F5" s="900"/>
      <c r="G5" s="900"/>
      <c r="H5" s="900"/>
      <c r="I5" s="900"/>
    </row>
    <row r="6" spans="1:11" ht="9.9499999999999993" customHeight="1">
      <c r="B6" s="2"/>
      <c r="C6" s="2"/>
      <c r="D6" s="2"/>
      <c r="E6" s="2"/>
      <c r="F6" s="2"/>
      <c r="G6" s="2"/>
      <c r="H6" s="2"/>
    </row>
    <row r="7" spans="1:11" ht="9.9499999999999993" customHeight="1">
      <c r="A7" s="98" t="s">
        <v>70</v>
      </c>
      <c r="B7" s="96">
        <v>2021</v>
      </c>
      <c r="C7" s="2"/>
      <c r="D7" s="96">
        <v>2021</v>
      </c>
      <c r="E7" s="2"/>
      <c r="F7" s="2"/>
      <c r="G7" s="2"/>
      <c r="H7" s="2"/>
    </row>
    <row r="8" spans="1:11" ht="9.9499999999999993" customHeight="1">
      <c r="B8" s="911" t="s">
        <v>208</v>
      </c>
      <c r="C8" s="2"/>
      <c r="D8" s="913" t="s">
        <v>210</v>
      </c>
      <c r="E8" s="2"/>
      <c r="F8" s="913" t="s">
        <v>212</v>
      </c>
      <c r="G8" s="2"/>
      <c r="H8" s="2"/>
    </row>
    <row r="9" spans="1:11" ht="9.9499999999999993" customHeight="1">
      <c r="B9" s="912"/>
      <c r="C9" s="2"/>
      <c r="D9" s="914"/>
      <c r="E9" s="2"/>
      <c r="F9" s="914"/>
      <c r="G9" s="2"/>
      <c r="H9" s="2"/>
    </row>
    <row r="10" spans="1:11" ht="9.9499999999999993" customHeight="1">
      <c r="B10" s="912"/>
      <c r="C10" s="2"/>
      <c r="D10" s="30"/>
      <c r="E10" s="2"/>
      <c r="F10" s="30"/>
      <c r="G10" s="2"/>
      <c r="H10" s="2"/>
    </row>
    <row r="11" spans="1:11" ht="9.9499999999999993" customHeight="1">
      <c r="A11" s="97">
        <v>1</v>
      </c>
      <c r="B11" s="725">
        <v>23622243</v>
      </c>
      <c r="C11" s="13" t="s">
        <v>209</v>
      </c>
      <c r="D11" s="726">
        <v>23967117.803083975</v>
      </c>
      <c r="E11" s="13" t="s">
        <v>211</v>
      </c>
      <c r="F11" s="727">
        <f>B11-D11</f>
        <v>-344874.80308397487</v>
      </c>
      <c r="G11" s="2"/>
      <c r="H11" s="2"/>
    </row>
    <row r="12" spans="1:11" ht="9.9499999999999993" customHeight="1">
      <c r="A12" s="97"/>
      <c r="B12" s="2"/>
      <c r="C12" s="2"/>
      <c r="D12" s="2"/>
      <c r="E12" s="2"/>
      <c r="F12" s="2"/>
      <c r="G12" s="2"/>
      <c r="H12" s="2"/>
    </row>
    <row r="13" spans="1:11" ht="9.9499999999999993" customHeight="1">
      <c r="A13" s="97"/>
      <c r="B13" s="2" t="s">
        <v>475</v>
      </c>
      <c r="C13" s="2"/>
      <c r="D13" s="2"/>
      <c r="E13" s="2"/>
      <c r="F13" s="2"/>
      <c r="G13" s="2"/>
      <c r="H13" s="2"/>
    </row>
    <row r="14" spans="1:11" ht="9.9499999999999993" customHeight="1">
      <c r="A14" s="97"/>
      <c r="B14" s="2" t="s">
        <v>474</v>
      </c>
      <c r="C14" s="2"/>
      <c r="D14" s="2"/>
      <c r="E14" s="2"/>
      <c r="F14" s="2"/>
      <c r="G14" s="2"/>
      <c r="H14" s="2"/>
    </row>
    <row r="15" spans="1:11" ht="9.9499999999999993" customHeight="1">
      <c r="A15" s="97"/>
      <c r="B15" s="10"/>
      <c r="C15" s="10"/>
      <c r="D15" s="10"/>
      <c r="E15" s="10"/>
      <c r="F15" s="10"/>
      <c r="G15" s="10"/>
      <c r="H15" s="10"/>
    </row>
    <row r="16" spans="1:11" ht="27" customHeight="1">
      <c r="A16" s="97"/>
      <c r="B16" s="32" t="s">
        <v>213</v>
      </c>
      <c r="C16" s="24"/>
      <c r="D16" s="24" t="s">
        <v>214</v>
      </c>
      <c r="E16" s="24" t="s">
        <v>215</v>
      </c>
      <c r="F16" s="24" t="s">
        <v>216</v>
      </c>
      <c r="G16" s="24" t="s">
        <v>217</v>
      </c>
      <c r="H16" s="24" t="s">
        <v>227</v>
      </c>
      <c r="I16" s="33" t="s">
        <v>218</v>
      </c>
    </row>
    <row r="17" spans="1:9" ht="9.9499999999999993" customHeight="1">
      <c r="A17" s="97">
        <v>2</v>
      </c>
      <c r="B17" s="2"/>
      <c r="C17" s="2"/>
      <c r="D17" s="2"/>
      <c r="E17" s="91">
        <f>'Att 6a - Interest Rate Calc'!F30</f>
        <v>2.7083333333333321E-3</v>
      </c>
      <c r="F17" s="2"/>
      <c r="G17" s="2"/>
      <c r="H17" s="2"/>
    </row>
    <row r="18" spans="1:9" ht="9.9499999999999993" customHeight="1">
      <c r="A18" s="97"/>
      <c r="B18" s="2"/>
      <c r="C18" s="2"/>
      <c r="D18" s="2"/>
      <c r="E18" s="2"/>
      <c r="F18" s="2"/>
      <c r="G18" s="2"/>
      <c r="H18" s="2"/>
    </row>
    <row r="19" spans="1:9" ht="9.9499999999999993" customHeight="1">
      <c r="A19" s="97"/>
      <c r="B19" s="23" t="s">
        <v>551</v>
      </c>
      <c r="C19" s="2"/>
      <c r="D19" s="2"/>
      <c r="E19" s="2"/>
      <c r="F19" s="2"/>
      <c r="G19" s="2"/>
      <c r="H19" s="2"/>
    </row>
    <row r="20" spans="1:9" ht="9.9499999999999993" customHeight="1">
      <c r="A20" s="97"/>
      <c r="B20" s="2"/>
      <c r="C20" s="2"/>
      <c r="D20" s="2"/>
      <c r="E20" s="2"/>
      <c r="F20" s="2"/>
      <c r="G20" s="2"/>
      <c r="H20" s="2"/>
    </row>
    <row r="21" spans="1:9" ht="9.9499999999999993" customHeight="1">
      <c r="A21" s="97"/>
      <c r="B21" s="2"/>
      <c r="C21" s="2"/>
      <c r="D21" s="2"/>
      <c r="E21" s="2"/>
      <c r="F21" s="2"/>
      <c r="G21" s="2"/>
      <c r="H21" s="2"/>
    </row>
    <row r="22" spans="1:9" ht="9.9499999999999993" customHeight="1">
      <c r="A22" s="97"/>
      <c r="B22" s="31" t="s">
        <v>219</v>
      </c>
      <c r="C22" s="2"/>
      <c r="D22" s="2"/>
      <c r="E22" s="415"/>
      <c r="F22" s="2"/>
      <c r="G22" s="13" t="s">
        <v>220</v>
      </c>
      <c r="H22" s="2"/>
    </row>
    <row r="23" spans="1:9" ht="9.9499999999999993" customHeight="1">
      <c r="A23" s="97">
        <v>3</v>
      </c>
      <c r="B23" s="2" t="s">
        <v>139</v>
      </c>
      <c r="C23" s="15">
        <v>2021</v>
      </c>
      <c r="D23" s="72">
        <f>$F$11/12</f>
        <v>-28739.566923664574</v>
      </c>
      <c r="E23" s="416">
        <f>$E$17</f>
        <v>2.7083333333333321E-3</v>
      </c>
      <c r="F23" s="4">
        <v>12</v>
      </c>
      <c r="G23" s="72">
        <f>D23*E23*F23*-1</f>
        <v>934.03592501909816</v>
      </c>
      <c r="H23" s="52"/>
      <c r="I23" s="72">
        <f>(-G23+D23)*-1</f>
        <v>29673.602848683673</v>
      </c>
    </row>
    <row r="24" spans="1:9" ht="9.9499999999999993" customHeight="1">
      <c r="A24" s="97">
        <v>4</v>
      </c>
      <c r="B24" s="2" t="s">
        <v>140</v>
      </c>
      <c r="C24" s="15">
        <v>2021</v>
      </c>
      <c r="D24" s="72">
        <f t="shared" ref="D24:D34" si="0">$F$11/12</f>
        <v>-28739.566923664574</v>
      </c>
      <c r="E24" s="416">
        <f t="shared" ref="E24:E52" si="1">$E$17</f>
        <v>2.7083333333333321E-3</v>
      </c>
      <c r="F24" s="4">
        <v>11</v>
      </c>
      <c r="G24" s="72">
        <f t="shared" ref="G24:G34" si="2">D24*E24*F24*-1</f>
        <v>856.19959793417331</v>
      </c>
      <c r="H24" s="52"/>
      <c r="I24" s="72">
        <f t="shared" ref="I24:I34" si="3">(-G24+D24)*-1</f>
        <v>29595.766521598747</v>
      </c>
    </row>
    <row r="25" spans="1:9" ht="9.9499999999999993" customHeight="1">
      <c r="A25" s="97">
        <v>5</v>
      </c>
      <c r="B25" s="2" t="s">
        <v>141</v>
      </c>
      <c r="C25" s="15">
        <v>2021</v>
      </c>
      <c r="D25" s="72">
        <f t="shared" si="0"/>
        <v>-28739.566923664574</v>
      </c>
      <c r="E25" s="416">
        <f t="shared" si="1"/>
        <v>2.7083333333333321E-3</v>
      </c>
      <c r="F25" s="4">
        <v>10</v>
      </c>
      <c r="G25" s="72">
        <f t="shared" si="2"/>
        <v>778.36327084924847</v>
      </c>
      <c r="H25" s="52"/>
      <c r="I25" s="72">
        <f t="shared" si="3"/>
        <v>29517.930194513821</v>
      </c>
    </row>
    <row r="26" spans="1:9" ht="9.9499999999999993" customHeight="1">
      <c r="A26" s="97">
        <v>6</v>
      </c>
      <c r="B26" s="2" t="s">
        <v>142</v>
      </c>
      <c r="C26" s="15">
        <v>2021</v>
      </c>
      <c r="D26" s="72">
        <f t="shared" si="0"/>
        <v>-28739.566923664574</v>
      </c>
      <c r="E26" s="416">
        <f t="shared" si="1"/>
        <v>2.7083333333333321E-3</v>
      </c>
      <c r="F26" s="4">
        <v>9</v>
      </c>
      <c r="G26" s="72">
        <f t="shared" si="2"/>
        <v>700.52694376432362</v>
      </c>
      <c r="H26" s="52"/>
      <c r="I26" s="72">
        <f t="shared" si="3"/>
        <v>29440.093867428895</v>
      </c>
    </row>
    <row r="27" spans="1:9" ht="9.9499999999999993" customHeight="1">
      <c r="A27" s="97">
        <v>7</v>
      </c>
      <c r="B27" s="2" t="s">
        <v>143</v>
      </c>
      <c r="C27" s="15">
        <v>2021</v>
      </c>
      <c r="D27" s="72">
        <f t="shared" si="0"/>
        <v>-28739.566923664574</v>
      </c>
      <c r="E27" s="416">
        <f t="shared" si="1"/>
        <v>2.7083333333333321E-3</v>
      </c>
      <c r="F27" s="4">
        <v>8</v>
      </c>
      <c r="G27" s="72">
        <f t="shared" si="2"/>
        <v>622.69061667939877</v>
      </c>
      <c r="H27" s="52"/>
      <c r="I27" s="72">
        <f t="shared" si="3"/>
        <v>29362.257540343973</v>
      </c>
    </row>
    <row r="28" spans="1:9" ht="9.9499999999999993" customHeight="1">
      <c r="A28" s="97">
        <v>8</v>
      </c>
      <c r="B28" s="2" t="s">
        <v>144</v>
      </c>
      <c r="C28" s="15">
        <v>2021</v>
      </c>
      <c r="D28" s="72">
        <f t="shared" si="0"/>
        <v>-28739.566923664574</v>
      </c>
      <c r="E28" s="416">
        <f t="shared" si="1"/>
        <v>2.7083333333333321E-3</v>
      </c>
      <c r="F28" s="4">
        <v>7</v>
      </c>
      <c r="G28" s="72">
        <f t="shared" si="2"/>
        <v>544.85428959447393</v>
      </c>
      <c r="H28" s="52"/>
      <c r="I28" s="72">
        <f t="shared" si="3"/>
        <v>29284.421213259047</v>
      </c>
    </row>
    <row r="29" spans="1:9" ht="9.9499999999999993" customHeight="1">
      <c r="A29" s="97">
        <v>9</v>
      </c>
      <c r="B29" s="2" t="s">
        <v>145</v>
      </c>
      <c r="C29" s="15">
        <v>2021</v>
      </c>
      <c r="D29" s="72">
        <f t="shared" si="0"/>
        <v>-28739.566923664574</v>
      </c>
      <c r="E29" s="416">
        <f t="shared" si="1"/>
        <v>2.7083333333333321E-3</v>
      </c>
      <c r="F29" s="4">
        <v>6</v>
      </c>
      <c r="G29" s="72">
        <f t="shared" si="2"/>
        <v>467.01796250954908</v>
      </c>
      <c r="H29" s="52"/>
      <c r="I29" s="72">
        <f t="shared" si="3"/>
        <v>29206.584886174121</v>
      </c>
    </row>
    <row r="30" spans="1:9" ht="9.9499999999999993" customHeight="1">
      <c r="A30" s="97">
        <v>10</v>
      </c>
      <c r="B30" s="2" t="s">
        <v>146</v>
      </c>
      <c r="C30" s="15">
        <v>2021</v>
      </c>
      <c r="D30" s="72">
        <f t="shared" si="0"/>
        <v>-28739.566923664574</v>
      </c>
      <c r="E30" s="416">
        <f t="shared" si="1"/>
        <v>2.7083333333333321E-3</v>
      </c>
      <c r="F30" s="4">
        <v>5</v>
      </c>
      <c r="G30" s="72">
        <f t="shared" si="2"/>
        <v>389.18163542462423</v>
      </c>
      <c r="H30" s="52"/>
      <c r="I30" s="72">
        <f t="shared" si="3"/>
        <v>29128.748559089199</v>
      </c>
    </row>
    <row r="31" spans="1:9" ht="9.9499999999999993" customHeight="1">
      <c r="A31" s="97">
        <v>11</v>
      </c>
      <c r="B31" s="2" t="s">
        <v>147</v>
      </c>
      <c r="C31" s="15">
        <v>2021</v>
      </c>
      <c r="D31" s="72">
        <f t="shared" si="0"/>
        <v>-28739.566923664574</v>
      </c>
      <c r="E31" s="416">
        <f t="shared" si="1"/>
        <v>2.7083333333333321E-3</v>
      </c>
      <c r="F31" s="4">
        <v>4</v>
      </c>
      <c r="G31" s="72">
        <f t="shared" si="2"/>
        <v>311.34530833969939</v>
      </c>
      <c r="H31" s="52"/>
      <c r="I31" s="72">
        <f t="shared" si="3"/>
        <v>29050.912232004273</v>
      </c>
    </row>
    <row r="32" spans="1:9" ht="9.9499999999999993" customHeight="1">
      <c r="A32" s="97">
        <v>12</v>
      </c>
      <c r="B32" s="2" t="s">
        <v>148</v>
      </c>
      <c r="C32" s="15">
        <v>2021</v>
      </c>
      <c r="D32" s="72">
        <f t="shared" si="0"/>
        <v>-28739.566923664574</v>
      </c>
      <c r="E32" s="416">
        <f t="shared" si="1"/>
        <v>2.7083333333333321E-3</v>
      </c>
      <c r="F32" s="4">
        <v>3</v>
      </c>
      <c r="G32" s="72">
        <f t="shared" si="2"/>
        <v>233.50898125477454</v>
      </c>
      <c r="H32" s="52"/>
      <c r="I32" s="72">
        <f t="shared" si="3"/>
        <v>28973.075904919348</v>
      </c>
    </row>
    <row r="33" spans="1:9" ht="9.9499999999999993" customHeight="1">
      <c r="A33" s="97">
        <v>13</v>
      </c>
      <c r="B33" s="2" t="s">
        <v>149</v>
      </c>
      <c r="C33" s="15">
        <v>2021</v>
      </c>
      <c r="D33" s="72">
        <f t="shared" si="0"/>
        <v>-28739.566923664574</v>
      </c>
      <c r="E33" s="416">
        <f t="shared" si="1"/>
        <v>2.7083333333333321E-3</v>
      </c>
      <c r="F33" s="4">
        <v>2</v>
      </c>
      <c r="G33" s="72">
        <f t="shared" si="2"/>
        <v>155.67265416984969</v>
      </c>
      <c r="H33" s="52"/>
      <c r="I33" s="72">
        <f t="shared" si="3"/>
        <v>28895.239577834422</v>
      </c>
    </row>
    <row r="34" spans="1:9" ht="9.9499999999999993" customHeight="1">
      <c r="A34" s="97">
        <v>14</v>
      </c>
      <c r="B34" s="2" t="s">
        <v>150</v>
      </c>
      <c r="C34" s="15">
        <v>2021</v>
      </c>
      <c r="D34" s="72">
        <f t="shared" si="0"/>
        <v>-28739.566923664574</v>
      </c>
      <c r="E34" s="416">
        <f t="shared" si="1"/>
        <v>2.7083333333333321E-3</v>
      </c>
      <c r="F34" s="4">
        <v>1</v>
      </c>
      <c r="G34" s="92">
        <f t="shared" si="2"/>
        <v>77.836327084924847</v>
      </c>
      <c r="H34" s="52"/>
      <c r="I34" s="92">
        <f t="shared" si="3"/>
        <v>28817.403250749499</v>
      </c>
    </row>
    <row r="35" spans="1:9" ht="9.9499999999999993" customHeight="1">
      <c r="A35" s="97">
        <v>15</v>
      </c>
      <c r="B35" s="2"/>
      <c r="C35" s="2"/>
      <c r="D35" s="2"/>
      <c r="E35" s="417"/>
      <c r="F35" s="4"/>
      <c r="G35" s="73">
        <f>SUM(G23:G34)</f>
        <v>6071.2335126241378</v>
      </c>
      <c r="H35" s="52"/>
      <c r="I35" s="77">
        <f>SUM(I23:I34)</f>
        <v>350946.03659659903</v>
      </c>
    </row>
    <row r="36" spans="1:9" ht="9.9499999999999993" customHeight="1">
      <c r="A36" s="97"/>
      <c r="B36" s="2"/>
      <c r="C36" s="2"/>
      <c r="D36" s="2"/>
      <c r="E36" s="417"/>
      <c r="F36" s="4"/>
      <c r="G36" s="2"/>
      <c r="H36" s="52"/>
      <c r="I36" s="67"/>
    </row>
    <row r="37" spans="1:9" ht="9.9499999999999993" customHeight="1">
      <c r="A37" s="97"/>
      <c r="B37" s="2"/>
      <c r="C37" s="2"/>
      <c r="D37" s="2"/>
      <c r="E37" s="417"/>
      <c r="F37" s="4"/>
      <c r="G37" s="13" t="s">
        <v>222</v>
      </c>
      <c r="H37" s="52"/>
      <c r="I37" s="67"/>
    </row>
    <row r="38" spans="1:9" ht="9.9499999999999993" customHeight="1">
      <c r="A38" s="97">
        <v>16</v>
      </c>
      <c r="B38" s="2" t="s">
        <v>221</v>
      </c>
      <c r="C38" s="15">
        <v>2022</v>
      </c>
      <c r="D38" s="90">
        <f>I35</f>
        <v>350946.03659659903</v>
      </c>
      <c r="E38" s="416">
        <f>$E$17</f>
        <v>2.7083333333333321E-3</v>
      </c>
      <c r="F38" s="4">
        <v>12</v>
      </c>
      <c r="G38" s="72">
        <f>D38*E38*F38</f>
        <v>11405.746189389463</v>
      </c>
      <c r="H38" s="52"/>
      <c r="I38" s="72">
        <f>G38+D38</f>
        <v>362351.78278598847</v>
      </c>
    </row>
    <row r="39" spans="1:9" ht="9.9499999999999993" customHeight="1">
      <c r="A39" s="97"/>
      <c r="B39" s="2"/>
      <c r="C39" s="2"/>
      <c r="D39" s="2"/>
      <c r="E39" s="417"/>
      <c r="F39" s="4"/>
      <c r="G39" s="2"/>
      <c r="H39" s="52"/>
      <c r="I39" s="67"/>
    </row>
    <row r="40" spans="1:9" ht="9.9499999999999993" customHeight="1">
      <c r="A40" s="97"/>
      <c r="B40" s="14" t="s">
        <v>223</v>
      </c>
      <c r="C40" s="2"/>
      <c r="D40" s="2"/>
      <c r="E40" s="417"/>
      <c r="F40" s="4"/>
      <c r="G40" s="13" t="s">
        <v>220</v>
      </c>
      <c r="H40" s="52"/>
      <c r="I40" s="67"/>
    </row>
    <row r="41" spans="1:9" ht="9.9499999999999993" customHeight="1">
      <c r="A41" s="97">
        <v>17</v>
      </c>
      <c r="B41" s="2" t="s">
        <v>139</v>
      </c>
      <c r="C41" s="15">
        <v>2023</v>
      </c>
      <c r="D41" s="72">
        <f>-I38</f>
        <v>-362351.78278598847</v>
      </c>
      <c r="E41" s="416">
        <f t="shared" si="1"/>
        <v>2.7083333333333321E-3</v>
      </c>
      <c r="F41" s="4"/>
      <c r="G41" s="72">
        <f>D41*E41*-1</f>
        <v>981.36941171205171</v>
      </c>
      <c r="H41" s="72">
        <f>PMT(E41,12,I38)</f>
        <v>-30730.192800496116</v>
      </c>
      <c r="I41" s="72">
        <f>(D41+D41*E41-H41)*-1</f>
        <v>332602.95939720439</v>
      </c>
    </row>
    <row r="42" spans="1:9" ht="9.9499999999999993" customHeight="1">
      <c r="A42" s="97">
        <v>18</v>
      </c>
      <c r="B42" s="2" t="s">
        <v>140</v>
      </c>
      <c r="C42" s="15">
        <v>2023</v>
      </c>
      <c r="D42" s="72">
        <f>-I41</f>
        <v>-332602.95939720439</v>
      </c>
      <c r="E42" s="416">
        <f t="shared" si="1"/>
        <v>2.7083333333333321E-3</v>
      </c>
      <c r="F42" s="4"/>
      <c r="G42" s="72">
        <f t="shared" ref="G42:G52" si="4">D42*E42*-1</f>
        <v>900.79968170076154</v>
      </c>
      <c r="H42" s="72">
        <f>$H$41</f>
        <v>-30730.192800496116</v>
      </c>
      <c r="I42" s="72">
        <f t="shared" ref="I42:I52" si="5">(D42+D42*E42-H42)*-1</f>
        <v>302773.56627840904</v>
      </c>
    </row>
    <row r="43" spans="1:9" ht="9.9499999999999993" customHeight="1">
      <c r="A43" s="97">
        <v>19</v>
      </c>
      <c r="B43" s="2" t="s">
        <v>141</v>
      </c>
      <c r="C43" s="15">
        <v>2023</v>
      </c>
      <c r="D43" s="72">
        <f t="shared" ref="D43:D52" si="6">-I42</f>
        <v>-302773.56627840904</v>
      </c>
      <c r="E43" s="416">
        <f t="shared" si="1"/>
        <v>2.7083333333333321E-3</v>
      </c>
      <c r="F43" s="4"/>
      <c r="G43" s="72">
        <f t="shared" si="4"/>
        <v>820.01174200402409</v>
      </c>
      <c r="H43" s="72">
        <f t="shared" ref="H43:H52" si="7">$H$41</f>
        <v>-30730.192800496116</v>
      </c>
      <c r="I43" s="72">
        <f t="shared" si="5"/>
        <v>272863.38521991693</v>
      </c>
    </row>
    <row r="44" spans="1:9" ht="9.9499999999999993" customHeight="1">
      <c r="A44" s="97">
        <v>20</v>
      </c>
      <c r="B44" s="2" t="s">
        <v>142</v>
      </c>
      <c r="C44" s="15">
        <v>2023</v>
      </c>
      <c r="D44" s="72">
        <f t="shared" si="6"/>
        <v>-272863.38521991693</v>
      </c>
      <c r="E44" s="416">
        <f t="shared" si="1"/>
        <v>2.7083333333333321E-3</v>
      </c>
      <c r="F44" s="4"/>
      <c r="G44" s="72">
        <f t="shared" si="4"/>
        <v>739.00500163727475</v>
      </c>
      <c r="H44" s="72">
        <f t="shared" si="7"/>
        <v>-30730.192800496116</v>
      </c>
      <c r="I44" s="72">
        <f t="shared" si="5"/>
        <v>242872.19742105808</v>
      </c>
    </row>
    <row r="45" spans="1:9" ht="9.9499999999999993" customHeight="1">
      <c r="A45" s="97">
        <v>21</v>
      </c>
      <c r="B45" s="2" t="s">
        <v>143</v>
      </c>
      <c r="C45" s="15">
        <v>2023</v>
      </c>
      <c r="D45" s="72">
        <f t="shared" si="6"/>
        <v>-242872.19742105808</v>
      </c>
      <c r="E45" s="416">
        <f t="shared" si="1"/>
        <v>2.7083333333333321E-3</v>
      </c>
      <c r="F45" s="4"/>
      <c r="G45" s="72">
        <f t="shared" si="4"/>
        <v>657.77886801536533</v>
      </c>
      <c r="H45" s="72">
        <f t="shared" si="7"/>
        <v>-30730.192800496116</v>
      </c>
      <c r="I45" s="72">
        <f t="shared" si="5"/>
        <v>212799.78348857732</v>
      </c>
    </row>
    <row r="46" spans="1:9" ht="9.9499999999999993" customHeight="1">
      <c r="A46" s="97">
        <v>22</v>
      </c>
      <c r="B46" s="2" t="s">
        <v>144</v>
      </c>
      <c r="C46" s="15">
        <v>2023</v>
      </c>
      <c r="D46" s="72">
        <f t="shared" si="6"/>
        <v>-212799.78348857732</v>
      </c>
      <c r="E46" s="416">
        <f t="shared" si="1"/>
        <v>2.7083333333333321E-3</v>
      </c>
      <c r="F46" s="4"/>
      <c r="G46" s="72">
        <f t="shared" si="4"/>
        <v>576.33274694823001</v>
      </c>
      <c r="H46" s="72">
        <f t="shared" si="7"/>
        <v>-30730.192800496116</v>
      </c>
      <c r="I46" s="72">
        <f t="shared" si="5"/>
        <v>182645.92343502943</v>
      </c>
    </row>
    <row r="47" spans="1:9" ht="9.9499999999999993" customHeight="1">
      <c r="A47" s="97">
        <v>23</v>
      </c>
      <c r="B47" s="2" t="s">
        <v>145</v>
      </c>
      <c r="C47" s="15">
        <v>2023</v>
      </c>
      <c r="D47" s="72">
        <f t="shared" si="6"/>
        <v>-182645.92343502943</v>
      </c>
      <c r="E47" s="416">
        <f t="shared" si="1"/>
        <v>2.7083333333333321E-3</v>
      </c>
      <c r="F47" s="4"/>
      <c r="G47" s="72">
        <f t="shared" si="4"/>
        <v>494.66604263653784</v>
      </c>
      <c r="H47" s="72">
        <f t="shared" si="7"/>
        <v>-30730.192800496116</v>
      </c>
      <c r="I47" s="72">
        <f t="shared" si="5"/>
        <v>152410.39667716983</v>
      </c>
    </row>
    <row r="48" spans="1:9" ht="9.9499999999999993" customHeight="1">
      <c r="A48" s="97">
        <v>24</v>
      </c>
      <c r="B48" s="2" t="s">
        <v>146</v>
      </c>
      <c r="C48" s="15">
        <v>2023</v>
      </c>
      <c r="D48" s="72">
        <f t="shared" si="6"/>
        <v>-152410.39667716983</v>
      </c>
      <c r="E48" s="416">
        <f t="shared" si="1"/>
        <v>2.7083333333333321E-3</v>
      </c>
      <c r="F48" s="4"/>
      <c r="G48" s="72">
        <f t="shared" si="4"/>
        <v>412.77815766733477</v>
      </c>
      <c r="H48" s="72">
        <f t="shared" si="7"/>
        <v>-30730.192800496116</v>
      </c>
      <c r="I48" s="72">
        <f t="shared" si="5"/>
        <v>122092.98203434105</v>
      </c>
    </row>
    <row r="49" spans="1:9" ht="9.9499999999999993" customHeight="1">
      <c r="A49" s="97">
        <v>25</v>
      </c>
      <c r="B49" s="2" t="s">
        <v>147</v>
      </c>
      <c r="C49" s="15">
        <v>2023</v>
      </c>
      <c r="D49" s="72">
        <f t="shared" si="6"/>
        <v>-122092.98203434105</v>
      </c>
      <c r="E49" s="416">
        <f t="shared" si="1"/>
        <v>2.7083333333333321E-3</v>
      </c>
      <c r="F49" s="4"/>
      <c r="G49" s="72">
        <f t="shared" si="4"/>
        <v>330.66849300967351</v>
      </c>
      <c r="H49" s="72">
        <f t="shared" si="7"/>
        <v>-30730.192800496116</v>
      </c>
      <c r="I49" s="72">
        <f t="shared" si="5"/>
        <v>91693.457726854598</v>
      </c>
    </row>
    <row r="50" spans="1:9" ht="9.9499999999999993" customHeight="1">
      <c r="A50" s="97">
        <v>26</v>
      </c>
      <c r="B50" s="2" t="s">
        <v>148</v>
      </c>
      <c r="C50" s="15">
        <v>2023</v>
      </c>
      <c r="D50" s="72">
        <f t="shared" si="6"/>
        <v>-91693.457726854598</v>
      </c>
      <c r="E50" s="416">
        <f t="shared" si="1"/>
        <v>2.7083333333333321E-3</v>
      </c>
      <c r="F50" s="4"/>
      <c r="G50" s="72">
        <f t="shared" si="4"/>
        <v>248.33644801023109</v>
      </c>
      <c r="H50" s="72">
        <f t="shared" si="7"/>
        <v>-30730.192800496116</v>
      </c>
      <c r="I50" s="72">
        <f t="shared" si="5"/>
        <v>61211.601374368714</v>
      </c>
    </row>
    <row r="51" spans="1:9" ht="9.9499999999999993" customHeight="1">
      <c r="A51" s="97">
        <v>27</v>
      </c>
      <c r="B51" s="2" t="s">
        <v>149</v>
      </c>
      <c r="C51" s="15">
        <v>2023</v>
      </c>
      <c r="D51" s="72">
        <f t="shared" si="6"/>
        <v>-61211.601374368714</v>
      </c>
      <c r="E51" s="416">
        <f t="shared" si="1"/>
        <v>2.7083333333333321E-3</v>
      </c>
      <c r="F51" s="4"/>
      <c r="G51" s="72">
        <f t="shared" si="4"/>
        <v>165.78142038891519</v>
      </c>
      <c r="H51" s="72">
        <f t="shared" si="7"/>
        <v>-30730.192800496116</v>
      </c>
      <c r="I51" s="72">
        <f t="shared" si="5"/>
        <v>30647.189994261513</v>
      </c>
    </row>
    <row r="52" spans="1:9" ht="9.9499999999999993" customHeight="1">
      <c r="A52" s="97">
        <v>28</v>
      </c>
      <c r="B52" s="2" t="s">
        <v>150</v>
      </c>
      <c r="C52" s="15">
        <v>2023</v>
      </c>
      <c r="D52" s="72">
        <f t="shared" si="6"/>
        <v>-30647.189994261513</v>
      </c>
      <c r="E52" s="416">
        <f t="shared" si="1"/>
        <v>2.7083333333333321E-3</v>
      </c>
      <c r="F52" s="4"/>
      <c r="G52" s="72">
        <f t="shared" si="4"/>
        <v>83.002806234458234</v>
      </c>
      <c r="H52" s="72">
        <f t="shared" si="7"/>
        <v>-30730.192800496116</v>
      </c>
      <c r="I52" s="92">
        <f t="shared" si="5"/>
        <v>-1.4551915228366852E-10</v>
      </c>
    </row>
    <row r="53" spans="1:9" ht="9.9499999999999993" customHeight="1">
      <c r="A53" s="97">
        <v>29</v>
      </c>
      <c r="B53" s="2"/>
      <c r="C53" s="2"/>
      <c r="D53" s="2"/>
      <c r="E53" s="415"/>
      <c r="F53" s="2"/>
      <c r="G53" s="75">
        <f>SUM(G41:G52)</f>
        <v>6410.530819964858</v>
      </c>
      <c r="H53" s="52"/>
      <c r="I53" s="74"/>
    </row>
    <row r="54" spans="1:9" ht="9.9499999999999993" customHeight="1">
      <c r="A54" s="97"/>
      <c r="B54" s="2"/>
      <c r="C54" s="2"/>
      <c r="D54" s="2"/>
      <c r="E54" s="2"/>
      <c r="F54" s="2"/>
      <c r="G54" s="2"/>
      <c r="H54" s="52"/>
      <c r="I54" s="52"/>
    </row>
    <row r="55" spans="1:9" ht="9.9499999999999993" customHeight="1">
      <c r="A55" s="97">
        <v>30</v>
      </c>
      <c r="B55" s="2" t="s">
        <v>224</v>
      </c>
      <c r="C55" s="2"/>
      <c r="D55" s="52"/>
      <c r="E55" s="2"/>
      <c r="F55" s="2"/>
      <c r="G55" s="52"/>
      <c r="H55" s="72">
        <f>SUM(H41:H52)*-1</f>
        <v>368762.31360595342</v>
      </c>
      <c r="I55" s="52"/>
    </row>
    <row r="56" spans="1:9" ht="9.9499999999999993" customHeight="1">
      <c r="A56" s="97">
        <v>31</v>
      </c>
      <c r="B56" s="2" t="s">
        <v>225</v>
      </c>
      <c r="C56" s="2"/>
      <c r="D56" s="52"/>
      <c r="E56" s="2"/>
      <c r="F56" s="2"/>
      <c r="G56" s="52"/>
      <c r="H56" s="72">
        <f>F11</f>
        <v>-344874.80308397487</v>
      </c>
      <c r="I56" s="52"/>
    </row>
    <row r="57" spans="1:9" ht="9.9499999999999993" customHeight="1">
      <c r="A57" s="97">
        <v>32</v>
      </c>
      <c r="B57" s="2" t="s">
        <v>226</v>
      </c>
      <c r="C57" s="2"/>
      <c r="D57" s="52"/>
      <c r="E57" s="2"/>
      <c r="F57" s="2"/>
      <c r="G57" s="52"/>
      <c r="H57" s="72">
        <f>H55+H56</f>
        <v>23887.510521978547</v>
      </c>
      <c r="I57" s="52"/>
    </row>
    <row r="58" spans="1:9" ht="9.75" customHeight="1">
      <c r="A58" s="97"/>
      <c r="B58" s="2"/>
      <c r="C58" s="2"/>
      <c r="D58" s="2"/>
      <c r="E58" s="2"/>
      <c r="F58" s="2"/>
      <c r="G58" s="2"/>
      <c r="H58" s="2"/>
    </row>
    <row r="59" spans="1:9" ht="9.75" customHeight="1">
      <c r="B59" s="2"/>
      <c r="C59" s="2"/>
      <c r="D59" s="2"/>
      <c r="E59" s="2"/>
      <c r="F59" s="2"/>
      <c r="G59" s="2"/>
      <c r="H59" s="2"/>
    </row>
    <row r="60" spans="1:9" ht="9.75" customHeight="1">
      <c r="B60" s="2"/>
      <c r="C60" s="2"/>
      <c r="D60" s="2"/>
      <c r="E60" s="2"/>
      <c r="F60" s="2"/>
      <c r="G60" s="2"/>
      <c r="H60" s="2"/>
    </row>
    <row r="61" spans="1:9" ht="9.75" customHeight="1">
      <c r="B61" s="2"/>
      <c r="C61" s="2"/>
      <c r="D61" s="2"/>
      <c r="E61" s="2"/>
      <c r="F61" s="2"/>
      <c r="G61" s="2"/>
      <c r="H61" s="2"/>
    </row>
    <row r="62" spans="1:9" ht="8.1" customHeight="1"/>
    <row r="63" spans="1:9" ht="6.95" customHeight="1"/>
    <row r="64" spans="1:9" ht="15" customHeight="1"/>
    <row r="65" ht="12" customHeight="1"/>
    <row r="66" ht="9.9499999999999993" customHeight="1"/>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86"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Normal="100" zoomScaleSheetLayoutView="100" workbookViewId="0">
      <selection activeCell="A3" sqref="A3:J3"/>
    </sheetView>
  </sheetViews>
  <sheetFormatPr defaultColWidth="9.33203125" defaultRowHeight="12"/>
  <cols>
    <col min="1" max="1" width="13.1640625" style="136" customWidth="1"/>
    <col min="2" max="2" width="17.83203125" style="136" customWidth="1"/>
    <col min="3" max="3" width="24.33203125" style="136" customWidth="1"/>
    <col min="4" max="4" width="12.5" style="136" customWidth="1"/>
    <col min="5" max="5" width="12.6640625" style="136" customWidth="1"/>
    <col min="6" max="6" width="18" style="136" customWidth="1"/>
    <col min="7" max="7" width="9.33203125" style="136"/>
    <col min="8" max="8" width="13.33203125" style="136" customWidth="1"/>
    <col min="9" max="9" width="12.33203125" style="136" customWidth="1"/>
    <col min="10" max="16384" width="9.33203125" style="136"/>
  </cols>
  <sheetData>
    <row r="1" spans="1:10">
      <c r="A1" s="260"/>
      <c r="B1" s="260"/>
      <c r="J1" s="174" t="s">
        <v>67</v>
      </c>
    </row>
    <row r="2" spans="1:10">
      <c r="A2" s="260"/>
      <c r="B2" s="260"/>
      <c r="J2" s="259" t="s">
        <v>1099</v>
      </c>
    </row>
    <row r="3" spans="1:10">
      <c r="A3" s="880" t="s">
        <v>232</v>
      </c>
      <c r="B3" s="880"/>
      <c r="C3" s="880"/>
      <c r="D3" s="880"/>
      <c r="E3" s="880"/>
      <c r="F3" s="880"/>
      <c r="G3" s="880"/>
      <c r="H3" s="880"/>
      <c r="I3" s="880"/>
      <c r="J3" s="880"/>
    </row>
    <row r="4" spans="1:10">
      <c r="A4" s="880" t="s">
        <v>233</v>
      </c>
      <c r="B4" s="880"/>
      <c r="C4" s="880"/>
      <c r="D4" s="880"/>
      <c r="E4" s="880"/>
      <c r="F4" s="880"/>
      <c r="G4" s="880"/>
      <c r="H4" s="880"/>
      <c r="I4" s="880"/>
      <c r="J4" s="880"/>
    </row>
    <row r="5" spans="1:10">
      <c r="A5" s="881" t="s">
        <v>750</v>
      </c>
      <c r="B5" s="882"/>
      <c r="C5" s="882"/>
      <c r="D5" s="882"/>
      <c r="E5" s="882"/>
      <c r="F5" s="882"/>
      <c r="G5" s="882"/>
      <c r="H5" s="882"/>
      <c r="I5" s="882"/>
      <c r="J5" s="882"/>
    </row>
    <row r="8" spans="1:10">
      <c r="A8" s="136" t="s">
        <v>228</v>
      </c>
    </row>
    <row r="10" spans="1:10">
      <c r="B10" s="136" t="s">
        <v>234</v>
      </c>
    </row>
    <row r="11" spans="1:10">
      <c r="A11" s="158">
        <v>1</v>
      </c>
      <c r="B11" s="418"/>
      <c r="C11" s="216" t="s">
        <v>1072</v>
      </c>
      <c r="D11" s="418"/>
      <c r="E11" s="418"/>
      <c r="F11" s="419">
        <v>3.2500000000000001E-2</v>
      </c>
      <c r="H11" s="418"/>
      <c r="I11" s="418"/>
      <c r="J11" s="418"/>
    </row>
    <row r="12" spans="1:10">
      <c r="A12" s="158">
        <v>2</v>
      </c>
      <c r="B12" s="418"/>
      <c r="C12" s="216" t="s">
        <v>1073</v>
      </c>
      <c r="D12" s="418"/>
      <c r="E12" s="418"/>
      <c r="F12" s="419">
        <v>3.2500000000000001E-2</v>
      </c>
      <c r="H12" s="418"/>
      <c r="I12" s="418"/>
      <c r="J12" s="418"/>
    </row>
    <row r="13" spans="1:10">
      <c r="A13" s="158">
        <v>3</v>
      </c>
      <c r="B13" s="418"/>
      <c r="C13" s="216" t="s">
        <v>1074</v>
      </c>
      <c r="D13" s="418"/>
      <c r="E13" s="418"/>
      <c r="F13" s="419">
        <v>3.2500000000000001E-2</v>
      </c>
      <c r="H13" s="418"/>
      <c r="I13" s="418"/>
      <c r="J13" s="418"/>
    </row>
    <row r="14" spans="1:10">
      <c r="A14" s="158">
        <v>4</v>
      </c>
      <c r="B14" s="418"/>
      <c r="C14" s="216" t="s">
        <v>1075</v>
      </c>
      <c r="D14" s="418"/>
      <c r="E14" s="418"/>
      <c r="F14" s="419">
        <v>3.2500000000000001E-2</v>
      </c>
      <c r="H14" s="418"/>
      <c r="I14" s="418"/>
      <c r="J14" s="418"/>
    </row>
    <row r="15" spans="1:10">
      <c r="A15" s="158">
        <v>5</v>
      </c>
      <c r="B15" s="418"/>
      <c r="C15" s="216" t="s">
        <v>1076</v>
      </c>
      <c r="D15" s="418"/>
      <c r="E15" s="418"/>
      <c r="F15" s="419">
        <v>3.2500000000000001E-2</v>
      </c>
      <c r="H15" s="418"/>
      <c r="I15" s="418"/>
      <c r="J15" s="418"/>
    </row>
    <row r="16" spans="1:10">
      <c r="A16" s="158">
        <v>6</v>
      </c>
      <c r="B16" s="418"/>
      <c r="C16" s="216" t="s">
        <v>1077</v>
      </c>
      <c r="D16" s="418"/>
      <c r="E16" s="418"/>
      <c r="F16" s="419">
        <v>3.2500000000000001E-2</v>
      </c>
      <c r="H16" s="418"/>
      <c r="I16" s="418"/>
      <c r="J16" s="418"/>
    </row>
    <row r="17" spans="1:10">
      <c r="A17" s="158">
        <v>7</v>
      </c>
      <c r="B17" s="418"/>
      <c r="C17" s="216" t="s">
        <v>1078</v>
      </c>
      <c r="D17" s="418"/>
      <c r="E17" s="418"/>
      <c r="F17" s="419">
        <v>3.2500000000000001E-2</v>
      </c>
      <c r="H17" s="418"/>
      <c r="I17" s="418"/>
      <c r="J17" s="418"/>
    </row>
    <row r="18" spans="1:10">
      <c r="A18" s="158">
        <v>8</v>
      </c>
      <c r="B18" s="418"/>
      <c r="C18" s="216" t="s">
        <v>1079</v>
      </c>
      <c r="D18" s="418"/>
      <c r="E18" s="418"/>
      <c r="F18" s="419">
        <v>3.2500000000000001E-2</v>
      </c>
      <c r="H18" s="418"/>
      <c r="I18" s="418"/>
      <c r="J18" s="418"/>
    </row>
    <row r="19" spans="1:10">
      <c r="A19" s="158">
        <v>9</v>
      </c>
      <c r="B19" s="418"/>
      <c r="C19" s="216" t="s">
        <v>1080</v>
      </c>
      <c r="D19" s="418"/>
      <c r="E19" s="418"/>
      <c r="F19" s="419">
        <v>3.2500000000000001E-2</v>
      </c>
      <c r="H19" s="418"/>
      <c r="I19" s="418"/>
      <c r="J19" s="418"/>
    </row>
    <row r="20" spans="1:10">
      <c r="A20" s="158">
        <v>10</v>
      </c>
      <c r="B20" s="418"/>
      <c r="C20" s="216" t="s">
        <v>1081</v>
      </c>
      <c r="D20" s="418"/>
      <c r="E20" s="418"/>
      <c r="F20" s="419">
        <v>3.2500000000000001E-2</v>
      </c>
      <c r="H20" s="418"/>
      <c r="I20" s="418"/>
      <c r="J20" s="418"/>
    </row>
    <row r="21" spans="1:10">
      <c r="A21" s="158">
        <v>11</v>
      </c>
      <c r="B21" s="418"/>
      <c r="C21" s="216" t="s">
        <v>1082</v>
      </c>
      <c r="D21" s="418"/>
      <c r="E21" s="418"/>
      <c r="F21" s="419">
        <v>3.2500000000000001E-2</v>
      </c>
      <c r="H21" s="418"/>
      <c r="I21" s="418"/>
      <c r="J21" s="418"/>
    </row>
    <row r="22" spans="1:10">
      <c r="A22" s="158">
        <v>12</v>
      </c>
      <c r="B22" s="418"/>
      <c r="C22" s="216" t="s">
        <v>1083</v>
      </c>
      <c r="D22" s="418"/>
      <c r="E22" s="418"/>
      <c r="F22" s="419">
        <v>3.2500000000000001E-2</v>
      </c>
      <c r="H22" s="418"/>
      <c r="I22" s="418"/>
      <c r="J22" s="418"/>
    </row>
    <row r="23" spans="1:10">
      <c r="A23" s="158">
        <v>13</v>
      </c>
      <c r="B23" s="216"/>
      <c r="C23" s="216" t="s">
        <v>1084</v>
      </c>
      <c r="D23" s="418"/>
      <c r="E23" s="418"/>
      <c r="F23" s="419">
        <v>3.2500000000000001E-2</v>
      </c>
      <c r="H23" s="418"/>
      <c r="I23" s="418"/>
      <c r="J23" s="418"/>
    </row>
    <row r="24" spans="1:10">
      <c r="A24" s="158">
        <v>14</v>
      </c>
      <c r="B24" s="216"/>
      <c r="C24" s="216" t="s">
        <v>1085</v>
      </c>
      <c r="D24" s="418"/>
      <c r="E24" s="418"/>
      <c r="F24" s="419">
        <v>3.2500000000000001E-2</v>
      </c>
      <c r="H24" s="418"/>
      <c r="I24" s="418"/>
      <c r="J24" s="418"/>
    </row>
    <row r="25" spans="1:10">
      <c r="A25" s="158">
        <v>15</v>
      </c>
      <c r="B25" s="216"/>
      <c r="C25" s="216" t="s">
        <v>1086</v>
      </c>
      <c r="D25" s="418"/>
      <c r="E25" s="418"/>
      <c r="F25" s="419">
        <v>3.2500000000000001E-2</v>
      </c>
      <c r="H25" s="418"/>
      <c r="I25" s="418"/>
      <c r="J25" s="418"/>
    </row>
    <row r="26" spans="1:10">
      <c r="A26" s="158">
        <v>16</v>
      </c>
      <c r="B26" s="216"/>
      <c r="C26" s="216" t="s">
        <v>1087</v>
      </c>
      <c r="D26" s="418"/>
      <c r="E26" s="418"/>
      <c r="F26" s="419">
        <v>3.2500000000000001E-2</v>
      </c>
      <c r="H26" s="418"/>
      <c r="I26" s="418"/>
      <c r="J26" s="418"/>
    </row>
    <row r="27" spans="1:10">
      <c r="A27" s="158">
        <v>17</v>
      </c>
      <c r="B27" s="216"/>
      <c r="C27" s="216" t="s">
        <v>1088</v>
      </c>
      <c r="D27" s="418"/>
      <c r="E27" s="418"/>
      <c r="F27" s="419">
        <v>3.2500000000000001E-2</v>
      </c>
      <c r="H27" s="418"/>
      <c r="I27" s="418"/>
      <c r="J27" s="418"/>
    </row>
    <row r="28" spans="1:10">
      <c r="A28" s="158"/>
      <c r="B28" s="418"/>
      <c r="C28" s="418"/>
      <c r="D28" s="418"/>
      <c r="E28" s="418"/>
      <c r="F28" s="418"/>
      <c r="H28" s="418"/>
      <c r="I28" s="418"/>
      <c r="J28" s="418"/>
    </row>
    <row r="29" spans="1:10">
      <c r="A29" s="158">
        <v>18</v>
      </c>
      <c r="B29" s="136" t="s">
        <v>229</v>
      </c>
      <c r="F29" s="420">
        <f>AVERAGE(F11:F27)</f>
        <v>3.2499999999999987E-2</v>
      </c>
    </row>
    <row r="30" spans="1:10">
      <c r="A30" s="158">
        <v>19</v>
      </c>
      <c r="B30" s="136" t="s">
        <v>230</v>
      </c>
      <c r="F30" s="420">
        <f>F29/12</f>
        <v>2.7083333333333321E-3</v>
      </c>
    </row>
    <row r="32" spans="1:10">
      <c r="A32" s="136" t="s">
        <v>231</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Revision Notes</vt:lpstr>
      <vt:lpstr>Attachment H-27A</vt:lpstr>
      <vt:lpstr>Att 1 - Project Rev Req</vt:lpstr>
      <vt:lpstr>Att 2 - Incentive Return</vt:lpstr>
      <vt:lpstr>Att 3 - True-up</vt:lpstr>
      <vt:lpstr>Att 4 - Rate Base</vt:lpstr>
      <vt:lpstr>Att 5 - Return on Rate Base</vt:lpstr>
      <vt:lpstr>Att 6 - True-up Interest</vt:lpstr>
      <vt:lpstr>Att 6a - Interest Rate Calc</vt:lpstr>
      <vt:lpstr>Att 7 - Tax Rates</vt:lpstr>
      <vt:lpstr>Att 8 - Interim Debt</vt:lpstr>
      <vt:lpstr>Att 9 - Construction Debt</vt:lpstr>
      <vt:lpstr>Att 10 - Depreciation Rates</vt:lpstr>
      <vt:lpstr>Att 11 - Prior Period Adj</vt:lpstr>
      <vt:lpstr>Att 12 - Revenue Credits</vt:lpstr>
      <vt:lpstr>Att 13 -Excess-Def ADIT Summary</vt:lpstr>
      <vt:lpstr>Att 13.1 -Averaging &amp; Proration</vt:lpstr>
      <vt:lpstr>Att 13.2 -Excess-Deficient ADIT</vt:lpstr>
      <vt:lpstr>WP1-ADIT</vt:lpstr>
      <vt:lpstr>WP2 - Tax Rates</vt:lpstr>
      <vt:lpstr>WP3 - Perm Tax</vt:lpstr>
      <vt:lpstr>WP4 - Cost Commitment</vt:lpstr>
      <vt:lpstr>WP5 - Att 3 Support</vt:lpstr>
      <vt:lpstr>'Att 1 - Project Rev Req'!Print_Area</vt:lpstr>
      <vt:lpstr>'Att 10 - Depreciation Rates'!Print_Area</vt:lpstr>
      <vt:lpstr>'Att 11 - Prior Period Adj'!Print_Area</vt:lpstr>
      <vt:lpstr>'Att 12 - Revenue Credits'!Print_Area</vt:lpstr>
      <vt:lpstr>'Att 13.2 -Excess-Deficient ADIT'!Print_Area</vt:lpstr>
      <vt:lpstr>'Att 2 - Incentive Return'!Print_Area</vt:lpstr>
      <vt:lpstr>'Att 3 - True-up'!Print_Area</vt:lpstr>
      <vt:lpstr>'Att 4 - Rate Base'!Print_Area</vt:lpstr>
      <vt:lpstr>'Att 5 - Return on Rate Base'!Print_Area</vt:lpstr>
      <vt:lpstr>'Att 6 - True-up Interest'!Print_Area</vt:lpstr>
      <vt:lpstr>'Att 6a - Interest Rate Calc'!Print_Area</vt:lpstr>
      <vt:lpstr>'Att 7 - Tax Rates'!Print_Area</vt:lpstr>
      <vt:lpstr>'Att 8 - Interim Debt'!Print_Area</vt:lpstr>
      <vt:lpstr>'Att 9 - Construction Debt'!Print_Area</vt:lpstr>
      <vt:lpstr>'Attachment H-27A'!Print_Area</vt:lpstr>
      <vt:lpstr>'WP1-ADIT'!Print_Area</vt:lpstr>
      <vt:lpstr>'WP2 - Tax Rates'!Print_Area</vt:lpstr>
      <vt:lpstr>'WP3 - Perm Tax'!Print_Area</vt:lpstr>
      <vt:lpstr>'WP4 - Cost Commitment'!Print_Area</vt:lpstr>
      <vt:lpstr>'WP5 - Att 3 Support'!Print_Area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2022-11-30T16:19:44Z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es" linkTarget="Prop_Taxes">
    <vt:r8>0</vt:r8>
  </property>
</Properties>
</file>