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40277E86-EFF5-41E7-8C10-C498B0823E96}" xr6:coauthVersionLast="47" xr6:coauthVersionMax="47" xr10:uidLastSave="{00000000-0000-0000-0000-000000000000}"/>
  <bookViews>
    <workbookView xWindow="-120" yWindow="-120" windowWidth="51840" windowHeight="21240" tabRatio="892" xr2:uid="{00000000-000D-0000-FFFF-FFFF00000000}"/>
  </bookViews>
  <sheets>
    <sheet name="Attachment H-27A" sheetId="1" r:id="rId1"/>
    <sheet name="Att 1 - Project Rev Req" sheetId="5" r:id="rId2"/>
    <sheet name="Att 1a - Project Plant Detail" sheetId="21" r:id="rId3"/>
    <sheet name="Att 2 - Incentive Return" sheetId="4" r:id="rId4"/>
    <sheet name="Att 3 - True-up" sheetId="3" r:id="rId5"/>
    <sheet name="Att 4 - Rate Base" sheetId="6" r:id="rId6"/>
    <sheet name="Att 5 - Return on Rate Base" sheetId="7" r:id="rId7"/>
    <sheet name="Att 6 - True-up Interest" sheetId="8" r:id="rId8"/>
    <sheet name="Att 6a - Interest Rate Calc" sheetId="15" r:id="rId9"/>
    <sheet name="Att 7 - Tax Rates" sheetId="16" r:id="rId10"/>
    <sheet name="Att 8 - Interim Debt" sheetId="10" r:id="rId11"/>
    <sheet name="Att 9 - Construction Debt" sheetId="11" r:id="rId12"/>
    <sheet name="Att 10 - Depreciation Rates" sheetId="12" r:id="rId13"/>
    <sheet name="Att 11 - Prior Period Adj" sheetId="13" r:id="rId14"/>
    <sheet name="Att 12 - Revenue Credits" sheetId="14" r:id="rId15"/>
    <sheet name="Att 13 -Excess-Def ADIT Summary" sheetId="18" r:id="rId16"/>
    <sheet name="Att 13.1 -Averaging &amp; Proration" sheetId="19" r:id="rId17"/>
    <sheet name="Att 13.2 -Excess-Deficient ADIT" sheetId="20" r:id="rId18"/>
    <sheet name="WP1-ADIT" sheetId="24" r:id="rId19"/>
    <sheet name="WP2 - Tax Rates" sheetId="25" r:id="rId20"/>
    <sheet name="WP3 - Perm Tax" sheetId="26" r:id="rId21"/>
    <sheet name="WP4 - Cost Commitment" sheetId="27" r:id="rId22"/>
    <sheet name="WP5 - Att 3 Support" sheetId="28" r:id="rId23"/>
  </sheets>
  <definedNames>
    <definedName name="________FA200" localSheetId="18"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8"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8"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8"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2" hidden="1">{#N/A,#N/A,FALSE,"schA"}</definedName>
    <definedName name="_______www1" localSheetId="18" hidden="1">{#N/A,#N/A,FALSE,"schA"}</definedName>
    <definedName name="_______www1" hidden="1">{#N/A,#N/A,FALSE,"schA"}</definedName>
    <definedName name="______FA200" localSheetId="18"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8"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2" hidden="1">{#N/A,#N/A,FALSE,"schA"}</definedName>
    <definedName name="______www1" localSheetId="18" hidden="1">{#N/A,#N/A,FALSE,"schA"}</definedName>
    <definedName name="______www1" hidden="1">{#N/A,#N/A,FALSE,"schA"}</definedName>
    <definedName name="_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8"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8"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8" hidden="1">{#N/A,#N/A,TRUE,"Income";#N/A,#N/A,TRUE,"IncomeDetail";#N/A,#N/A,TRUE,"Balance";#N/A,#N/A,TRUE,"BalDetail"}</definedName>
    <definedName name="_____TB1" hidden="1">{#N/A,#N/A,TRUE,"Income";#N/A,#N/A,TRUE,"IncomeDetail";#N/A,#N/A,TRUE,"Balance";#N/A,#N/A,TRUE,"BalDetail"}</definedName>
    <definedName name="_____www1" localSheetId="2" hidden="1">{#N/A,#N/A,FALSE,"schA"}</definedName>
    <definedName name="_____www1" localSheetId="18" hidden="1">{#N/A,#N/A,FALSE,"schA"}</definedName>
    <definedName name="_____www1" hidden="1">{#N/A,#N/A,FALSE,"schA"}</definedName>
    <definedName name="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8"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8"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2" hidden="1">{#N/A,#N/A,FALSE,"schA"}</definedName>
    <definedName name="____www1" localSheetId="18" hidden="1">{#N/A,#N/A,FALSE,"schA"}</definedName>
    <definedName name="____www1" hidden="1">{#N/A,#N/A,FALSE,"schA"}</definedName>
    <definedName name="___a2" hidden="1">#REF!</definedName>
    <definedName name="___a3" hidden="1">#REF!</definedName>
    <definedName name="___a36" localSheetId="18" hidden="1">{"Accretion";#N/A;FALSE;"Assum"}</definedName>
    <definedName name="___a36" hidden="1">{"Accretion";#N/A;FALSE;"Assum"}</definedName>
    <definedName name="___a37" localSheetId="18"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8" hidden="1">{"Assumptions";#N/A;FALSE;"Assum"}</definedName>
    <definedName name="___a38" hidden="1">{"Assumptions";#N/A;FALSE;"Assum"}</definedName>
    <definedName name="___a39" localSheetId="18" hidden="1">{#N/A;#N/A;FALSE;"CAG"}</definedName>
    <definedName name="___a39" hidden="1">{#N/A;#N/A;FALSE;"CAG"}</definedName>
    <definedName name="___a4" hidden="1">#REF!</definedName>
    <definedName name="___a40" localSheetId="18" hidden="1">{#N/A;#N/A;FALSE;"CPB"}</definedName>
    <definedName name="___a40" hidden="1">{#N/A;#N/A;FALSE;"CPB"}</definedName>
    <definedName name="___a41" localSheetId="18" hidden="1">{#N/A;#N/A;FALSE;"Credit Summary"}</definedName>
    <definedName name="___a41" hidden="1">{#N/A;#N/A;FALSE;"Credit Summary"}</definedName>
    <definedName name="___a42" localSheetId="18" hidden="1">{"FCB_ALL";#N/A;FALSE;"FCB"}</definedName>
    <definedName name="___a42" hidden="1">{"FCB_ALL";#N/A;FALSE;"FCB"}</definedName>
    <definedName name="___a43" localSheetId="18" hidden="1">{"FCB_ALL";#N/A;FALSE;"FCB"}</definedName>
    <definedName name="___a43" hidden="1">{"FCB_ALL";#N/A;FALSE;"FCB"}</definedName>
    <definedName name="_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8" hidden="1">{#N/A;#N/A;FALSE;"GIS"}</definedName>
    <definedName name="___a45" hidden="1">{#N/A;#N/A;FALSE;"GIS"}</definedName>
    <definedName name="___a46" localSheetId="18"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8"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8" hidden="1">{#N/A;#N/A;FALSE;"HNZ"}</definedName>
    <definedName name="___a48" hidden="1">{#N/A;#N/A;FALSE;"HNZ"}</definedName>
    <definedName name="_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#REF!</definedName>
    <definedName name="___a50" localSheetId="18" hidden="1">{#N/A;#N/A;FALSE;"K"}</definedName>
    <definedName name="___a50" hidden="1">{#N/A;#N/A;FALSE;"K"}</definedName>
    <definedName name="_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8" hidden="1">{#N/A;#N/A;FALSE;"MCCRK"}</definedName>
    <definedName name="___a52" hidden="1">{#N/A;#N/A;FALSE;"MCCRK"}</definedName>
    <definedName name="___a53" localSheetId="18" hidden="1">{#N/A;#N/A;FALSE;"NA"}</definedName>
    <definedName name="___a53" hidden="1">{#N/A;#N/A;FALSE;"NA"}</definedName>
    <definedName name="___a54" localSheetId="18"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8" hidden="1">{"inputs raw data";#N/A;TRUE;"INPUT"}</definedName>
    <definedName name="___a55" hidden="1">{"inputs raw data";#N/A;TRUE;"INPUT"}</definedName>
    <definedName name="___a56" localSheetId="18" hidden="1">{"summary1",#N/A,TRUE;"Comps","summary2",#N/A;TRUE,"Comps","summary3";#N/A,TRUE,"Comps"}</definedName>
    <definedName name="___a56" hidden="1">{"summary1",#N/A,TRUE;"Comps","summary2",#N/A;TRUE,"Comps","summary3";#N/A,TRUE,"Comps"}</definedName>
    <definedName name="___a57" localSheetId="18" hidden="1">{"summary1",#N/A,TRUE;"Comps","summary2",#N/A;TRUE,"Comps","summary3";#N/A,TRUE,"Comps"}</definedName>
    <definedName name="___a57" hidden="1">{"summary1",#N/A,TRUE;"Comps","summary2",#N/A;TRUE,"Comps","summary3";#N/A,TRUE,"Comps"}</definedName>
    <definedName name="___a58" localSheetId="18"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8"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8" hidden="1">{#N/A;#N/A;FALSE;"Trading Summary"}</definedName>
    <definedName name="___a61" hidden="1">{#N/A;#N/A;FALSE;"Trading Summary"}</definedName>
    <definedName name="_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8" hidden="1">{#N/A;#N/A;FALSE;"WWY"}</definedName>
    <definedName name="___a63" hidden="1">{#N/A;#N/A;FALSE;"WWY"}</definedName>
    <definedName name="_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8"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#REF!</definedName>
    <definedName name="___TB1" localSheetId="18" hidden="1">{#N/A,#N/A,TRUE,"Income";#N/A,#N/A,TRUE,"IncomeDetail";#N/A,#N/A,TRUE,"Balance";#N/A,#N/A,TRUE,"BalDetail"}</definedName>
    <definedName name="___TB1" hidden="1">{#N/A,#N/A,TRUE,"Income";#N/A,#N/A,TRUE,"IncomeDetail";#N/A,#N/A,TRUE,"Balance";#N/A,#N/A,TRUE,"BalDetail"}</definedName>
    <definedName name="___thinkcell0yiY.KZh9UGHKXu_ALs4.g" localSheetId="18" hidden="1">#REF!</definedName>
    <definedName name="___thinkcell0yiY.KZh9UGHKXu_ALs4.g" hidden="1">#REF!</definedName>
    <definedName name="___thinkcellGXdeNDllXEqzynVyu6jM9A" localSheetId="18" hidden="1">#REF!</definedName>
    <definedName name="___thinkcellGXdeNDllXEqzynVyu6jM9A" hidden="1">#REF!</definedName>
    <definedName name="___thinkcellHjrwK8xjGUGwHoi4M1AWSQ" localSheetId="18" hidden="1">#REF!</definedName>
    <definedName name="___thinkcellHjrwK8xjGUGwHoi4M1AWSQ" hidden="1">#REF!</definedName>
    <definedName name="___thinkcellqBKYna5NmUerUR9llwfFRw" localSheetId="18" hidden="1">#REF!</definedName>
    <definedName name="___thinkcellqBKYna5NmUerUR9llwfFRw" hidden="1">#REF!</definedName>
    <definedName name="___UF1" localSheetId="18" hidden="1">{#N/A,#N/A,FALSE,"BreakoutFY95";#N/A,#N/A,FALSE,"BreakoutFY96";#N/A,#N/A,FALSE,"BreakoutFY97";#N/A,#N/A,FALSE,"BreakoutFY98"}</definedName>
    <definedName name="___UF1" hidden="1">{#N/A,#N/A,FALSE,"BreakoutFY95";#N/A,#N/A,FALSE,"BreakoutFY96";#N/A,#N/A,FALSE,"BreakoutFY97";#N/A,#N/A,FALSE,"BreakoutFY98"}</definedName>
    <definedName name="___www1" localSheetId="2" hidden="1">{#N/A,#N/A,FALSE,"schA"}</definedName>
    <definedName name="___www1" localSheetId="18" hidden="1">{#N/A,#N/A,FALSE,"schA"}</definedName>
    <definedName name="___www1" hidden="1">{#N/A,#N/A,FALSE,"schA"}</definedName>
    <definedName name="___www1_1" localSheetId="2" hidden="1">{#N/A,#N/A,FALSE,"schA"}</definedName>
    <definedName name="___www1_1" localSheetId="18" hidden="1">{#N/A,#N/A,FALSE,"schA"}</definedName>
    <definedName name="___www1_1" hidden="1">{#N/A,#N/A,FALSE,"schA"}</definedName>
    <definedName name="___www1_1_1" localSheetId="2" hidden="1">{#N/A,#N/A,FALSE,"schA"}</definedName>
    <definedName name="___www1_1_1" localSheetId="18" hidden="1">{#N/A,#N/A,FALSE,"schA"}</definedName>
    <definedName name="___www1_1_1" hidden="1">{#N/A,#N/A,FALSE,"schA"}</definedName>
    <definedName name="___www1_1_2" localSheetId="2" hidden="1">{#N/A,#N/A,FALSE,"schA"}</definedName>
    <definedName name="___www1_1_2" localSheetId="18" hidden="1">{#N/A,#N/A,FALSE,"schA"}</definedName>
    <definedName name="___www1_1_2" hidden="1">{#N/A,#N/A,FALSE,"schA"}</definedName>
    <definedName name="___www1_1_3" localSheetId="2" hidden="1">{#N/A,#N/A,FALSE,"schA"}</definedName>
    <definedName name="___www1_1_3" localSheetId="18" hidden="1">{#N/A,#N/A,FALSE,"schA"}</definedName>
    <definedName name="___www1_1_3" hidden="1">{#N/A,#N/A,FALSE,"schA"}</definedName>
    <definedName name="___www1_2" localSheetId="2" hidden="1">{#N/A,#N/A,FALSE,"schA"}</definedName>
    <definedName name="___www1_2" localSheetId="18" hidden="1">{#N/A,#N/A,FALSE,"schA"}</definedName>
    <definedName name="___www1_2" hidden="1">{#N/A,#N/A,FALSE,"schA"}</definedName>
    <definedName name="___www1_2_1" localSheetId="2" hidden="1">{#N/A,#N/A,FALSE,"schA"}</definedName>
    <definedName name="___www1_2_1" localSheetId="18" hidden="1">{#N/A,#N/A,FALSE,"schA"}</definedName>
    <definedName name="___www1_2_1" hidden="1">{#N/A,#N/A,FALSE,"schA"}</definedName>
    <definedName name="___www1_2_2" localSheetId="2" hidden="1">{#N/A,#N/A,FALSE,"schA"}</definedName>
    <definedName name="___www1_2_2" localSheetId="18" hidden="1">{#N/A,#N/A,FALSE,"schA"}</definedName>
    <definedName name="___www1_2_2" hidden="1">{#N/A,#N/A,FALSE,"schA"}</definedName>
    <definedName name="___www1_2_3" localSheetId="2" hidden="1">{#N/A,#N/A,FALSE,"schA"}</definedName>
    <definedName name="___www1_2_3" localSheetId="18" hidden="1">{#N/A,#N/A,FALSE,"schA"}</definedName>
    <definedName name="___www1_2_3" hidden="1">{#N/A,#N/A,FALSE,"schA"}</definedName>
    <definedName name="___www1_3" localSheetId="2" hidden="1">{#N/A,#N/A,FALSE,"schA"}</definedName>
    <definedName name="___www1_3" localSheetId="18" hidden="1">{#N/A,#N/A,FALSE,"schA"}</definedName>
    <definedName name="___www1_3" hidden="1">{#N/A,#N/A,FALSE,"schA"}</definedName>
    <definedName name="___www1_3_1" localSheetId="2" hidden="1">{#N/A,#N/A,FALSE,"schA"}</definedName>
    <definedName name="___www1_3_1" localSheetId="18" hidden="1">{#N/A,#N/A,FALSE,"schA"}</definedName>
    <definedName name="___www1_3_1" hidden="1">{#N/A,#N/A,FALSE,"schA"}</definedName>
    <definedName name="___www1_3_2" localSheetId="2" hidden="1">{#N/A,#N/A,FALSE,"schA"}</definedName>
    <definedName name="___www1_3_2" localSheetId="18" hidden="1">{#N/A,#N/A,FALSE,"schA"}</definedName>
    <definedName name="___www1_3_2" hidden="1">{#N/A,#N/A,FALSE,"schA"}</definedName>
    <definedName name="___www1_3_3" localSheetId="2" hidden="1">{#N/A,#N/A,FALSE,"schA"}</definedName>
    <definedName name="___www1_3_3" localSheetId="18" hidden="1">{#N/A,#N/A,FALSE,"schA"}</definedName>
    <definedName name="___www1_3_3" hidden="1">{#N/A,#N/A,FALSE,"schA"}</definedName>
    <definedName name="___www1_4" localSheetId="2" hidden="1">{#N/A,#N/A,FALSE,"schA"}</definedName>
    <definedName name="___www1_4" localSheetId="18" hidden="1">{#N/A,#N/A,FALSE,"schA"}</definedName>
    <definedName name="___www1_4" hidden="1">{#N/A,#N/A,FALSE,"schA"}</definedName>
    <definedName name="___www1_4_1" localSheetId="2" hidden="1">{#N/A,#N/A,FALSE,"schA"}</definedName>
    <definedName name="___www1_4_1" localSheetId="18" hidden="1">{#N/A,#N/A,FALSE,"schA"}</definedName>
    <definedName name="___www1_4_1" hidden="1">{#N/A,#N/A,FALSE,"schA"}</definedName>
    <definedName name="___www1_4_2" localSheetId="2" hidden="1">{#N/A,#N/A,FALSE,"schA"}</definedName>
    <definedName name="___www1_4_2" localSheetId="18" hidden="1">{#N/A,#N/A,FALSE,"schA"}</definedName>
    <definedName name="___www1_4_2" hidden="1">{#N/A,#N/A,FALSE,"schA"}</definedName>
    <definedName name="___www1_4_3" localSheetId="2" hidden="1">{#N/A,#N/A,FALSE,"schA"}</definedName>
    <definedName name="___www1_4_3" localSheetId="18" hidden="1">{#N/A,#N/A,FALSE,"schA"}</definedName>
    <definedName name="___www1_4_3" hidden="1">{#N/A,#N/A,FALSE,"schA"}</definedName>
    <definedName name="___www1_5" localSheetId="2" hidden="1">{#N/A,#N/A,FALSE,"schA"}</definedName>
    <definedName name="___www1_5" localSheetId="18" hidden="1">{#N/A,#N/A,FALSE,"schA"}</definedName>
    <definedName name="___www1_5" hidden="1">{#N/A,#N/A,FALSE,"schA"}</definedName>
    <definedName name="___www1_5_1" localSheetId="2" hidden="1">{#N/A,#N/A,FALSE,"schA"}</definedName>
    <definedName name="___www1_5_1" localSheetId="18" hidden="1">{#N/A,#N/A,FALSE,"schA"}</definedName>
    <definedName name="___www1_5_1" hidden="1">{#N/A,#N/A,FALSE,"schA"}</definedName>
    <definedName name="___www1_5_2" localSheetId="2" hidden="1">{#N/A,#N/A,FALSE,"schA"}</definedName>
    <definedName name="___www1_5_2" localSheetId="18" hidden="1">{#N/A,#N/A,FALSE,"schA"}</definedName>
    <definedName name="___www1_5_2" hidden="1">{#N/A,#N/A,FALSE,"schA"}</definedName>
    <definedName name="___www1_5_3" localSheetId="2" hidden="1">{#N/A,#N/A,FALSE,"schA"}</definedName>
    <definedName name="___www1_5_3" localSheetId="18" hidden="1">{#N/A,#N/A,FALSE,"schA"}</definedName>
    <definedName name="___www1_5_3" hidden="1">{#N/A,#N/A,FALSE,"schA"}</definedName>
    <definedName name="__123Graph_A" localSheetId="2" hidden="1">#REF!</definedName>
    <definedName name="__123Graph_A" localSheetId="18"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OAL" localSheetId="2" hidden="1">#REF!</definedName>
    <definedName name="__123Graph_ACOAL" localSheetId="18" hidden="1">#REF!</definedName>
    <definedName name="__123Graph_ACOAL" hidden="1">#REF!</definedName>
    <definedName name="__123Graph_B" localSheetId="2" hidden="1">#REF!</definedName>
    <definedName name="__123Graph_B" localSheetId="18"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OAL" localSheetId="2" hidden="1">#REF!</definedName>
    <definedName name="__123Graph_BCOAL" localSheetId="18" hidden="1">#REF!</definedName>
    <definedName name="__123Graph_BCOAL" hidden="1">#REF!</definedName>
    <definedName name="__123Graph_C" localSheetId="2" hidden="1">#REF!</definedName>
    <definedName name="__123Graph_C" localSheetId="18" hidden="1">#REF!</definedName>
    <definedName name="__123Graph_C" hidden="1">#REF!</definedName>
    <definedName name="__123Graph_CBAR" hidden="1">#REF!</definedName>
    <definedName name="__123Graph_CCOAL" localSheetId="2" hidden="1">#REF!</definedName>
    <definedName name="__123Graph_CCOAL" localSheetId="18" hidden="1">#REF!</definedName>
    <definedName name="__123Graph_CCOAL" hidden="1">#REF!</definedName>
    <definedName name="__123Graph_D" localSheetId="2" hidden="1">#REF!</definedName>
    <definedName name="__123Graph_D" localSheetId="18" hidden="1">#REF!</definedName>
    <definedName name="__123Graph_D" hidden="1">#REF!</definedName>
    <definedName name="__123Graph_DBAR" hidden="1">#REF!</definedName>
    <definedName name="__123Graph_DCOAL" localSheetId="2" hidden="1">#REF!</definedName>
    <definedName name="__123Graph_DCOAL" localSheetId="18" hidden="1">#REF!</definedName>
    <definedName name="__123Graph_DCOAL" hidden="1">#REF!</definedName>
    <definedName name="__123Graph_E" localSheetId="2" hidden="1">#REF!</definedName>
    <definedName name="__123Graph_E" localSheetId="18" hidden="1">#REF!</definedName>
    <definedName name="__123Graph_E" hidden="1">#REF!</definedName>
    <definedName name="__123Graph_EBAR" hidden="1">#REF!</definedName>
    <definedName name="__123Graph_ECOAL" localSheetId="2" hidden="1">#REF!</definedName>
    <definedName name="__123Graph_ECOAL" localSheetId="18" hidden="1">#REF!</definedName>
    <definedName name="__123Graph_ECOAL" hidden="1">#REF!</definedName>
    <definedName name="__123Graph_F" localSheetId="18" hidden="1">#REF!</definedName>
    <definedName name="__123Graph_F" hidden="1">#REF!</definedName>
    <definedName name="__123Graph_FBAR" localSheetId="18" hidden="1">#REF!</definedName>
    <definedName name="__123Graph_FBAR" hidden="1">#REF!</definedName>
    <definedName name="__123Graph_X" localSheetId="2" hidden="1">#REF!</definedName>
    <definedName name="__123Graph_X" localSheetId="18" hidden="1">#REF!</definedName>
    <definedName name="__123Graph_X" hidden="1">#REF!</definedName>
    <definedName name="__123Graph_X1991" localSheetId="18" hidden="1">#REF!</definedName>
    <definedName name="__123Graph_X1991" hidden="1">#REF!</definedName>
    <definedName name="__123Graph_X1992" localSheetId="18"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OAL" localSheetId="2" hidden="1">#REF!</definedName>
    <definedName name="__123Graph_XCOAL" localSheetId="18" hidden="1">#REF!</definedName>
    <definedName name="__123Graph_XCOAL" hidden="1">#REF!</definedName>
    <definedName name="__a2" hidden="1">#REF!</definedName>
    <definedName name="__a3" hidden="1">#REF!</definedName>
    <definedName name="__a36" localSheetId="18" hidden="1">{"Accretion";#N/A;FALSE;"Assum"}</definedName>
    <definedName name="__a36" hidden="1">{"Accretion";#N/A;FALSE;"Assum"}</definedName>
    <definedName name="__a37" localSheetId="18"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8" hidden="1">{"Assumptions";#N/A;FALSE;"Assum"}</definedName>
    <definedName name="__a38" hidden="1">{"Assumptions";#N/A;FALSE;"Assum"}</definedName>
    <definedName name="__a39" localSheetId="18" hidden="1">{#N/A;#N/A;FALSE;"CAG"}</definedName>
    <definedName name="__a39" hidden="1">{#N/A;#N/A;FALSE;"CAG"}</definedName>
    <definedName name="__a4" hidden="1">#REF!</definedName>
    <definedName name="__a40" localSheetId="18" hidden="1">{#N/A;#N/A;FALSE;"CPB"}</definedName>
    <definedName name="__a40" hidden="1">{#N/A;#N/A;FALSE;"CPB"}</definedName>
    <definedName name="__a41" localSheetId="18" hidden="1">{#N/A;#N/A;FALSE;"Credit Summary"}</definedName>
    <definedName name="__a41" hidden="1">{#N/A;#N/A;FALSE;"Credit Summary"}</definedName>
    <definedName name="__a42" localSheetId="18" hidden="1">{"FCB_ALL";#N/A;FALSE;"FCB"}</definedName>
    <definedName name="__a42" hidden="1">{"FCB_ALL";#N/A;FALSE;"FCB"}</definedName>
    <definedName name="__a43" localSheetId="18" hidden="1">{"FCB_ALL";#N/A;FALSE;"FCB"}</definedName>
    <definedName name="__a43" hidden="1">{"FCB_ALL";#N/A;FALSE;"FCB"}</definedName>
    <definedName name="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8" hidden="1">{#N/A;#N/A;FALSE;"GIS"}</definedName>
    <definedName name="__a45" hidden="1">{#N/A;#N/A;FALSE;"GIS"}</definedName>
    <definedName name="__a46" localSheetId="18"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8"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8" hidden="1">{#N/A;#N/A;FALSE;"HNZ"}</definedName>
    <definedName name="__a48" hidden="1">{#N/A;#N/A;FALSE;"HNZ"}</definedName>
    <definedName name="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#REF!</definedName>
    <definedName name="__a50" localSheetId="18" hidden="1">{#N/A;#N/A;FALSE;"K"}</definedName>
    <definedName name="__a50" hidden="1">{#N/A;#N/A;FALSE;"K"}</definedName>
    <definedName name="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8" hidden="1">{#N/A;#N/A;FALSE;"MCCRK"}</definedName>
    <definedName name="__a52" hidden="1">{#N/A;#N/A;FALSE;"MCCRK"}</definedName>
    <definedName name="__a53" localSheetId="18" hidden="1">{#N/A;#N/A;FALSE;"NA"}</definedName>
    <definedName name="__a53" hidden="1">{#N/A;#N/A;FALSE;"NA"}</definedName>
    <definedName name="__a54" localSheetId="18"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8" hidden="1">{"inputs raw data";#N/A;TRUE;"INPUT"}</definedName>
    <definedName name="__a55" hidden="1">{"inputs raw data";#N/A;TRUE;"INPUT"}</definedName>
    <definedName name="__a56" localSheetId="18" hidden="1">{"summary1",#N/A,TRUE;"Comps","summary2",#N/A;TRUE,"Comps","summary3";#N/A,TRUE,"Comps"}</definedName>
    <definedName name="__a56" hidden="1">{"summary1",#N/A,TRUE;"Comps","summary2",#N/A;TRUE,"Comps","summary3";#N/A,TRUE,"Comps"}</definedName>
    <definedName name="__a57" localSheetId="18" hidden="1">{"summary1",#N/A,TRUE;"Comps","summary2",#N/A;TRUE,"Comps","summary3";#N/A,TRUE,"Comps"}</definedName>
    <definedName name="__a57" hidden="1">{"summary1",#N/A,TRUE;"Comps","summary2",#N/A;TRUE,"Comps","summary3";#N/A,TRUE,"Comps"}</definedName>
    <definedName name="__a58" localSheetId="18"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8"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8" hidden="1">{#N/A;#N/A;FALSE;"Trading Summary"}</definedName>
    <definedName name="__a61" hidden="1">{#N/A;#N/A;FALSE;"Trading Summary"}</definedName>
    <definedName name="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8" hidden="1">{#N/A;#N/A;FALSE;"WWY"}</definedName>
    <definedName name="__a63" hidden="1">{#N/A;#N/A;FALSE;"WWY"}</definedName>
    <definedName name="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8"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2" hidden="1">#REF!</definedName>
    <definedName name="__IntlFixupTable" localSheetId="18" hidden="1">#REF!</definedName>
    <definedName name="__IntlFixupTable" hidden="1">#REF!</definedName>
    <definedName name="__NA1" hidden="1">#REF!</definedName>
    <definedName name="__NA2" hidden="1">#REF!</definedName>
    <definedName name="__NA3" hidden="1">#REF!</definedName>
    <definedName name="__NA4" hidden="1">#REF!</definedName>
    <definedName name="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8"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#REF!</definedName>
    <definedName name="__UF1" localSheetId="18" hidden="1">{#N/A,#N/A,FALSE,"BreakoutFY95";#N/A,#N/A,FALSE,"BreakoutFY96";#N/A,#N/A,FALSE,"BreakoutFY97";#N/A,#N/A,FALSE,"BreakoutFY98"}</definedName>
    <definedName name="__UF1" hidden="1">{#N/A,#N/A,FALSE,"BreakoutFY95";#N/A,#N/A,FALSE,"BreakoutFY96";#N/A,#N/A,FALSE,"BreakoutFY97";#N/A,#N/A,FALSE,"BreakoutFY98"}</definedName>
    <definedName name="__www1" localSheetId="2" hidden="1">{#N/A,#N/A,FALSE,"schA"}</definedName>
    <definedName name="__www1" localSheetId="18" hidden="1">{#N/A,#N/A,FALSE,"schA"}</definedName>
    <definedName name="__www1" hidden="1">{#N/A,#N/A,FALSE,"schA"}</definedName>
    <definedName name="__www1_1" localSheetId="2" hidden="1">{#N/A,#N/A,FALSE,"schA"}</definedName>
    <definedName name="__www1_1" localSheetId="18" hidden="1">{#N/A,#N/A,FALSE,"schA"}</definedName>
    <definedName name="__www1_1" hidden="1">{#N/A,#N/A,FALSE,"schA"}</definedName>
    <definedName name="__www1_1_1" localSheetId="2" hidden="1">{#N/A,#N/A,FALSE,"schA"}</definedName>
    <definedName name="__www1_1_1" localSheetId="18" hidden="1">{#N/A,#N/A,FALSE,"schA"}</definedName>
    <definedName name="__www1_1_1" hidden="1">{#N/A,#N/A,FALSE,"schA"}</definedName>
    <definedName name="__www1_1_2" localSheetId="2" hidden="1">{#N/A,#N/A,FALSE,"schA"}</definedName>
    <definedName name="__www1_1_2" localSheetId="18" hidden="1">{#N/A,#N/A,FALSE,"schA"}</definedName>
    <definedName name="__www1_1_2" hidden="1">{#N/A,#N/A,FALSE,"schA"}</definedName>
    <definedName name="__www1_1_3" localSheetId="2" hidden="1">{#N/A,#N/A,FALSE,"schA"}</definedName>
    <definedName name="__www1_1_3" localSheetId="18" hidden="1">{#N/A,#N/A,FALSE,"schA"}</definedName>
    <definedName name="__www1_1_3" hidden="1">{#N/A,#N/A,FALSE,"schA"}</definedName>
    <definedName name="__www1_2" localSheetId="2" hidden="1">{#N/A,#N/A,FALSE,"schA"}</definedName>
    <definedName name="__www1_2" localSheetId="18" hidden="1">{#N/A,#N/A,FALSE,"schA"}</definedName>
    <definedName name="__www1_2" hidden="1">{#N/A,#N/A,FALSE,"schA"}</definedName>
    <definedName name="__www1_2_1" localSheetId="2" hidden="1">{#N/A,#N/A,FALSE,"schA"}</definedName>
    <definedName name="__www1_2_1" localSheetId="18" hidden="1">{#N/A,#N/A,FALSE,"schA"}</definedName>
    <definedName name="__www1_2_1" hidden="1">{#N/A,#N/A,FALSE,"schA"}</definedName>
    <definedName name="__www1_2_2" localSheetId="2" hidden="1">{#N/A,#N/A,FALSE,"schA"}</definedName>
    <definedName name="__www1_2_2" localSheetId="18" hidden="1">{#N/A,#N/A,FALSE,"schA"}</definedName>
    <definedName name="__www1_2_2" hidden="1">{#N/A,#N/A,FALSE,"schA"}</definedName>
    <definedName name="__www1_2_3" localSheetId="2" hidden="1">{#N/A,#N/A,FALSE,"schA"}</definedName>
    <definedName name="__www1_2_3" localSheetId="18" hidden="1">{#N/A,#N/A,FALSE,"schA"}</definedName>
    <definedName name="__www1_2_3" hidden="1">{#N/A,#N/A,FALSE,"schA"}</definedName>
    <definedName name="__www1_3" localSheetId="2" hidden="1">{#N/A,#N/A,FALSE,"schA"}</definedName>
    <definedName name="__www1_3" localSheetId="18" hidden="1">{#N/A,#N/A,FALSE,"schA"}</definedName>
    <definedName name="__www1_3" hidden="1">{#N/A,#N/A,FALSE,"schA"}</definedName>
    <definedName name="__www1_3_1" localSheetId="2" hidden="1">{#N/A,#N/A,FALSE,"schA"}</definedName>
    <definedName name="__www1_3_1" localSheetId="18" hidden="1">{#N/A,#N/A,FALSE,"schA"}</definedName>
    <definedName name="__www1_3_1" hidden="1">{#N/A,#N/A,FALSE,"schA"}</definedName>
    <definedName name="__www1_3_2" localSheetId="2" hidden="1">{#N/A,#N/A,FALSE,"schA"}</definedName>
    <definedName name="__www1_3_2" localSheetId="18" hidden="1">{#N/A,#N/A,FALSE,"schA"}</definedName>
    <definedName name="__www1_3_2" hidden="1">{#N/A,#N/A,FALSE,"schA"}</definedName>
    <definedName name="__www1_3_3" localSheetId="2" hidden="1">{#N/A,#N/A,FALSE,"schA"}</definedName>
    <definedName name="__www1_3_3" localSheetId="18" hidden="1">{#N/A,#N/A,FALSE,"schA"}</definedName>
    <definedName name="__www1_3_3" hidden="1">{#N/A,#N/A,FALSE,"schA"}</definedName>
    <definedName name="__www1_4" localSheetId="2" hidden="1">{#N/A,#N/A,FALSE,"schA"}</definedName>
    <definedName name="__www1_4" localSheetId="18" hidden="1">{#N/A,#N/A,FALSE,"schA"}</definedName>
    <definedName name="__www1_4" hidden="1">{#N/A,#N/A,FALSE,"schA"}</definedName>
    <definedName name="__www1_4_1" localSheetId="2" hidden="1">{#N/A,#N/A,FALSE,"schA"}</definedName>
    <definedName name="__www1_4_1" localSheetId="18" hidden="1">{#N/A,#N/A,FALSE,"schA"}</definedName>
    <definedName name="__www1_4_1" hidden="1">{#N/A,#N/A,FALSE,"schA"}</definedName>
    <definedName name="__www1_4_2" localSheetId="2" hidden="1">{#N/A,#N/A,FALSE,"schA"}</definedName>
    <definedName name="__www1_4_2" localSheetId="18" hidden="1">{#N/A,#N/A,FALSE,"schA"}</definedName>
    <definedName name="__www1_4_2" hidden="1">{#N/A,#N/A,FALSE,"schA"}</definedName>
    <definedName name="__www1_4_3" localSheetId="2" hidden="1">{#N/A,#N/A,FALSE,"schA"}</definedName>
    <definedName name="__www1_4_3" localSheetId="18" hidden="1">{#N/A,#N/A,FALSE,"schA"}</definedName>
    <definedName name="__www1_4_3" hidden="1">{#N/A,#N/A,FALSE,"schA"}</definedName>
    <definedName name="__www1_5" localSheetId="2" hidden="1">{#N/A,#N/A,FALSE,"schA"}</definedName>
    <definedName name="__www1_5" localSheetId="18" hidden="1">{#N/A,#N/A,FALSE,"schA"}</definedName>
    <definedName name="__www1_5" hidden="1">{#N/A,#N/A,FALSE,"schA"}</definedName>
    <definedName name="__www1_5_1" localSheetId="2" hidden="1">{#N/A,#N/A,FALSE,"schA"}</definedName>
    <definedName name="__www1_5_1" localSheetId="18" hidden="1">{#N/A,#N/A,FALSE,"schA"}</definedName>
    <definedName name="__www1_5_1" hidden="1">{#N/A,#N/A,FALSE,"schA"}</definedName>
    <definedName name="__www1_5_2" localSheetId="2" hidden="1">{#N/A,#N/A,FALSE,"schA"}</definedName>
    <definedName name="__www1_5_2" localSheetId="18" hidden="1">{#N/A,#N/A,FALSE,"schA"}</definedName>
    <definedName name="__www1_5_2" hidden="1">{#N/A,#N/A,FALSE,"schA"}</definedName>
    <definedName name="__www1_5_3" localSheetId="2" hidden="1">{#N/A,#N/A,FALSE,"schA"}</definedName>
    <definedName name="__www1_5_3" localSheetId="18" hidden="1">{#N/A,#N/A,FALSE,"schA"}</definedName>
    <definedName name="__www1_5_3" hidden="1">{#N/A,#N/A,FALSE,"schA"}</definedName>
    <definedName name="_123Graph_B.1" localSheetId="18" hidden="1">#REF!</definedName>
    <definedName name="_123Graph_B.1" hidden="1">#REF!</definedName>
    <definedName name="_1K" localSheetId="2" hidden="1">#REF!</definedName>
    <definedName name="_1K" localSheetId="18" hidden="1">#REF!</definedName>
    <definedName name="_1K" hidden="1">#REF!</definedName>
    <definedName name="_2S" localSheetId="2" hidden="1">#REF!</definedName>
    <definedName name="_2S" localSheetId="18" hidden="1">#REF!</definedName>
    <definedName name="_2S" hidden="1">#REF!</definedName>
    <definedName name="_3S" localSheetId="2" hidden="1">#REF!</definedName>
    <definedName name="_3S" localSheetId="18" hidden="1">#REF!</definedName>
    <definedName name="_3S" hidden="1">#REF!</definedName>
    <definedName name="_4_0_K" localSheetId="2" hidden="1">#REF!</definedName>
    <definedName name="_4_0_K" localSheetId="18" hidden="1">#REF!</definedName>
    <definedName name="_4_0_K" hidden="1">#REF!</definedName>
    <definedName name="_5_0_S" localSheetId="2" hidden="1">#REF!</definedName>
    <definedName name="_5_0_S" localSheetId="18" hidden="1">#REF!</definedName>
    <definedName name="_5_0_S" hidden="1">#REF!</definedName>
    <definedName name="_6_0_S" localSheetId="2" hidden="1">#REF!</definedName>
    <definedName name="_6_0_S" localSheetId="18" hidden="1">#REF!</definedName>
    <definedName name="_6_0_S" hidden="1">#REF!</definedName>
    <definedName name="_a1" localSheetId="18" hidden="1">{"NewCo_View",#N/A,FALSE,"Calculations"}</definedName>
    <definedName name="_a1" hidden="1">{"NewCo_View",#N/A,FALSE,"Calculations"}</definedName>
    <definedName name="_a3" hidden="1">#REF!</definedName>
    <definedName name="_a36" localSheetId="18" hidden="1">{"Accretion";#N/A;FALSE;"Assum"}</definedName>
    <definedName name="_a36" hidden="1">{"Accretion";#N/A;FALSE;"Assum"}</definedName>
    <definedName name="_a37" localSheetId="18"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8" hidden="1">{"Assumptions";#N/A;FALSE;"Assum"}</definedName>
    <definedName name="_a38" hidden="1">{"Assumptions";#N/A;FALSE;"Assum"}</definedName>
    <definedName name="_a39" localSheetId="18" hidden="1">{#N/A;#N/A;FALSE;"CAG"}</definedName>
    <definedName name="_a39" hidden="1">{#N/A;#N/A;FALSE;"CAG"}</definedName>
    <definedName name="_a4" hidden="1">#REF!</definedName>
    <definedName name="_a40" localSheetId="18" hidden="1">{#N/A;#N/A;FALSE;"CPB"}</definedName>
    <definedName name="_a40" hidden="1">{#N/A;#N/A;FALSE;"CPB"}</definedName>
    <definedName name="_a41" localSheetId="18" hidden="1">{#N/A;#N/A;FALSE;"Credit Summary"}</definedName>
    <definedName name="_a41" hidden="1">{#N/A;#N/A;FALSE;"Credit Summary"}</definedName>
    <definedName name="_a42" localSheetId="18" hidden="1">{"FCB_ALL";#N/A;FALSE;"FCB"}</definedName>
    <definedName name="_a42" hidden="1">{"FCB_ALL";#N/A;FALSE;"FCB"}</definedName>
    <definedName name="_a43" localSheetId="18" hidden="1">{"FCB_ALL";#N/A;FALSE;"FCB"}</definedName>
    <definedName name="_a43" hidden="1">{"FCB_ALL";#N/A;FALSE;"FCB"}</definedName>
    <definedName name="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8" hidden="1">{#N/A;#N/A;FALSE;"GIS"}</definedName>
    <definedName name="_a45" hidden="1">{#N/A;#N/A;FALSE;"GIS"}</definedName>
    <definedName name="_a46" localSheetId="18"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8"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8" hidden="1">{#N/A;#N/A;FALSE;"HNZ"}</definedName>
    <definedName name="_a48" hidden="1">{#N/A;#N/A;FALSE;"HNZ"}</definedName>
    <definedName name="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#REF!</definedName>
    <definedName name="_a50" localSheetId="18" hidden="1">{#N/A;#N/A;FALSE;"K"}</definedName>
    <definedName name="_a50" hidden="1">{#N/A;#N/A;FALSE;"K"}</definedName>
    <definedName name="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8" hidden="1">{#N/A;#N/A;FALSE;"MCCRK"}</definedName>
    <definedName name="_a52" hidden="1">{#N/A;#N/A;FALSE;"MCCRK"}</definedName>
    <definedName name="_a53" localSheetId="18" hidden="1">{#N/A;#N/A;FALSE;"NA"}</definedName>
    <definedName name="_a53" hidden="1">{#N/A;#N/A;FALSE;"NA"}</definedName>
    <definedName name="_a54" localSheetId="18"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8" hidden="1">{"inputs raw data";#N/A;TRUE;"INPUT"}</definedName>
    <definedName name="_a55" hidden="1">{"inputs raw data";#N/A;TRUE;"INPUT"}</definedName>
    <definedName name="_a56" localSheetId="18" hidden="1">{"summary1",#N/A,TRUE;"Comps","summary2",#N/A;TRUE,"Comps","summary3";#N/A,TRUE,"Comps"}</definedName>
    <definedName name="_a56" hidden="1">{"summary1",#N/A,TRUE;"Comps","summary2",#N/A;TRUE,"Comps","summary3";#N/A,TRUE,"Comps"}</definedName>
    <definedName name="_a57" localSheetId="18" hidden="1">{"summary1",#N/A,TRUE;"Comps","summary2",#N/A;TRUE,"Comps","summary3";#N/A,TRUE,"Comps"}</definedName>
    <definedName name="_a57" hidden="1">{"summary1",#N/A,TRUE;"Comps","summary2",#N/A;TRUE,"Comps","summary3";#N/A,TRUE,"Comps"}</definedName>
    <definedName name="_a58" localSheetId="18"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8"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8" hidden="1">{#N/A;#N/A;FALSE;"Trading Summary"}</definedName>
    <definedName name="_a61" hidden="1">{#N/A;#N/A;FALSE;"Trading Summary"}</definedName>
    <definedName name="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8" hidden="1">{#N/A;#N/A;FALSE;"WWY"}</definedName>
    <definedName name="_a63" hidden="1">{#N/A;#N/A;FALSE;"WWY"}</definedName>
    <definedName name="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2" hidden="1">{2;#N/A;"R13C16:R17C16";#N/A;"R13C14:R17C15";FALSE;FALSE;FALSE;95;#N/A;#N/A;"R13C19";#N/A;FALSE;FALSE;FALSE;FALSE;#N/A;"";#N/A;FALSE;"";"";#N/A;#N/A;#N/A}</definedName>
    <definedName name="_ATPRegress_Dlg_Results" localSheetId="1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2" hidden="1">{"EXCELHLP.HLP!1802";5;10;5;10;13;13;13;8;5;5;10;14;13;13;13;13;5;10;14;13;5;10;1;2;24}</definedName>
    <definedName name="_ATPRegress_Dlg_Types" localSheetId="18" hidden="1">{"EXCELHLP.HLP!1802";5;10;5;10;13;13;13;8;5;5;10;14;13;13;13;13;5;10;14;13;5;10;1;2;24}</definedName>
    <definedName name="_ATPRegress_Dlg_Types" hidden="1">{"EXCELHLP.HLP!1802";5;10;5;10;13;13;13;8;5;5;10;14;13;13;13;13;5;10;14;13;5;10;1;2;24}</definedName>
    <definedName name="_ATPRegress_Range1" localSheetId="2" hidden="1">#REF!</definedName>
    <definedName name="_ATPRegress_Range1" localSheetId="18" hidden="1">#REF!</definedName>
    <definedName name="_ATPRegress_Range1" hidden="1">#REF!</definedName>
    <definedName name="_ATPRegress_Range2" localSheetId="2" hidden="1">#REF!</definedName>
    <definedName name="_ATPRegress_Range2" localSheetId="18" hidden="1">#REF!</definedName>
    <definedName name="_ATPRegress_Range2" hidden="1">#REF!</definedName>
    <definedName name="_ATPRegress_Range3" localSheetId="2" hidden="1">#REF!</definedName>
    <definedName name="_ATPRegress_Range3" localSheetId="18" hidden="1">#REF!</definedName>
    <definedName name="_ATPRegress_Range3" hidden="1">#REF!</definedName>
    <definedName name="_ATPRegress_Range4" hidden="1">"="</definedName>
    <definedName name="_ATPRegress_Range5" hidden="1">"="</definedName>
    <definedName name="_bdm.0FF451F33C0C4524BB70A0E59AD54DF8.edm" hidden="1">#REF!</definedName>
    <definedName name="_bdm.4B77C271E0A34AA39783CC8280DC280C.edm" hidden="1">#REF!</definedName>
    <definedName name="_bdm.4F16EFC0C24445FC83917996AF426619.edm" hidden="1">#REF!</definedName>
    <definedName name="_bdm.56A563213F5C4030A6C0F885531909A7.edm" hidden="1">#REF!</definedName>
    <definedName name="_bdm.731F11687BF94FC0B87C3356352AEA93.edm" hidden="1">#REF!</definedName>
    <definedName name="_bdm.81E13A082D3245FBAEBFBE7886A94D90.edm" hidden="1">#REF!</definedName>
    <definedName name="_bdm.AAC9A20AAF6642B594A0E1BE7739E85A.edm" hidden="1">#REF!</definedName>
    <definedName name="_bdm.AB3553C11FEF4551B93592BED02B300A.edm" hidden="1">#REF!</definedName>
    <definedName name="_bdm.B844691EBA0D434198F90001F0A0958F.edm" hidden="1">#REF!</definedName>
    <definedName name="_bdm.D7E0D8EBAF284539A467C150C4A23A2A.edm" hidden="1">#REF!</definedName>
    <definedName name="_bdm.E3A829B3D22540349B2398BF75AF1490.edm" hidden="1">#REF!</definedName>
    <definedName name="_bdm.FBC8F4734CD44B95848F689416B40C4F.edm" hidden="1">#REF!</definedName>
    <definedName name="_BQ4.1" hidden="1">#N/A</definedName>
    <definedName name="_Dist_Bin" localSheetId="18" hidden="1">#REF!</definedName>
    <definedName name="_Dist_Bin" hidden="1">#REF!</definedName>
    <definedName name="_Dist_Values" localSheetId="18" hidden="1">#REF!</definedName>
    <definedName name="_Dist_Values" hidden="1">#REF!</definedName>
    <definedName name="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8" hidden="1">{#N/A,#N/A,FALSE,"Aging Summary";#N/A,#N/A,FALSE,"Ratio Analysis";#N/A,#N/A,FALSE,"Test 120 Day Accts";#N/A,#N/A,FALSE,"Tickmarks"}</definedName>
    <definedName name="_FA200" hidden="1">{#N/A,#N/A,FALSE,"Aging Summary";#N/A,#N/A,FALSE,"Ratio Analysis";#N/A,#N/A,FALSE,"Test 120 Day Accts";#N/A,#N/A,FALSE,"Tickmarks"}</definedName>
    <definedName name="_Fill" localSheetId="2" hidden="1">#REF!</definedName>
    <definedName name="_Fill" hidden="1">#REF!</definedName>
    <definedName name="_Fill.1" localSheetId="18" hidden="1">#REF!</definedName>
    <definedName name="_Fill.1" hidden="1">#REF!</definedName>
    <definedName name="_xlnm._FILTERDATABASE" localSheetId="18" hidden="1">#REF!</definedName>
    <definedName name="_xlnm._FILTERDATABASE" hidden="1">#REF!</definedName>
    <definedName name="_Key.1" localSheetId="18" hidden="1">#REF!</definedName>
    <definedName name="_Key.1" hidden="1">#REF!</definedName>
    <definedName name="_Key1" localSheetId="2" hidden="1">#REF!</definedName>
    <definedName name="_Key1" localSheetId="18" hidden="1">#REF!</definedName>
    <definedName name="_Key1" hidden="1">#REF!</definedName>
    <definedName name="_key2" hidden="1">#REF!</definedName>
    <definedName name="_MatInverse_In" localSheetId="18" hidden="1">#REF!</definedName>
    <definedName name="_MatInverse_In" hidden="1">#REF!</definedName>
    <definedName name="_MatInverse_Out" localSheetId="18" hidden="1">#REF!</definedName>
    <definedName name="_MatInverse_Out" hidden="1">#REF!</definedName>
    <definedName name="_MatMult_A" localSheetId="18" hidden="1">#REF!</definedName>
    <definedName name="_MatMult_A" hidden="1">#REF!</definedName>
    <definedName name="_MatMult_AxB" localSheetId="18" hidden="1">#REF!</definedName>
    <definedName name="_MatMult_AxB" hidden="1">#REF!</definedName>
    <definedName name="_MatMult_B" localSheetId="18" hidden="1">#REF!</definedName>
    <definedName name="_MatMult_B" hidden="1">#REF!</definedName>
    <definedName name="_NA1" hidden="1">#REF!</definedName>
    <definedName name="_NA2" hidden="1">#REF!</definedName>
    <definedName name="_NA3" hidden="1">#REF!</definedName>
    <definedName name="_NA4" hidden="1">#REF!</definedName>
    <definedName name="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8" hidden="1">#REF!</definedName>
    <definedName name="_Parse_In" hidden="1">#REF!</definedName>
    <definedName name="_Parse_Out" hidden="1">#N/A</definedName>
    <definedName name="_PT200" localSheetId="18"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#REF!</definedName>
    <definedName name="_Regression_Int" hidden="1">1</definedName>
    <definedName name="_Regression_Out" localSheetId="18" hidden="1">#REF!</definedName>
    <definedName name="_Regression_Out" hidden="1">#REF!</definedName>
    <definedName name="_Regression_X" localSheetId="18" hidden="1">#REF!</definedName>
    <definedName name="_Regression_X" hidden="1">#REF!</definedName>
    <definedName name="_Regression_Y" localSheetId="18" hidden="1">#REF!</definedName>
    <definedName name="_Regression_Y" hidden="1">#REF!</definedName>
    <definedName name="_Sort" localSheetId="2" hidden="1">#REF!</definedName>
    <definedName name="_Sort" localSheetId="18" hidden="1">#REF!</definedName>
    <definedName name="_Sort" hidden="1">#REF!</definedName>
    <definedName name="_Sort.1" localSheetId="18" hidden="1">#REF!</definedName>
    <definedName name="_Sort.1" hidden="1">#REF!</definedName>
    <definedName name="_Table1_In1" localSheetId="2" hidden="1">#REF!</definedName>
    <definedName name="_Table1_In1" localSheetId="18" hidden="1">#REF!</definedName>
    <definedName name="_Table1_In1" hidden="1">#REF!</definedName>
    <definedName name="_Table1_Out" localSheetId="2" hidden="1">#REF!</definedName>
    <definedName name="_Table1_Out" localSheetId="18" hidden="1">#REF!</definedName>
    <definedName name="_Table1_Out" hidden="1">#REF!</definedName>
    <definedName name="_Table2_In1" localSheetId="2" hidden="1">#REF!</definedName>
    <definedName name="_Table2_In1" localSheetId="18" hidden="1">#REF!</definedName>
    <definedName name="_Table2_In1" hidden="1">#REF!</definedName>
    <definedName name="_Table2_In2" localSheetId="2" hidden="1">#REF!</definedName>
    <definedName name="_Table2_In2" localSheetId="18" hidden="1">#REF!</definedName>
    <definedName name="_Table2_In2" hidden="1">#REF!</definedName>
    <definedName name="_Table2_Out" localSheetId="2" hidden="1">#REF!</definedName>
    <definedName name="_Table2_Out" localSheetId="18" hidden="1">#REF!</definedName>
    <definedName name="_Table2_Out" hidden="1">#REF!</definedName>
    <definedName name="_Table3_In2" localSheetId="2" hidden="1">#REF!</definedName>
    <definedName name="_Table3_In2" localSheetId="18" hidden="1">#REF!</definedName>
    <definedName name="_Table3_In2" hidden="1">#REF!</definedName>
    <definedName name="_TB1" localSheetId="18" hidden="1">{#N/A,#N/A,TRUE,"Income";#N/A,#N/A,TRUE,"IncomeDetail";#N/A,#N/A,TRUE,"Balance";#N/A,#N/A,TRUE,"BalDetail"}</definedName>
    <definedName name="_TB1" hidden="1">{#N/A,#N/A,TRUE,"Income";#N/A,#N/A,TRUE,"IncomeDetail";#N/A,#N/A,TRUE,"Balance";#N/A,#N/A,TRUE,"BalDetail"}</definedName>
    <definedName name="_test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UF1" localSheetId="18" hidden="1">{#N/A,#N/A,FALSE,"BreakoutFY95";#N/A,#N/A,FALSE,"BreakoutFY96";#N/A,#N/A,FALSE,"BreakoutFY97";#N/A,#N/A,FALSE,"BreakoutFY98"}</definedName>
    <definedName name="_UF1" hidden="1">{#N/A,#N/A,FALSE,"BreakoutFY95";#N/A,#N/A,FALSE,"BreakoutFY96";#N/A,#N/A,FALSE,"BreakoutFY97";#N/A,#N/A,FALSE,"BreakoutFY98"}</definedName>
    <definedName name="_www1" localSheetId="2" hidden="1">{#N/A,#N/A,FALSE,"schA"}</definedName>
    <definedName name="_www1" localSheetId="18" hidden="1">{#N/A,#N/A,FALSE,"schA"}</definedName>
    <definedName name="_www1" hidden="1">{#N/A,#N/A,FALSE,"schA"}</definedName>
    <definedName name="_www1_1" localSheetId="2" hidden="1">{#N/A,#N/A,FALSE,"schA"}</definedName>
    <definedName name="_www1_1" localSheetId="18" hidden="1">{#N/A,#N/A,FALSE,"schA"}</definedName>
    <definedName name="_www1_1" hidden="1">{#N/A,#N/A,FALSE,"schA"}</definedName>
    <definedName name="_www1_1_1" localSheetId="2" hidden="1">{#N/A,#N/A,FALSE,"schA"}</definedName>
    <definedName name="_www1_1_1" localSheetId="18" hidden="1">{#N/A,#N/A,FALSE,"schA"}</definedName>
    <definedName name="_www1_1_1" hidden="1">{#N/A,#N/A,FALSE,"schA"}</definedName>
    <definedName name="_www1_1_2" localSheetId="2" hidden="1">{#N/A,#N/A,FALSE,"schA"}</definedName>
    <definedName name="_www1_1_2" localSheetId="18" hidden="1">{#N/A,#N/A,FALSE,"schA"}</definedName>
    <definedName name="_www1_1_2" hidden="1">{#N/A,#N/A,FALSE,"schA"}</definedName>
    <definedName name="_www1_1_3" localSheetId="2" hidden="1">{#N/A,#N/A,FALSE,"schA"}</definedName>
    <definedName name="_www1_1_3" localSheetId="18" hidden="1">{#N/A,#N/A,FALSE,"schA"}</definedName>
    <definedName name="_www1_1_3" hidden="1">{#N/A,#N/A,FALSE,"schA"}</definedName>
    <definedName name="_www1_2" localSheetId="2" hidden="1">{#N/A,#N/A,FALSE,"schA"}</definedName>
    <definedName name="_www1_2" localSheetId="18" hidden="1">{#N/A,#N/A,FALSE,"schA"}</definedName>
    <definedName name="_www1_2" hidden="1">{#N/A,#N/A,FALSE,"schA"}</definedName>
    <definedName name="_www1_2_1" localSheetId="2" hidden="1">{#N/A,#N/A,FALSE,"schA"}</definedName>
    <definedName name="_www1_2_1" localSheetId="18" hidden="1">{#N/A,#N/A,FALSE,"schA"}</definedName>
    <definedName name="_www1_2_1" hidden="1">{#N/A,#N/A,FALSE,"schA"}</definedName>
    <definedName name="_www1_2_2" localSheetId="2" hidden="1">{#N/A,#N/A,FALSE,"schA"}</definedName>
    <definedName name="_www1_2_2" localSheetId="18" hidden="1">{#N/A,#N/A,FALSE,"schA"}</definedName>
    <definedName name="_www1_2_2" hidden="1">{#N/A,#N/A,FALSE,"schA"}</definedName>
    <definedName name="_www1_2_3" localSheetId="2" hidden="1">{#N/A,#N/A,FALSE,"schA"}</definedName>
    <definedName name="_www1_2_3" localSheetId="18" hidden="1">{#N/A,#N/A,FALSE,"schA"}</definedName>
    <definedName name="_www1_2_3" hidden="1">{#N/A,#N/A,FALSE,"schA"}</definedName>
    <definedName name="_www1_3" localSheetId="2" hidden="1">{#N/A,#N/A,FALSE,"schA"}</definedName>
    <definedName name="_www1_3" localSheetId="18" hidden="1">{#N/A,#N/A,FALSE,"schA"}</definedName>
    <definedName name="_www1_3" hidden="1">{#N/A,#N/A,FALSE,"schA"}</definedName>
    <definedName name="_www1_3_1" localSheetId="2" hidden="1">{#N/A,#N/A,FALSE,"schA"}</definedName>
    <definedName name="_www1_3_1" localSheetId="18" hidden="1">{#N/A,#N/A,FALSE,"schA"}</definedName>
    <definedName name="_www1_3_1" hidden="1">{#N/A,#N/A,FALSE,"schA"}</definedName>
    <definedName name="_www1_3_2" localSheetId="2" hidden="1">{#N/A,#N/A,FALSE,"schA"}</definedName>
    <definedName name="_www1_3_2" localSheetId="18" hidden="1">{#N/A,#N/A,FALSE,"schA"}</definedName>
    <definedName name="_www1_3_2" hidden="1">{#N/A,#N/A,FALSE,"schA"}</definedName>
    <definedName name="_www1_3_3" localSheetId="2" hidden="1">{#N/A,#N/A,FALSE,"schA"}</definedName>
    <definedName name="_www1_3_3" localSheetId="18" hidden="1">{#N/A,#N/A,FALSE,"schA"}</definedName>
    <definedName name="_www1_3_3" hidden="1">{#N/A,#N/A,FALSE,"schA"}</definedName>
    <definedName name="_www1_4" localSheetId="2" hidden="1">{#N/A,#N/A,FALSE,"schA"}</definedName>
    <definedName name="_www1_4" localSheetId="18" hidden="1">{#N/A,#N/A,FALSE,"schA"}</definedName>
    <definedName name="_www1_4" hidden="1">{#N/A,#N/A,FALSE,"schA"}</definedName>
    <definedName name="_www1_4_1" localSheetId="2" hidden="1">{#N/A,#N/A,FALSE,"schA"}</definedName>
    <definedName name="_www1_4_1" localSheetId="18" hidden="1">{#N/A,#N/A,FALSE,"schA"}</definedName>
    <definedName name="_www1_4_1" hidden="1">{#N/A,#N/A,FALSE,"schA"}</definedName>
    <definedName name="_www1_4_2" localSheetId="2" hidden="1">{#N/A,#N/A,FALSE,"schA"}</definedName>
    <definedName name="_www1_4_2" localSheetId="18" hidden="1">{#N/A,#N/A,FALSE,"schA"}</definedName>
    <definedName name="_www1_4_2" hidden="1">{#N/A,#N/A,FALSE,"schA"}</definedName>
    <definedName name="_www1_4_3" localSheetId="2" hidden="1">{#N/A,#N/A,FALSE,"schA"}</definedName>
    <definedName name="_www1_4_3" localSheetId="18" hidden="1">{#N/A,#N/A,FALSE,"schA"}</definedName>
    <definedName name="_www1_4_3" hidden="1">{#N/A,#N/A,FALSE,"schA"}</definedName>
    <definedName name="_www1_5" localSheetId="2" hidden="1">{#N/A,#N/A,FALSE,"schA"}</definedName>
    <definedName name="_www1_5" localSheetId="18" hidden="1">{#N/A,#N/A,FALSE,"schA"}</definedName>
    <definedName name="_www1_5" hidden="1">{#N/A,#N/A,FALSE,"schA"}</definedName>
    <definedName name="_www1_5_1" localSheetId="2" hidden="1">{#N/A,#N/A,FALSE,"schA"}</definedName>
    <definedName name="_www1_5_1" localSheetId="18" hidden="1">{#N/A,#N/A,FALSE,"schA"}</definedName>
    <definedName name="_www1_5_1" hidden="1">{#N/A,#N/A,FALSE,"schA"}</definedName>
    <definedName name="_www1_5_2" localSheetId="2" hidden="1">{#N/A,#N/A,FALSE,"schA"}</definedName>
    <definedName name="_www1_5_2" localSheetId="18" hidden="1">{#N/A,#N/A,FALSE,"schA"}</definedName>
    <definedName name="_www1_5_2" hidden="1">{#N/A,#N/A,FALSE,"schA"}</definedName>
    <definedName name="_www1_5_3" localSheetId="2" hidden="1">{#N/A,#N/A,FALSE,"schA"}</definedName>
    <definedName name="_www1_5_3" localSheetId="18" hidden="1">{#N/A,#N/A,FALSE,"schA"}</definedName>
    <definedName name="_www1_5_3" hidden="1">{#N/A,#N/A,FALSE,"schA"}</definedName>
    <definedName name="a" localSheetId="2" hidden="1">{"CF Dollar",#N/A,FALSE,"CF"}</definedName>
    <definedName name="a" localSheetId="18" hidden="1">{"Index",#N/A,FALSE,"Index"}</definedName>
    <definedName name="a" hidden="1">{"CF Dollar",#N/A,FALSE,"CF"}</definedName>
    <definedName name="a_1" localSheetId="2" hidden="1">{"CF Dollar",#N/A,FALSE,"CF"}</definedName>
    <definedName name="a_1" localSheetId="18" hidden="1">{"CF Dollar",#N/A,FALSE,"CF"}</definedName>
    <definedName name="a_1" hidden="1">{"CF Dollar",#N/A,FALSE,"CF"}</definedName>
    <definedName name="AAA" localSheetId="18"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8" hidden="1">{#N/A,#N/A,FALSE,"Aging Summary";#N/A,#N/A,FALSE,"Ratio Analysis";#N/A,#N/A,FALSE,"Test 120 Day Accts";#N/A,#N/A,FALSE,"Tickmarks"}</definedName>
    <definedName name="aaaaa" hidden="1">{#N/A,#N/A,FALSE,"Aging Summary";#N/A,#N/A,FALSE,"Ratio Analysis";#N/A,#N/A,FALSE,"Test 120 Day Accts";#N/A,#N/A,FALSE,"Tickmarks"}</definedName>
    <definedName name="aaaaaa" localSheetId="18" hidden="1">{#N/A,#N/A,FALSE,"Land";#N/A,#N/A,FALSE,"Cost Analysis";"Summary",#N/A,FALSE,"Equipment"}</definedName>
    <definedName name="aaaaaa" hidden="1">{#N/A,#N/A,FALSE,"Land";#N/A,#N/A,FALSE,"Cost Analysis";"Summary",#N/A,FALSE,"Equipment"}</definedName>
    <definedName name="aaaaaaaaaaaaaaa" localSheetId="18"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2" hidden="1">{"'Edit'!$A$1:$V$2277"}</definedName>
    <definedName name="aabc" localSheetId="18" hidden="1">{"'Edit'!$A$1:$V$2277"}</definedName>
    <definedName name="aabc" hidden="1">{"'Edit'!$A$1:$V$2277"}</definedName>
    <definedName name="ABC" localSheetId="18"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8" hidden="1">{"NewCo_View",#N/A,FALSE,"Calculations"}</definedName>
    <definedName name="abeta" hidden="1">{"NewCo_View",#N/A,FALSE,"Calculations"}</definedName>
    <definedName name="ac" localSheetId="18" hidden="1">{#N/A,#N/A,FALSE,"Assumptions",#N/A;#N/A,FALSE,"N-IS-Sum",#N/A,#N/A;FALSE,"N-St-Sum",#N/A,#N/A,FALSE;"Inc Stmt",#N/A,#N/A,FALSE,"Stats"}</definedName>
    <definedName name="ac" hidden="1">{#N/A,#N/A,FALSE,"Assumptions",#N/A;#N/A,FALSE,"N-IS-Sum",#N/A,#N/A;FALSE,"N-St-Sum",#N/A,#N/A,FALSE;"Inc Stmt",#N/A,#N/A,FALSE,"Stats"}</definedName>
    <definedName name="Acadia" localSheetId="2" hidden="1">{"calspreads",#N/A,FALSE,"Sheet1";"curves",#N/A,FALSE,"Sheet1";"libor",#N/A,FALSE,"Sheet1"}</definedName>
    <definedName name="Acadia" localSheetId="18" hidden="1">{"calspreads",#N/A,FALSE,"Sheet1";"curves",#N/A,FALSE,"Sheet1";"libor",#N/A,FALSE,"Sheet1"}</definedName>
    <definedName name="Acadia" hidden="1">{"calspreads",#N/A,FALSE,"Sheet1";"curves",#N/A,FALSE,"Sheet1";"libor",#N/A,FALSE,"Sheet1"}</definedName>
    <definedName name="Acadia2" localSheetId="2" hidden="1">{"calspreads",#N/A,FALSE,"Sheet1";"curves",#N/A,FALSE,"Sheet1";"libor",#N/A,FALSE,"Sheet1"}</definedName>
    <definedName name="Acadia2" localSheetId="18"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8" hidden="1">{#N/A,#N/A,FALSE,"Aging Summary";#N/A,#N/A,FALSE,"Ratio Analysis";#N/A,#N/A,FALSE,"Test 120 Day Accts";#N/A,#N/A,FALSE,"Tickmarks"}</definedName>
    <definedName name="Accured" hidden="1">{#N/A,#N/A,FALSE,"Aging Summary";#N/A,#N/A,FALSE,"Ratio Analysis";#N/A,#N/A,FALSE,"Test 120 Day Accts";#N/A,#N/A,FALSE,"Tickmarks"}</definedName>
    <definedName name="adasd"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8" hidden="1">{#N/A,#N/A,FALSE,"Aging Summary";#N/A,#N/A,FALSE,"Ratio Analysis";#N/A,#N/A,FALSE,"Test 120 Day Accts";#N/A,#N/A,FALSE,"Tickmarks"}</definedName>
    <definedName name="adc" hidden="1">{#N/A,#N/A,FALSE,"Aging Summary";#N/A,#N/A,FALSE,"Ratio Analysis";#N/A,#N/A,FALSE,"Test 120 Day Accts";#N/A,#N/A,FALSE,"Tickmarks"}</definedName>
    <definedName name="adsf" localSheetId="18" hidden="1">{"NewCo_View",#N/A,FALSE,"Calculations"}</definedName>
    <definedName name="adsf" hidden="1">{"NewCo_View",#N/A,FALSE,"Calculations"}</definedName>
    <definedName name="adsfg" localSheetId="2" hidden="1">{"gross_margin1",#N/A,FALSE,"Gross Margin Detail";"gross_margin2",#N/A,FALSE,"Gross Margin Detail"}</definedName>
    <definedName name="adsfg" localSheetId="18" hidden="1">{"gross_margin1",#N/A,FALSE,"Gross Margin Detail";"gross_margin2",#N/A,FALSE,"Gross Margin Detail"}</definedName>
    <definedName name="adsfg" hidden="1">{"gross_margin1",#N/A,FALSE,"Gross Margin Detail";"gross_margin2",#N/A,FALSE,"Gross Margin Detail"}</definedName>
    <definedName name="adsfg_1" localSheetId="2" hidden="1">{"gross_margin1",#N/A,FALSE,"Gross Margin Detail";"gross_margin2",#N/A,FALSE,"Gross Margin Detail"}</definedName>
    <definedName name="adsfg_1" localSheetId="18" hidden="1">{"gross_margin1",#N/A,FALSE,"Gross Margin Detail";"gross_margin2",#N/A,FALSE,"Gross Margin Detail"}</definedName>
    <definedName name="adsfg_1" hidden="1">{"gross_margin1",#N/A,FALSE,"Gross Margin Detail";"gross_margin2",#N/A,FALSE,"Gross Margin Detail"}</definedName>
    <definedName name="Allocation" localSheetId="18" hidden="1">{"Index",#N/A,FALSE,"Index"}</definedName>
    <definedName name="Allocation" hidden="1">{"Index",#N/A,FALSE,"Index"}</definedName>
    <definedName name="anscount" hidden="1">3</definedName>
    <definedName name="AP_3"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8" hidden="1">{"calspreads",#N/A,FALSE,"Sheet1";"curves",#N/A,FALSE,"Sheet1";"libor",#N/A,FALSE,"Sheet1"}</definedName>
    <definedName name="Apex" hidden="1">{"calspreads",#N/A,FALSE,"Sheet1";"curves",#N/A,FALSE,"Sheet1";"libor",#N/A,FALSE,"Sheet1"}</definedName>
    <definedName name="as" localSheetId="18"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8" hidden="1">#REF!</definedName>
    <definedName name="AS2StaticLS" hidden="1">#REF!</definedName>
    <definedName name="AS2SyncStepLS" hidden="1">0</definedName>
    <definedName name="AS2TickmarkLS" localSheetId="2" hidden="1">#REF!</definedName>
    <definedName name="AS2TickmarkLS" localSheetId="18" hidden="1">#REF!</definedName>
    <definedName name="AS2TickmarkLS" hidden="1">#REF!</definedName>
    <definedName name="AS2VersionLS" hidden="1">300</definedName>
    <definedName name="asd" localSheetId="2" hidden="1">{2;#N/A;"R13C16:R17C16";#N/A;"R13C14:R17C15";FALSE;FALSE;FALSE;95;#N/A;#N/A;"R13C19";#N/A;FALSE;FALSE;FALSE;FALSE;#N/A;"";#N/A;FALSE;"";"";#N/A;#N/A;#N/A}</definedName>
    <definedName name="asd" localSheetId="18" hidden="1">{2;#N/A;"R13C16:R17C16";#N/A;"R13C14:R17C15";FALSE;FALSE;FALSE;95;#N/A;#N/A;"R13C19";#N/A;FALSE;FALSE;FALSE;FALSE;#N/A;"";#N/A;FALSE;"";"";#N/A;#N/A;#N/A}</definedName>
    <definedName name="asd" hidden="1">{2;#N/A;"R13C16:R17C16";#N/A;"R13C14:R17C15";FALSE;FALSE;FALSE;95;#N/A;#N/A;"R13C19";#N/A;FALSE;FALSE;FALSE;FALSE;#N/A;"";#N/A;FALSE;"";"";#N/A;#N/A;#N/A}</definedName>
    <definedName name="asde" localSheetId="18" hidden="1">{"NewCo_View",#N/A,FALSE,"Calculations"}</definedName>
    <definedName name="asde" hidden="1">{"NewCo_View",#N/A,FALSE,"Calculations"}</definedName>
    <definedName name="asdf" localSheetId="2" hidden="1">{"'Edit'!$A$1:$V$2277"}</definedName>
    <definedName name="asdf" localSheetId="18" hidden="1">{"'Edit'!$A$1:$V$2277"}</definedName>
    <definedName name="asdf" hidden="1">{"'Edit'!$A$1:$V$2277"}</definedName>
    <definedName name="Assumptions" localSheetId="18" hidden="1">{"Index",#N/A,FALSE,"Index"}</definedName>
    <definedName name="Assumptions" hidden="1">{"Index",#N/A,FALSE,"Index"}</definedName>
    <definedName name="ATT" localSheetId="18" hidden="1">{#N/A,#N/A,FALSE,"DAOCM 2차 검토"}</definedName>
    <definedName name="ATT" hidden="1">{#N/A,#N/A,FALSE,"DAOCM 2차 검토"}</definedName>
    <definedName name="Attach3" localSheetId="18"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#REF!</definedName>
    <definedName name="b" localSheetId="2" hidden="1">{#N/A,#N/A,FALSE,"changes";#N/A,#N/A,FALSE,"Assumptions";"view1",#N/A,FALSE,"BE Analysis";"view2",#N/A,FALSE,"BE Analysis";#N/A,#N/A,FALSE,"DCF Calculation - Scenario 1";"Dollar",#N/A,FALSE,"Consolidated - Scenario 1";"CS",#N/A,FALSE,"Consolidated - Scenario 1"}</definedName>
    <definedName name="b" localSheetId="18"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2" hidden="1">{#N/A,#N/A,FALSE,"changes";#N/A,#N/A,FALSE,"Assumptions";"view1",#N/A,FALSE,"BE Analysis";"view2",#N/A,FALSE,"BE Analysis";#N/A,#N/A,FALSE,"DCF Calculation - Scenario 1";"Dollar",#N/A,FALSE,"Consolidated - Scenario 1";"CS",#N/A,FALSE,"Consolidated - Scenario 1"}</definedName>
    <definedName name="b_1" localSheetId="18"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8"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8"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8"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8"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8" hidden="1">#REF!</definedName>
    <definedName name="BEx1SBVCTJD9JNNWCDLKN66E1Q6I" hidden="1">#REF!</definedName>
    <definedName name="BEx1VZ4WFTXXZ1ES2K5VS9HV5OZF" localSheetId="18" hidden="1">#REF! #REF! #REF!</definedName>
    <definedName name="BEx1VZ4WFTXXZ1ES2K5VS9HV5OZF" hidden="1">In #REF! #REF!</definedName>
    <definedName name="BEx3OZKO9Y2WLPH6VCA1KE3DGW96" localSheetId="18" hidden="1">YTD #REF!</definedName>
    <definedName name="BEx3OZKO9Y2WLPH6VCA1KE3DGW96" hidden="1">YTD #REF!</definedName>
    <definedName name="BEx59IRQE9WO908W6XQCHI6N394W" localSheetId="18" hidden="1">#REF! #REF! #REF!</definedName>
    <definedName name="BEx59IRQE9WO908W6XQCHI6N394W" hidden="1">In #REF! #REF!</definedName>
    <definedName name="BEx7AX0CC71BEXKGJV6QJKSXTXK8" localSheetId="18" hidden="1">#REF! #REF! #REF!</definedName>
    <definedName name="BEx7AX0CC71BEXKGJV6QJKSXTXK8" hidden="1">In #REF! #REF!</definedName>
    <definedName name="BEx90N2DKUGS8U7HQKNPXO81IYN8" localSheetId="18" hidden="1">#REF!</definedName>
    <definedName name="BEx90N2DKUGS8U7HQKNPXO81IYN8" hidden="1">#REF!</definedName>
    <definedName name="BEx93CRO7US4R7W3OAPCDRAI63FC" localSheetId="18" hidden="1">#REF!</definedName>
    <definedName name="BEx93CRO7US4R7W3OAPCDRAI63FC" hidden="1">#REF!</definedName>
    <definedName name="BExAZZF9A1XEUEQG8TC656DNUBHE" localSheetId="18" hidden="1">#REF! #REF! #REF!</definedName>
    <definedName name="BExAZZF9A1XEUEQG8TC656DNUBHE" hidden="1">In #REF! #REF!</definedName>
    <definedName name="BExB0N93OLR30H9Z6OQXZAYBTEBX" localSheetId="18" hidden="1">#REF! #REF! #REF!</definedName>
    <definedName name="BExB0N93OLR30H9Z6OQXZAYBTEBX" hidden="1">In #REF! #REF!</definedName>
    <definedName name="BExEPGDOU6N6328FFYVYL1HXPCKO" localSheetId="18" hidden="1">YTD #REF!</definedName>
    <definedName name="BExEPGDOU6N6328FFYVYL1HXPCKO" hidden="1">YTD #REF!</definedName>
    <definedName name="BExGPGKFWQ04UEAW5BB4WJE9TRE1" localSheetId="18" hidden="1">YTD #REF!</definedName>
    <definedName name="BExGPGKFWQ04UEAW5BB4WJE9TRE1" hidden="1">YTD #REF!</definedName>
    <definedName name="BExGS4GZ2710YLA90XX5RW3Z8VHC" localSheetId="18" hidden="1">#REF! #REF! #REF!</definedName>
    <definedName name="BExGS4GZ2710YLA90XX5RW3Z8VHC" hidden="1">In #REF! #REF!</definedName>
    <definedName name="BExIJF0Q68HZ3A4YH3Y05M2LMBJ1" localSheetId="18" hidden="1">YTD #REF!</definedName>
    <definedName name="BExIJF0Q68HZ3A4YH3Y05M2LMBJ1" hidden="1">YTD #REF!</definedName>
    <definedName name="BExKJSE99UYMVAV1HZD4YFOW9XBW" localSheetId="18" hidden="1">YTD #REF!</definedName>
    <definedName name="BExKJSE99UYMVAV1HZD4YFOW9XBW" hidden="1">YTD #REF!</definedName>
    <definedName name="BExOHNAOSVYZOJF8IRUGDYGZ64T7" localSheetId="18" hidden="1">YTD #REF!</definedName>
    <definedName name="BExOHNAOSVYZOJF8IRUGDYGZ64T7" hidden="1">YTD #REF!</definedName>
    <definedName name="BExOMDTN5BZ1DTPJEGQH4HSNU90A" localSheetId="18" hidden="1">#REF! #REF! #REF!</definedName>
    <definedName name="BExOMDTN5BZ1DTPJEGQH4HSNU90A" hidden="1">In #REF! #REF!</definedName>
    <definedName name="BExS4A1VBQWKBHRIRD1MXA5HR0M4" localSheetId="18" hidden="1">#REF! #REF! #REF!</definedName>
    <definedName name="BExS4A1VBQWKBHRIRD1MXA5HR0M4" hidden="1">In #REF! #REF!</definedName>
    <definedName name="BExTX41OZ2ADZUVQF7RO81LA8PAL" localSheetId="18" hidden="1">#REF! #REF! #REF!</definedName>
    <definedName name="BExTX41OZ2ADZUVQF7RO81LA8PAL" hidden="1">In #REF! #REF!</definedName>
    <definedName name="BExU9NUKD8HUDZMHPPGB9NT77HPA" localSheetId="18" hidden="1">YTD #REF!</definedName>
    <definedName name="BExU9NUKD8HUDZMHPPGB9NT77HPA" hidden="1">YTD #REF!</definedName>
    <definedName name="BExUATI558PTYMWQB9DEK5JBJ3R3" localSheetId="18" hidden="1">YTD #REF!</definedName>
    <definedName name="BExUATI558PTYMWQB9DEK5JBJ3R3" hidden="1">YTD #REF!</definedName>
    <definedName name="BExVRO8C0SITVNUIIQ3V8H5ZAUOB" localSheetId="18" hidden="1">YTD #REF!</definedName>
    <definedName name="BExVRO8C0SITVNUIIQ3V8H5ZAUOB" hidden="1">YTD #REF!</definedName>
    <definedName name="BExW5C6U4VD11XF96XEN6SR74AEB" localSheetId="18" hidden="1">#REF!</definedName>
    <definedName name="BExW5C6U4VD11XF96XEN6SR74AEB" hidden="1">#REF!</definedName>
    <definedName name="BExXOZWZMB39RV0B8GJ3GU6RFVGR" localSheetId="18" hidden="1">#REF!</definedName>
    <definedName name="BExXOZWZMB39RV0B8GJ3GU6RFVGR" hidden="1">#REF!</definedName>
    <definedName name="BExXSS4NG52JTFFL3Z73ZMFG5WMT" localSheetId="18" hidden="1">#REF! #REF! #REF!</definedName>
    <definedName name="BExXSS4NG52JTFFL3Z73ZMFG5WMT" hidden="1">In #REF! #REF!</definedName>
    <definedName name="BExZOQNRDAJ0TLH719GX8FGKTTWD" localSheetId="18" hidden="1">YTD #REF!</definedName>
    <definedName name="BExZOQNRDAJ0TLH719GX8FGKTTWD" hidden="1">YTD #REF!</definedName>
    <definedName name="BExZV5FGTYE08Q8JZL4TSZV4RAZN" localSheetId="18" hidden="1">YTD #REF!</definedName>
    <definedName name="BExZV5FGTYE08Q8JZL4TSZV4RAZN" hidden="1">YTD #REF!</definedName>
    <definedName name="BG_Del" hidden="1">15</definedName>
    <definedName name="BG_Ins" hidden="1">4</definedName>
    <definedName name="BG_Mod" hidden="1">6</definedName>
    <definedName name="BLPH1" localSheetId="2" hidden="1">#REF!</definedName>
    <definedName name="BLPH1" localSheetId="18" hidden="1">#REF!</definedName>
    <definedName name="BLPH1" hidden="1">#REF!</definedName>
    <definedName name="BLPH10" localSheetId="2" hidden="1">#REF!</definedName>
    <definedName name="BLPH10" localSheetId="18" hidden="1">#REF!</definedName>
    <definedName name="BLPH10" hidden="1">#REF!</definedName>
    <definedName name="BLPH11" localSheetId="2" hidden="1">#REF!</definedName>
    <definedName name="BLPH11" localSheetId="18" hidden="1">#REF!</definedName>
    <definedName name="BLPH11" hidden="1">#REF!</definedName>
    <definedName name="BLPH12" localSheetId="2" hidden="1">#REF!</definedName>
    <definedName name="BLPH12" localSheetId="18" hidden="1">#REF!</definedName>
    <definedName name="BLPH12" hidden="1">#REF!</definedName>
    <definedName name="BLPH13" localSheetId="2" hidden="1">#REF!</definedName>
    <definedName name="BLPH13" localSheetId="18" hidden="1">#REF!</definedName>
    <definedName name="BLPH13" hidden="1">#REF!</definedName>
    <definedName name="BLPH14" localSheetId="2" hidden="1">#REF!</definedName>
    <definedName name="BLPH14" localSheetId="18" hidden="1">#REF!</definedName>
    <definedName name="BLPH14" hidden="1">#REF!</definedName>
    <definedName name="BLPH15" localSheetId="2" hidden="1">#REF!</definedName>
    <definedName name="BLPH15" localSheetId="18" hidden="1">#REF!</definedName>
    <definedName name="BLPH15" hidden="1">#REF!</definedName>
    <definedName name="BLPH16" localSheetId="2" hidden="1">#REF!</definedName>
    <definedName name="BLPH16" localSheetId="18" hidden="1">#REF!</definedName>
    <definedName name="BLPH16" hidden="1">#REF!</definedName>
    <definedName name="BLPH17" localSheetId="2" hidden="1">#REF!</definedName>
    <definedName name="BLPH17" localSheetId="18" hidden="1">#REF!</definedName>
    <definedName name="BLPH17" hidden="1">#REF!</definedName>
    <definedName name="BLPH18" localSheetId="2" hidden="1">#REF!</definedName>
    <definedName name="BLPH18" localSheetId="18" hidden="1">#REF!</definedName>
    <definedName name="BLPH18" hidden="1">#REF!</definedName>
    <definedName name="BLPH19" localSheetId="2" hidden="1">#REF!</definedName>
    <definedName name="BLPH19" localSheetId="18" hidden="1">#REF!</definedName>
    <definedName name="BLPH19" hidden="1">#REF!</definedName>
    <definedName name="BLPH2" localSheetId="2" hidden="1">#REF!</definedName>
    <definedName name="BLPH2" localSheetId="18" hidden="1">#REF!</definedName>
    <definedName name="BLPH2" hidden="1">#REF!</definedName>
    <definedName name="BLPH20" localSheetId="2" hidden="1">#REF!</definedName>
    <definedName name="BLPH20" localSheetId="18" hidden="1">#REF!</definedName>
    <definedName name="BLPH20" hidden="1">#REF!</definedName>
    <definedName name="BLPH21" localSheetId="2" hidden="1">#REF!</definedName>
    <definedName name="BLPH21" localSheetId="18" hidden="1">#REF!</definedName>
    <definedName name="BLPH21" hidden="1">#REF!</definedName>
    <definedName name="BLPH22" localSheetId="2" hidden="1">#REF!</definedName>
    <definedName name="BLPH22" localSheetId="18" hidden="1">#REF!</definedName>
    <definedName name="BLPH22" hidden="1">#REF!</definedName>
    <definedName name="BLPH23" localSheetId="2" hidden="1">#REF!</definedName>
    <definedName name="BLPH23" localSheetId="18" hidden="1">#REF!</definedName>
    <definedName name="BLPH23" hidden="1">#REF!</definedName>
    <definedName name="BLPH24" localSheetId="2" hidden="1">#REF!</definedName>
    <definedName name="BLPH24" localSheetId="18" hidden="1">#REF!</definedName>
    <definedName name="BLPH24" hidden="1">#REF!</definedName>
    <definedName name="BLPH25" localSheetId="2" hidden="1">#REF!</definedName>
    <definedName name="BLPH25" localSheetId="18" hidden="1">#REF!</definedName>
    <definedName name="BLPH25" hidden="1">#REF!</definedName>
    <definedName name="BLPH26" localSheetId="2" hidden="1">#REF!</definedName>
    <definedName name="BLPH26" localSheetId="18" hidden="1">#REF!</definedName>
    <definedName name="BLPH26" hidden="1">#REF!</definedName>
    <definedName name="BLPH27" localSheetId="2" hidden="1">#REF!</definedName>
    <definedName name="BLPH27" localSheetId="18" hidden="1">#REF!</definedName>
    <definedName name="BLPH27" hidden="1">#REF!</definedName>
    <definedName name="BLPH28" localSheetId="2" hidden="1">#REF!</definedName>
    <definedName name="BLPH28" localSheetId="18" hidden="1">#REF!</definedName>
    <definedName name="BLPH28" hidden="1">#REF!</definedName>
    <definedName name="BLPH29" localSheetId="2" hidden="1">#REF!</definedName>
    <definedName name="BLPH29" localSheetId="18" hidden="1">#REF!</definedName>
    <definedName name="BLPH29" hidden="1">#REF!</definedName>
    <definedName name="BLPH3" localSheetId="2" hidden="1">#REF!</definedName>
    <definedName name="BLPH3" localSheetId="18" hidden="1">#REF!</definedName>
    <definedName name="BLPH3" hidden="1">#REF!</definedName>
    <definedName name="BLPH30" localSheetId="2" hidden="1">#REF!</definedName>
    <definedName name="BLPH30" localSheetId="18" hidden="1">#REF!</definedName>
    <definedName name="BLPH30" hidden="1">#REF!</definedName>
    <definedName name="BLPH31" localSheetId="2" hidden="1">#REF!</definedName>
    <definedName name="BLPH31" localSheetId="18" hidden="1">#REF!</definedName>
    <definedName name="BLPH31" hidden="1">#REF!</definedName>
    <definedName name="BLPH32" localSheetId="2" hidden="1">#REF!</definedName>
    <definedName name="BLPH32" localSheetId="18" hidden="1">#REF!</definedName>
    <definedName name="BLPH32" hidden="1">#REF!</definedName>
    <definedName name="BLPH33" localSheetId="2" hidden="1">#REF!</definedName>
    <definedName name="BLPH33" localSheetId="18" hidden="1">#REF!</definedName>
    <definedName name="BLPH33" hidden="1">#REF!</definedName>
    <definedName name="BLPH34" localSheetId="2" hidden="1">#REF!</definedName>
    <definedName name="BLPH34" localSheetId="18" hidden="1">#REF!</definedName>
    <definedName name="BLPH34" hidden="1">#REF!</definedName>
    <definedName name="BLPH35" localSheetId="2" hidden="1">#REF!</definedName>
    <definedName name="BLPH35" localSheetId="18" hidden="1">#REF!</definedName>
    <definedName name="BLPH35" hidden="1">#REF!</definedName>
    <definedName name="BLPH36" localSheetId="2" hidden="1">#REF!</definedName>
    <definedName name="BLPH36" localSheetId="18" hidden="1">#REF!</definedName>
    <definedName name="BLPH36" hidden="1">#REF!</definedName>
    <definedName name="BLPH37" localSheetId="2" hidden="1">#REF!</definedName>
    <definedName name="BLPH37" localSheetId="18" hidden="1">#REF!</definedName>
    <definedName name="BLPH37" hidden="1">#REF!</definedName>
    <definedName name="BLPH38" localSheetId="2" hidden="1">#REF!</definedName>
    <definedName name="BLPH38" localSheetId="18" hidden="1">#REF!</definedName>
    <definedName name="BLPH38" hidden="1">#REF!</definedName>
    <definedName name="BLPH39" localSheetId="2" hidden="1">#REF!</definedName>
    <definedName name="BLPH39" localSheetId="18" hidden="1">#REF!</definedName>
    <definedName name="BLPH39" hidden="1">#REF!</definedName>
    <definedName name="BLPH4" localSheetId="2" hidden="1">#REF!</definedName>
    <definedName name="BLPH4" localSheetId="18" hidden="1">#REF!</definedName>
    <definedName name="BLPH4" hidden="1">#REF!</definedName>
    <definedName name="BLPH40" localSheetId="2" hidden="1">#REF!</definedName>
    <definedName name="BLPH40" localSheetId="18" hidden="1">#REF!</definedName>
    <definedName name="BLPH40" hidden="1">#REF!</definedName>
    <definedName name="BLPH41" localSheetId="2" hidden="1">#REF!</definedName>
    <definedName name="BLPH41" localSheetId="18" hidden="1">#REF!</definedName>
    <definedName name="BLPH41" hidden="1">#REF!</definedName>
    <definedName name="BLPH42" localSheetId="2" hidden="1">#REF!</definedName>
    <definedName name="BLPH42" localSheetId="18" hidden="1">#REF!</definedName>
    <definedName name="BLPH42" hidden="1">#REF!</definedName>
    <definedName name="BLPH43" localSheetId="2" hidden="1">#REF!</definedName>
    <definedName name="BLPH43" localSheetId="18" hidden="1">#REF!</definedName>
    <definedName name="BLPH43" hidden="1">#REF!</definedName>
    <definedName name="BLPH44" localSheetId="2" hidden="1">#REF!</definedName>
    <definedName name="BLPH44" localSheetId="18" hidden="1">#REF!</definedName>
    <definedName name="BLPH44" hidden="1">#REF!</definedName>
    <definedName name="BLPH45" localSheetId="2" hidden="1">#REF!</definedName>
    <definedName name="BLPH45" localSheetId="18" hidden="1">#REF!</definedName>
    <definedName name="BLPH45" hidden="1">#REF!</definedName>
    <definedName name="BLPH46" localSheetId="2" hidden="1">#REF!</definedName>
    <definedName name="BLPH46" localSheetId="18" hidden="1">#REF!</definedName>
    <definedName name="BLPH46" hidden="1">#REF!</definedName>
    <definedName name="BLPH47" localSheetId="2" hidden="1">#REF!</definedName>
    <definedName name="BLPH47" localSheetId="18" hidden="1">#REF!</definedName>
    <definedName name="BLPH47" hidden="1">#REF!</definedName>
    <definedName name="BLPH48" localSheetId="18" hidden="1">#REF!</definedName>
    <definedName name="BLPH48" hidden="1">#REF!</definedName>
    <definedName name="BLPH49" localSheetId="18" hidden="1">#REF!</definedName>
    <definedName name="BLPH49" hidden="1">#REF!</definedName>
    <definedName name="BLPH5" localSheetId="2" hidden="1">#REF!</definedName>
    <definedName name="BLPH5" localSheetId="18" hidden="1">#REF!</definedName>
    <definedName name="BLPH5" hidden="1">#REF!</definedName>
    <definedName name="BLPH50" localSheetId="18" hidden="1">#REF!</definedName>
    <definedName name="BLPH50" hidden="1">#REF!</definedName>
    <definedName name="BLPH51" localSheetId="18" hidden="1">#REF!</definedName>
    <definedName name="BLPH51" hidden="1">#REF!</definedName>
    <definedName name="BLPH52" localSheetId="18" hidden="1">#REF!</definedName>
    <definedName name="BLPH52" hidden="1">#REF!</definedName>
    <definedName name="BLPH53" localSheetId="18" hidden="1">#REF!</definedName>
    <definedName name="BLPH53" hidden="1">#REF!</definedName>
    <definedName name="BLPH54" localSheetId="18" hidden="1">#REF!</definedName>
    <definedName name="BLPH54" hidden="1">#REF!</definedName>
    <definedName name="BLPH55" localSheetId="18" hidden="1">#REF!</definedName>
    <definedName name="BLPH55" hidden="1">#REF!</definedName>
    <definedName name="BLPH56" localSheetId="18" hidden="1">#REF!</definedName>
    <definedName name="BLPH56" hidden="1">#REF!</definedName>
    <definedName name="BLPH6" localSheetId="2" hidden="1">#REF!</definedName>
    <definedName name="BLPH6" localSheetId="18" hidden="1">#REF!</definedName>
    <definedName name="BLPH6" hidden="1">#REF!</definedName>
    <definedName name="BLPH7" localSheetId="2" hidden="1">#REF!</definedName>
    <definedName name="BLPH7" localSheetId="18" hidden="1">#REF!</definedName>
    <definedName name="BLPH7" hidden="1">#REF!</definedName>
    <definedName name="BLPH8" localSheetId="2" hidden="1">#REF!</definedName>
    <definedName name="BLPH8" localSheetId="18" hidden="1">#REF!</definedName>
    <definedName name="BLPH8" hidden="1">#REF!</definedName>
    <definedName name="BLPH82" localSheetId="18" hidden="1">#REF!</definedName>
    <definedName name="BLPH82" hidden="1">#REF!</definedName>
    <definedName name="BLPH83" localSheetId="18" hidden="1">#REF!</definedName>
    <definedName name="BLPH83" hidden="1">#REF!</definedName>
    <definedName name="BLPH9" localSheetId="2" hidden="1">#REF!</definedName>
    <definedName name="BLPH9" localSheetId="18" hidden="1">#REF!</definedName>
    <definedName name="BLPH9" hidden="1">#REF!</definedName>
    <definedName name="can" localSheetId="18"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2" hidden="1">{"PARTNERS CAPITAL STMT",#N/A,FALSE,"Partners Capital"}</definedName>
    <definedName name="cancel" localSheetId="18" hidden="1">{"PARTNERS CAPITAL STMT",#N/A,FALSE,"Partners Capital"}</definedName>
    <definedName name="cancel" hidden="1">{"PARTNERS CAPITAL STMT",#N/A,FALSE,"Partners Capital"}</definedName>
    <definedName name="cancel_1" localSheetId="2" hidden="1">{"PARTNERS CAPITAL STMT",#N/A,FALSE,"Partners Capital"}</definedName>
    <definedName name="cancel_1" localSheetId="18" hidden="1">{"PARTNERS CAPITAL STMT",#N/A,FALSE,"Partners Capital"}</definedName>
    <definedName name="cancel_1" hidden="1">{"PARTNERS CAPITAL STMT",#N/A,FALSE,"Partners Capital"}</definedName>
    <definedName name="cancel2" localSheetId="2" hidden="1">{"PNLProjDL",#N/A,FALSE,"PROJCO";"PNLParDL",#N/A,FALSE,"Parent"}</definedName>
    <definedName name="cancel2" localSheetId="18" hidden="1">{"PNLProjDL",#N/A,FALSE,"PROJCO";"PNLParDL",#N/A,FALSE,"Parent"}</definedName>
    <definedName name="cancel2" hidden="1">{"PNLProjDL",#N/A,FALSE,"PROJCO";"PNLParDL",#N/A,FALSE,"Parent"}</definedName>
    <definedName name="cancel2_1" localSheetId="2" hidden="1">{"PNLProjDL",#N/A,FALSE,"PROJCO";"PNLParDL",#N/A,FALSE,"Parent"}</definedName>
    <definedName name="cancel2_1" localSheetId="18" hidden="1">{"PNLProjDL",#N/A,FALSE,"PROJCO";"PNLParDL",#N/A,FALSE,"Parent"}</definedName>
    <definedName name="cancel2_1" hidden="1">{"PNLProjDL",#N/A,FALSE,"PROJCO";"PNLParDL",#N/A,FALSE,"Parent"}</definedName>
    <definedName name="cancel3" localSheetId="2" hidden="1">{"Summary",#N/A,FALSE,"MICMULT";"Income Statement",#N/A,FALSE,"MICMULT";"Cash Flows",#N/A,FALSE,"MICMULT"}</definedName>
    <definedName name="cancel3" localSheetId="18" hidden="1">{"Summary",#N/A,FALSE,"MICMULT";"Income Statement",#N/A,FALSE,"MICMULT";"Cash Flows",#N/A,FALSE,"MICMULT"}</definedName>
    <definedName name="cancel3" hidden="1">{"Summary",#N/A,FALSE,"MICMULT";"Income Statement",#N/A,FALSE,"MICMULT";"Cash Flows",#N/A,FALSE,"MICMULT"}</definedName>
    <definedName name="cancel3_1" localSheetId="2" hidden="1">{"Summary",#N/A,FALSE,"MICMULT";"Income Statement",#N/A,FALSE,"MICMULT";"Cash Flows",#N/A,FALSE,"MICMULT"}</definedName>
    <definedName name="cancel3_1" localSheetId="18"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8"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8"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8"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8"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8" hidden="1">{#N/A,#N/A,FALSE,"Aging Summary";#N/A,#N/A,FALSE,"Ratio Analysis";#N/A,#N/A,FALSE,"Test 120 Day Accts";#N/A,#N/A,FALSE,"Tickmarks"}</definedName>
    <definedName name="Contr" hidden="1">{#N/A,#N/A,FALSE,"Aging Summary";#N/A,#N/A,FALSE,"Ratio Analysis";#N/A,#N/A,FALSE,"Test 120 Day Accts";#N/A,#N/A,FALSE,"Tickmarks"}</definedName>
    <definedName name="COO" localSheetId="18" hidden="1">{#N/A,#N/A,FALSE,"Matrix";#N/A,#N/A,FALSE,"Cash Flow";#N/A,#N/A,FALSE,"10 Year Cost Analysis"}</definedName>
    <definedName name="COO" hidden="1">{#N/A,#N/A,FALSE,"Matrix";#N/A,#N/A,FALSE,"Cash Flow";#N/A,#N/A,FALSE,"10 Year Cost Analysis"}</definedName>
    <definedName name="Cwvu.GREY_ALL." localSheetId="18" hidden="1">#REF!</definedName>
    <definedName name="Cwvu.GREY_ALL." hidden="1">#REF!</definedName>
    <definedName name="d" localSheetId="2" hidden="1">{"summary1",#N/A,FALSE,"Summary of Values";"summary2",#N/A,FALSE,"Summary of Values";"weighted average returns",#N/A,FALSE,"WACC and WARA";"fixed asset detail",#N/A,FALSE,"Fixed Asset Detail"}</definedName>
    <definedName name="d" localSheetId="18"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2" hidden="1">{"summary1",#N/A,FALSE,"Summary of Values";"summary2",#N/A,FALSE,"Summary of Values";"weighted average returns",#N/A,FALSE,"WACC and WARA";"fixed asset detail",#N/A,FALSE,"Fixed Asset Detail"}</definedName>
    <definedName name="d_1" localSheetId="18"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8"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2" hidden="1">{"summary",#N/A,FALSE,"PCR DIRECTORY"}</definedName>
    <definedName name="delete" localSheetId="18" hidden="1">{"summary",#N/A,FALSE,"PCR DIRECTORY"}</definedName>
    <definedName name="delete" hidden="1">{"summary",#N/A,FALSE,"PCR DIRECTORY"}</definedName>
    <definedName name="delete_1" localSheetId="2" hidden="1">{"STMT OF CASH FLOWS",#N/A,FALSE,"Cash Flows Indirect"}</definedName>
    <definedName name="delete_1" localSheetId="18" hidden="1">{"STMT OF CASH FLOWS",#N/A,FALSE,"Cash Flows Indirect"}</definedName>
    <definedName name="delete_1" hidden="1">{"STMT OF CASH FLOWS",#N/A,FALSE,"Cash Flows Indirect"}</definedName>
    <definedName name="delete2" localSheetId="2" hidden="1">{"BALANCE SHEET ACCTS",#N/A,TRUE,"Working Trial Balance";"INCOME STMT ACCTS",#N/A,TRUE,"Working Trial Balance"}</definedName>
    <definedName name="delete2" localSheetId="18"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2" hidden="1">{"BALANCE SHEET ACCTS",#N/A,TRUE,"Working Trial Balance";"INCOME STMT ACCTS",#N/A,TRUE,"Working Trial Balance"}</definedName>
    <definedName name="delete2_1" localSheetId="18"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8" hidden="1">#N/A</definedName>
    <definedName name="DepnTrueUp" hidden="1">#N/A</definedName>
    <definedName name="DFG" localSheetId="18" hidden="1">{#N/A,#N/A,FALSE,"Assumptions",#N/A;#N/A,FALSE,"N-IS-Sum",#N/A,#N/A;FALSE,"N-St-Sum",#N/A,#N/A,FALSE;"Inc Stmt",#N/A,#N/A,FALSE,"Stats"}</definedName>
    <definedName name="DFG" hidden="1">{#N/A,#N/A,FALSE,"Assumptions",#N/A;#N/A,FALSE,"N-IS-Sum",#N/A,#N/A;FALSE,"N-St-Sum",#N/A,#N/A,FALSE;"Inc Stmt",#N/A,#N/A,FALSE,"Stats"}</definedName>
    <definedName name="dh" localSheetId="2" hidden="1">{"historical acquirer",#N/A,FALSE,"Historical Performance";"historical target",#N/A,FALSE,"Historical Performance"}</definedName>
    <definedName name="dh" localSheetId="18" hidden="1">{"historical acquirer",#N/A,FALSE,"Historical Performance";"historical target",#N/A,FALSE,"Historical Performance"}</definedName>
    <definedName name="dh" hidden="1">{"historical acquirer",#N/A,FALSE,"Historical Performance";"historical target",#N/A,FALSE,"Historical Performance"}</definedName>
    <definedName name="dh_1" localSheetId="2" hidden="1">{"historical acquirer",#N/A,FALSE,"Historical Performance";"historical target",#N/A,FALSE,"Historical Performance"}</definedName>
    <definedName name="dh_1" localSheetId="18"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2" hidden="1">{#N/A,#N/A,TRUE,"CIN-11";#N/A,#N/A,TRUE,"CIN-13";#N/A,#N/A,TRUE,"CIN-14";#N/A,#N/A,TRUE,"CIN-16";#N/A,#N/A,TRUE,"CIN-17";#N/A,#N/A,TRUE,"CIN-18";#N/A,#N/A,TRUE,"CIN Earnings To Fixed Charges";#N/A,#N/A,TRUE,"CIN Financial Ratios";#N/A,#N/A,TRUE,"CIN-IS";#N/A,#N/A,TRUE,"CIN-BS";#N/A,#N/A,TRUE,"CIN-CS";#N/A,#N/A,TRUE,"Invest In Unconsol Subs"}</definedName>
    <definedName name="dkdkdk" localSheetId="18"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2" hidden="1">{#N/A,#N/A,TRUE,"CIN-11";#N/A,#N/A,TRUE,"CIN-13";#N/A,#N/A,TRUE,"CIN-14";#N/A,#N/A,TRUE,"CIN-16";#N/A,#N/A,TRUE,"CIN-17";#N/A,#N/A,TRUE,"CIN-18";#N/A,#N/A,TRUE,"CIN Earnings To Fixed Charges";#N/A,#N/A,TRUE,"CIN Financial Ratios";#N/A,#N/A,TRUE,"CIN-IS";#N/A,#N/A,TRUE,"CIN-BS";#N/A,#N/A,TRUE,"CIN-CS";#N/A,#N/A,TRUE,"Invest In Unconsol Subs"}</definedName>
    <definedName name="dkdkdk_1" localSheetId="18"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8" hidden="1">#REF!</definedName>
    <definedName name="Don_10" hidden="1">#REF!</definedName>
    <definedName name="Don_11" hidden="1">255</definedName>
    <definedName name="Don_12" localSheetId="18" hidden="1">#REF!</definedName>
    <definedName name="Don_12" hidden="1">#REF!</definedName>
    <definedName name="Don_13" localSheetId="18" hidden="1">#REF!</definedName>
    <definedName name="Don_13" hidden="1">#REF!</definedName>
    <definedName name="Don_14" localSheetId="18" hidden="1">#REF!</definedName>
    <definedName name="Don_14" hidden="1">#REF!</definedName>
    <definedName name="don_2" localSheetId="18" hidden="1">#REF!</definedName>
    <definedName name="don_2" hidden="1">#REF!</definedName>
    <definedName name="Don_3" localSheetId="18" hidden="1">#REF!</definedName>
    <definedName name="Don_3" hidden="1">#REF!</definedName>
    <definedName name="Don_4" localSheetId="18" hidden="1">#REF!</definedName>
    <definedName name="Don_4" hidden="1">#REF!</definedName>
    <definedName name="Don_5" localSheetId="18" hidden="1">#REF!</definedName>
    <definedName name="Don_5" hidden="1">#REF!</definedName>
    <definedName name="Don_6" localSheetId="18" hidden="1">#REF!</definedName>
    <definedName name="Don_6" hidden="1">#REF!</definedName>
    <definedName name="Don_7" localSheetId="18" hidden="1">#REF!</definedName>
    <definedName name="Don_7" hidden="1">#REF!</definedName>
    <definedName name="Don_8" localSheetId="18" hidden="1">#REF!</definedName>
    <definedName name="Don_8" hidden="1">#REF!</definedName>
    <definedName name="Don_9" localSheetId="18" hidden="1">#REF!</definedName>
    <definedName name="Don_9" hidden="1">#REF!</definedName>
    <definedName name="ds" localSheetId="18" hidden="1">{"balsheet",#N/A,FALSE,"INCOME"}</definedName>
    <definedName name="ds" hidden="1">{"balsheet",#N/A,FALSE,"INCOME"}</definedName>
    <definedName name="dsag" localSheetId="2" hidden="1">{#N/A,#N/A,FALSE,"Budget";#N/A,#N/A,FALSE,"Balance Sheet";#N/A,#N/A,FALSE,"Cash Flow"}</definedName>
    <definedName name="dsag" localSheetId="18" hidden="1">{#N/A,#N/A,FALSE,"Budget";#N/A,#N/A,FALSE,"Balance Sheet";#N/A,#N/A,FALSE,"Cash Flow"}</definedName>
    <definedName name="dsag" hidden="1">{#N/A,#N/A,FALSE,"Budget";#N/A,#N/A,FALSE,"Balance Sheet";#N/A,#N/A,FALSE,"Cash Flow"}</definedName>
    <definedName name="dsag_1" localSheetId="2" hidden="1">{#N/A,#N/A,FALSE,"Budget";#N/A,#N/A,FALSE,"Balance Sheet";#N/A,#N/A,FALSE,"Cash Flow"}</definedName>
    <definedName name="dsag_1" localSheetId="18" hidden="1">{#N/A,#N/A,FALSE,"Budget";#N/A,#N/A,FALSE,"Balance Sheet";#N/A,#N/A,FALSE,"Cash Flow"}</definedName>
    <definedName name="dsag_1" hidden="1">{#N/A,#N/A,FALSE,"Budget";#N/A,#N/A,FALSE,"Balance Sheet";#N/A,#N/A,FALSE,"Cash Flow"}</definedName>
    <definedName name="duplicate123A" localSheetId="18" hidden="1">#REF!</definedName>
    <definedName name="duplicate123A" hidden="1">#REF!</definedName>
    <definedName name="ED" localSheetId="18" hidden="1">{"RECON",#N/A,FALSE,"Allocations"}</definedName>
    <definedName name="ED" hidden="1">{"RECON",#N/A,FALSE,"Allocations"}</definedName>
    <definedName name="eeee" localSheetId="18"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2" hidden="1">#REF!</definedName>
    <definedName name="End_Bal" localSheetId="18" hidden="1">#REF!</definedName>
    <definedName name="End_Bal" hidden="1">#REF!</definedName>
    <definedName name="ER" localSheetId="18" hidden="1">{#N/A,#N/A,FALSE,"Aging Summary";#N/A,#N/A,FALSE,"Ratio Analysis";#N/A,#N/A,FALSE,"Test 120 Day Accts";#N/A,#N/A,FALSE,"Tickmarks"}</definedName>
    <definedName name="ER" hidden="1">{#N/A,#N/A,FALSE,"Aging Summary";#N/A,#N/A,FALSE,"Ratio Analysis";#N/A,#N/A,FALSE,"Test 120 Day Accts";#N/A,#N/A,FALSE,"Tickmarks"}</definedName>
    <definedName name="errtr" localSheetId="18"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8"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8" hidden="1">39826.8319444444</definedName>
    <definedName name="EV__LASTREFTIME__" hidden="1">38679.5503587963</definedName>
    <definedName name="f" localSheetId="2" hidden="1">{#N/A,#N/A,FALSE,"changes";#N/A,#N/A,FALSE,"Assumptions";"view1",#N/A,FALSE,"BE Analysis";"view2",#N/A,FALSE,"BE Analysis";#N/A,#N/A,FALSE,"DCF Calculation - Scenario 1";"Dollar",#N/A,FALSE,"Consolidated - Scenario 1";"CS",#N/A,FALSE,"Consolidated - Scenario 1"}</definedName>
    <definedName name="f" localSheetId="18"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2" hidden="1">{#N/A,#N/A,FALSE,"changes";#N/A,#N/A,FALSE,"Assumptions";"view1",#N/A,FALSE,"BE Analysis";"view2",#N/A,FALSE,"BE Analysis";#N/A,#N/A,FALSE,"DCF Calculation - Scenario 1";"Dollar",#N/A,FALSE,"Consolidated - Scenario 1";"CS",#N/A,FALSE,"Consolidated - Scenario 1"}</definedName>
    <definedName name="f_1" localSheetId="18"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8" hidden="1">{#N/A,#N/A,FALSE,"Land";#N/A,#N/A,FALSE,"Cost Analysis";"Summary",#N/A,FALSE,"Equipment"}</definedName>
    <definedName name="ff" hidden="1">{#N/A,#N/A,FALSE,"Land";#N/A,#N/A,FALSE,"Cost Analysis";"Summary",#N/A,FALSE,"Equipment"}</definedName>
    <definedName name="fgfk" hidden="1">#REF!</definedName>
    <definedName name="finance" localSheetId="2" hidden="1">{#N/A,#N/A,TRUE,"CIN-11";#N/A,#N/A,TRUE,"CIN-13";#N/A,#N/A,TRUE,"CIN-14";#N/A,#N/A,TRUE,"CIN-16";#N/A,#N/A,TRUE,"CIN-17";#N/A,#N/A,TRUE,"CIN-18";#N/A,#N/A,TRUE,"CIN Earnings To Fixed Charges";#N/A,#N/A,TRUE,"CIN Financial Ratios";#N/A,#N/A,TRUE,"CIN-IS";#N/A,#N/A,TRUE,"CIN-BS";#N/A,#N/A,TRUE,"CIN-CS";#N/A,#N/A,TRUE,"Invest In Unconsol Subs"}</definedName>
    <definedName name="finance" localSheetId="18"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2" hidden="1">{#N/A,#N/A,TRUE,"CIN-11";#N/A,#N/A,TRUE,"CIN-13";#N/A,#N/A,TRUE,"CIN-14";#N/A,#N/A,TRUE,"CIN-16";#N/A,#N/A,TRUE,"CIN-17";#N/A,#N/A,TRUE,"CIN-18";#N/A,#N/A,TRUE,"CIN Earnings To Fixed Charges";#N/A,#N/A,TRUE,"CIN Financial Ratios";#N/A,#N/A,TRUE,"CIN-IS";#N/A,#N/A,TRUE,"CIN-BS";#N/A,#N/A,TRUE,"CIN-CS";#N/A,#N/A,TRUE,"Invest In Unconsol Subs"}</definedName>
    <definedName name="finance_1" localSheetId="18"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2" hidden="1">{#N/A,#N/A,FALSE,"RECAP";#N/A,#N/A,FALSE,"CW_B";#N/A,#N/A,FALSE,"CW_M";#N/A,#N/A,FALSE,"CW_E";#N/A,#N/A,FALSE,"CW_F";#N/A,#N/A,FALSE,"FC_B";#N/A,#N/A,FALSE,"FC_M";#N/A,#N/A,FALSE,"FC_E";#N/A,#N/A,FALSE,"FC_F";#N/A,#N/A,FALSE,"CS"}</definedName>
    <definedName name="frf" localSheetId="18"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2" hidden="1">{#N/A,#N/A,FALSE,"Detail";#N/A,#N/A,FALSE,"10019";#N/A,#N/A,FALSE,"10001 JE";#N/A,#N/A,FALSE,"10004 JE";#N/A,#N/A,FALSE,"10014 JE";#N/A,#N/A,FALSE,"10017 JE";#N/A,#N/A,FALSE,"66101 JE";#N/A,#N/A,FALSE,"21001 JE";#N/A,#N/A,FALSE,"21002 JE";#N/A,#N/A,FALSE,"21003 JE";#N/A,#N/A,FALSE,"21004 JE";#N/A,#N/A,FALSE,"66001 JE"}</definedName>
    <definedName name="FT" localSheetId="18"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8"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2" hidden="1">{"Income Statement",#N/A,FALSE,"CFMODEL";"Balance Sheet",#N/A,FALSE,"CFMODEL"}</definedName>
    <definedName name="fuelco_wrn.test1." localSheetId="18" hidden="1">{"Income Statement",#N/A,FALSE,"CFMODEL";"Balance Sheet",#N/A,FALSE,"CFMODEL"}</definedName>
    <definedName name="fuelco_wrn.test1." hidden="1">{"Income Statement",#N/A,FALSE,"CFMODEL";"Balance Sheet",#N/A,FALSE,"CFMODEL"}</definedName>
    <definedName name="fuelco_wrn.test1._1" localSheetId="2" hidden="1">{"Income Statement",#N/A,FALSE,"CFMODEL";"Balance Sheet",#N/A,FALSE,"CFMODEL"}</definedName>
    <definedName name="fuelco_wrn.test1._1" localSheetId="18" hidden="1">{"Income Statement",#N/A,FALSE,"CFMODEL";"Balance Sheet",#N/A,FALSE,"CFMODEL"}</definedName>
    <definedName name="fuelco_wrn.test1._1" hidden="1">{"Income Statement",#N/A,FALSE,"CFMODEL";"Balance Sheet",#N/A,FALSE,"CFMODEL"}</definedName>
    <definedName name="fuelco_wrn.test2." localSheetId="2" hidden="1">{"SourcesUses",#N/A,TRUE,"CFMODEL";"TransOverview",#N/A,TRUE,"CFMODEL"}</definedName>
    <definedName name="fuelco_wrn.test2." localSheetId="18" hidden="1">{"SourcesUses",#N/A,TRUE,"CFMODEL";"TransOverview",#N/A,TRUE,"CFMODEL"}</definedName>
    <definedName name="fuelco_wrn.test2." hidden="1">{"SourcesUses",#N/A,TRUE,"CFMODEL";"TransOverview",#N/A,TRUE,"CFMODEL"}</definedName>
    <definedName name="fuelco_wrn.test2._1" localSheetId="2" hidden="1">{"SourcesUses",#N/A,TRUE,"CFMODEL";"TransOverview",#N/A,TRUE,"CFMODEL"}</definedName>
    <definedName name="fuelco_wrn.test2._1" localSheetId="18" hidden="1">{"SourcesUses",#N/A,TRUE,"CFMODEL";"TransOverview",#N/A,TRUE,"CFMODEL"}</definedName>
    <definedName name="fuelco_wrn.test2._1" hidden="1">{"SourcesUses",#N/A,TRUE,"CFMODEL";"TransOverview",#N/A,TRUE,"CFMODEL"}</definedName>
    <definedName name="fuelco_wrn.test3." localSheetId="2" hidden="1">{"SourcesUses",#N/A,TRUE,#N/A;"TransOverview",#N/A,TRUE,"CFMODEL"}</definedName>
    <definedName name="fuelco_wrn.test3." localSheetId="18" hidden="1">{"SourcesUses",#N/A,TRUE,#N/A;"TransOverview",#N/A,TRUE,"CFMODEL"}</definedName>
    <definedName name="fuelco_wrn.test3." hidden="1">{"SourcesUses",#N/A,TRUE,#N/A;"TransOverview",#N/A,TRUE,"CFMODEL"}</definedName>
    <definedName name="fuelco_wrn.test3._1" localSheetId="2" hidden="1">{"SourcesUses",#N/A,TRUE,#N/A;"TransOverview",#N/A,TRUE,"CFMODEL"}</definedName>
    <definedName name="fuelco_wrn.test3._1" localSheetId="18" hidden="1">{"SourcesUses",#N/A,TRUE,#N/A;"TransOverview",#N/A,TRUE,"CFMODEL"}</definedName>
    <definedName name="fuelco_wrn.test3._1" hidden="1">{"SourcesUses",#N/A,TRUE,#N/A;"TransOverview",#N/A,TRUE,"CFMODEL"}</definedName>
    <definedName name="fuelco_wrn.test4." localSheetId="2" hidden="1">{"SourcesUses",#N/A,TRUE,"FundsFlow";"TransOverview",#N/A,TRUE,"FundsFlow"}</definedName>
    <definedName name="fuelco_wrn.test4." localSheetId="18" hidden="1">{"SourcesUses",#N/A,TRUE,"FundsFlow";"TransOverview",#N/A,TRUE,"FundsFlow"}</definedName>
    <definedName name="fuelco_wrn.test4." hidden="1">{"SourcesUses",#N/A,TRUE,"FundsFlow";"TransOverview",#N/A,TRUE,"FundsFlow"}</definedName>
    <definedName name="fuelco_wrn.test4._1" localSheetId="2" hidden="1">{"SourcesUses",#N/A,TRUE,"FundsFlow";"TransOverview",#N/A,TRUE,"FundsFlow"}</definedName>
    <definedName name="fuelco_wrn.test4._1" localSheetId="18" hidden="1">{"SourcesUses",#N/A,TRUE,"FundsFlow";"TransOverview",#N/A,TRUE,"FundsFlow"}</definedName>
    <definedName name="fuelco_wrn.test4._1" hidden="1">{"SourcesUses",#N/A,TRUE,"FundsFlow";"TransOverview",#N/A,TRUE,"FundsFlow"}</definedName>
    <definedName name="gilb.wrn.test2." localSheetId="2" hidden="1">{"SourcesUses",#N/A,TRUE,"CFMODEL";"TransOverview",#N/A,TRUE,"CFMODEL"}</definedName>
    <definedName name="gilb.wrn.test2." localSheetId="18" hidden="1">{"SourcesUses",#N/A,TRUE,"CFMODEL";"TransOverview",#N/A,TRUE,"CFMODEL"}</definedName>
    <definedName name="gilb.wrn.test2." hidden="1">{"SourcesUses",#N/A,TRUE,"CFMODEL";"TransOverview",#N/A,TRUE,"CFMODEL"}</definedName>
    <definedName name="gilb.wrn.test2._1" localSheetId="2" hidden="1">{"SourcesUses",#N/A,TRUE,"CFMODEL";"TransOverview",#N/A,TRUE,"CFMODEL"}</definedName>
    <definedName name="gilb.wrn.test2._1" localSheetId="18" hidden="1">{"SourcesUses",#N/A,TRUE,"CFMODEL";"TransOverview",#N/A,TRUE,"CFMODEL"}</definedName>
    <definedName name="gilb.wrn.test2._1" hidden="1">{"SourcesUses",#N/A,TRUE,"CFMODEL";"TransOverview",#N/A,TRUE,"CFMODEL"}</definedName>
    <definedName name="gilb.wrn.test3." localSheetId="2" hidden="1">{"SourcesUses",#N/A,TRUE,#N/A;"TransOverview",#N/A,TRUE,"CFMODEL"}</definedName>
    <definedName name="gilb.wrn.test3." localSheetId="18" hidden="1">{"SourcesUses",#N/A,TRUE,#N/A;"TransOverview",#N/A,TRUE,"CFMODEL"}</definedName>
    <definedName name="gilb.wrn.test3." hidden="1">{"SourcesUses",#N/A,TRUE,#N/A;"TransOverview",#N/A,TRUE,"CFMODEL"}</definedName>
    <definedName name="gilb.wrn.test3._1" localSheetId="2" hidden="1">{"SourcesUses",#N/A,TRUE,#N/A;"TransOverview",#N/A,TRUE,"CFMODEL"}</definedName>
    <definedName name="gilb.wrn.test3._1" localSheetId="18" hidden="1">{"SourcesUses",#N/A,TRUE,#N/A;"TransOverview",#N/A,TRUE,"CFMODEL"}</definedName>
    <definedName name="gilb.wrn.test3._1" hidden="1">{"SourcesUses",#N/A,TRUE,#N/A;"TransOverview",#N/A,TRUE,"CFMODEL"}</definedName>
    <definedName name="gilb.wrn.test4." localSheetId="2" hidden="1">{"SourcesUses",#N/A,TRUE,"FundsFlow";"TransOverview",#N/A,TRUE,"FundsFlow"}</definedName>
    <definedName name="gilb.wrn.test4." localSheetId="18" hidden="1">{"SourcesUses",#N/A,TRUE,"FundsFlow";"TransOverview",#N/A,TRUE,"FundsFlow"}</definedName>
    <definedName name="gilb.wrn.test4." hidden="1">{"SourcesUses",#N/A,TRUE,"FundsFlow";"TransOverview",#N/A,TRUE,"FundsFlow"}</definedName>
    <definedName name="gilb.wrn.test4._1" localSheetId="2" hidden="1">{"SourcesUses",#N/A,TRUE,"FundsFlow";"TransOverview",#N/A,TRUE,"FundsFlow"}</definedName>
    <definedName name="gilb.wrn.test4._1" localSheetId="18" hidden="1">{"SourcesUses",#N/A,TRUE,"FundsFlow";"TransOverview",#N/A,TRUE,"FundsFlow"}</definedName>
    <definedName name="gilb.wrn.test4._1" hidden="1">{"SourcesUses",#N/A,TRUE,"FundsFlow";"TransOverview",#N/A,TRUE,"FundsFlow"}</definedName>
    <definedName name="gilb_wrn.test1" localSheetId="2" hidden="1">{"Income Statement",#N/A,FALSE,"CFMODEL";"Balance Sheet",#N/A,FALSE,"CFMODEL"}</definedName>
    <definedName name="gilb_wrn.test1" localSheetId="18" hidden="1">{"Income Statement",#N/A,FALSE,"CFMODEL";"Balance Sheet",#N/A,FALSE,"CFMODEL"}</definedName>
    <definedName name="gilb_wrn.test1" hidden="1">{"Income Statement",#N/A,FALSE,"CFMODEL";"Balance Sheet",#N/A,FALSE,"CFMODEL"}</definedName>
    <definedName name="gilb_wrn.test1_1" localSheetId="2" hidden="1">{"Income Statement",#N/A,FALSE,"CFMODEL";"Balance Sheet",#N/A,FALSE,"CFMODEL"}</definedName>
    <definedName name="gilb_wrn.test1_1" localSheetId="18" hidden="1">{"Income Statement",#N/A,FALSE,"CFMODEL";"Balance Sheet",#N/A,FALSE,"CFMODEL"}</definedName>
    <definedName name="gilb_wrn.test1_1" hidden="1">{"Income Statement",#N/A,FALSE,"CFMODEL";"Balance Sheet",#N/A,FALSE,"CFMODEL"}</definedName>
    <definedName name="gIsBlank" localSheetId="18" hidden="1">ISBLANK(#REF!)</definedName>
    <definedName name="gIsBlank" hidden="1">ISBLANK(gIsRef)</definedName>
    <definedName name="gIsError" localSheetId="18" hidden="1">ISERROR(#REF!)</definedName>
    <definedName name="gIsError" hidden="1">ISERROR(gIsRef)</definedName>
    <definedName name="gIsInPrintArea" localSheetId="18" hidden="1">NOT(ISERROR(#REF! !Print_Area))</definedName>
    <definedName name="gIsInPrintArea" hidden="1">NOT(ISERROR(gIsRef !Print_Area))</definedName>
    <definedName name="gIsInPrintTitles" localSheetId="18" hidden="1">NOT(ISERROR(#REF! !Print_Titles))</definedName>
    <definedName name="gIsInPrintTitles" hidden="1">NOT(ISERROR(gIsRef !Print_Titles))</definedName>
    <definedName name="gIsNumber" localSheetId="18" hidden="1">ISNUMBER(#REF!)</definedName>
    <definedName name="gIsNumber" hidden="1">ISNUMBER(gIsRef)</definedName>
    <definedName name="gIsPreviousSheet" localSheetId="18" hidden="1">PrevShtCellValue(#REF!)&lt;&gt;#REF!</definedName>
    <definedName name="gIsPreviousSheet" hidden="1">PrevShtCellValue(gIsRef)&lt;&gt;gIsRef</definedName>
    <definedName name="gIsRef" hidden="1">INDIRECT("rc",FALSE)</definedName>
    <definedName name="gIsText" localSheetId="18" hidden="1">ISTEXT(#REF!)</definedName>
    <definedName name="gIsText" hidden="1">ISTEXT(gIsRef)</definedName>
    <definedName name="gita" localSheetId="18"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8"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8" hidden="1">{#N/A,#N/A,FALSE,"Land";#N/A,#N/A,FALSE,"Cost Analysis";"Summary",#N/A,FALSE,"Equipment"}</definedName>
    <definedName name="GROVEPORT" hidden="1">{#N/A,#N/A,FALSE,"Land";#N/A,#N/A,FALSE,"Cost Analysis";"Summary",#N/A,FALSE,"Equipment"}</definedName>
    <definedName name="Header_Row" localSheetId="2" hidden="1">ROW(#REF!)</definedName>
    <definedName name="Header_Row" hidden="1">ROW(#REF!)</definedName>
    <definedName name="HorizontalFilter" localSheetId="18" hidden="1">#REF!</definedName>
    <definedName name="HorizontalFilter" hidden="1">#REF!</definedName>
    <definedName name="HTML_CodePage" hidden="1">1252</definedName>
    <definedName name="HTML_Control" localSheetId="2" hidden="1">{"'Chart of Accounts'!$A$1:$C$796"}</definedName>
    <definedName name="HTML_Control" localSheetId="18" hidden="1">{"'Chart of Accounts'!$A$1:$C$796"}</definedName>
    <definedName name="HTML_Control" hidden="1">{"'Chart of Accounts'!$A$1:$C$796"}</definedName>
    <definedName name="HTML_Control_1" localSheetId="2" hidden="1">{"'Chart of Accounts'!$A$1:$C$796"}</definedName>
    <definedName name="HTML_Control_1" localSheetId="18"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2" hidden="1">{"'Edit'!$A$1:$V$2277"}</definedName>
    <definedName name="HTMLControl" localSheetId="18" hidden="1">{"'Edit'!$A$1:$V$2277"}</definedName>
    <definedName name="HTMLControl" hidden="1">{"'Edit'!$A$1:$V$2277"}</definedName>
    <definedName name="Interest_Rate" localSheetId="2" hidden="1">#REF!</definedName>
    <definedName name="Interest_Rate" localSheetId="18"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2" hidden="1">{#N/A,#N/A,FALSE,"Expenditures";#N/A,#N/A,FALSE,"Property Placed In-Service";#N/A,#N/A,FALSE,"Removals";#N/A,#N/A,FALSE,"Retirements";#N/A,#N/A,FALSE,"CWIP Balances";#N/A,#N/A,FALSE,"CWIP_Expend_Ratios";#N/A,#N/A,FALSE,"CWIP_Yr_End"}</definedName>
    <definedName name="Jane" localSheetId="18"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2" hidden="1">{#N/A,#N/A,FALSE,"Expenditures";#N/A,#N/A,FALSE,"Property Placed In-Service";#N/A,#N/A,FALSE,"Removals";#N/A,#N/A,FALSE,"Retirements";#N/A,#N/A,FALSE,"CWIP Balances";#N/A,#N/A,FALSE,"CWIP_Expend_Ratios";#N/A,#N/A,FALSE,"CWIP_Yr_End"}</definedName>
    <definedName name="Jane_1" localSheetId="18"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2" hidden="1">{#N/A,#N/A,FALSE,"Expenditures";#N/A,#N/A,FALSE,"Property Placed In-Service";#N/A,#N/A,FALSE,"Removals";#N/A,#N/A,FALSE,"Retirements";#N/A,#N/A,FALSE,"CWIP Balances";#N/A,#N/A,FALSE,"CWIP_Expend_Ratios";#N/A,#N/A,FALSE,"CWIP_Yr_End"}</definedName>
    <definedName name="Jane_1_1" localSheetId="18"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2" hidden="1">{#N/A,#N/A,FALSE,"Expenditures";#N/A,#N/A,FALSE,"Property Placed In-Service";#N/A,#N/A,FALSE,"Removals";#N/A,#N/A,FALSE,"Retirements";#N/A,#N/A,FALSE,"CWIP Balances";#N/A,#N/A,FALSE,"CWIP_Expend_Ratios";#N/A,#N/A,FALSE,"CWIP_Yr_End"}</definedName>
    <definedName name="Jane_1_2" localSheetId="18"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2" hidden="1">{#N/A,#N/A,FALSE,"Expenditures";#N/A,#N/A,FALSE,"Property Placed In-Service";#N/A,#N/A,FALSE,"Removals";#N/A,#N/A,FALSE,"Retirements";#N/A,#N/A,FALSE,"CWIP Balances";#N/A,#N/A,FALSE,"CWIP_Expend_Ratios";#N/A,#N/A,FALSE,"CWIP_Yr_End"}</definedName>
    <definedName name="Jane_1_3" localSheetId="18"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2" hidden="1">{#N/A,#N/A,FALSE,"Expenditures";#N/A,#N/A,FALSE,"Property Placed In-Service";#N/A,#N/A,FALSE,"Removals";#N/A,#N/A,FALSE,"Retirements";#N/A,#N/A,FALSE,"CWIP Balances";#N/A,#N/A,FALSE,"CWIP_Expend_Ratios";#N/A,#N/A,FALSE,"CWIP_Yr_End"}</definedName>
    <definedName name="Jane_2" localSheetId="18"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2" hidden="1">{#N/A,#N/A,FALSE,"Expenditures";#N/A,#N/A,FALSE,"Property Placed In-Service";#N/A,#N/A,FALSE,"Removals";#N/A,#N/A,FALSE,"Retirements";#N/A,#N/A,FALSE,"CWIP Balances";#N/A,#N/A,FALSE,"CWIP_Expend_Ratios";#N/A,#N/A,FALSE,"CWIP_Yr_End"}</definedName>
    <definedName name="Jane_2_1" localSheetId="18"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2" hidden="1">{#N/A,#N/A,FALSE,"Expenditures";#N/A,#N/A,FALSE,"Property Placed In-Service";#N/A,#N/A,FALSE,"Removals";#N/A,#N/A,FALSE,"Retirements";#N/A,#N/A,FALSE,"CWIP Balances";#N/A,#N/A,FALSE,"CWIP_Expend_Ratios";#N/A,#N/A,FALSE,"CWIP_Yr_End"}</definedName>
    <definedName name="Jane_2_2" localSheetId="18"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2" hidden="1">{#N/A,#N/A,FALSE,"Expenditures";#N/A,#N/A,FALSE,"Property Placed In-Service";#N/A,#N/A,FALSE,"Removals";#N/A,#N/A,FALSE,"Retirements";#N/A,#N/A,FALSE,"CWIP Balances";#N/A,#N/A,FALSE,"CWIP_Expend_Ratios";#N/A,#N/A,FALSE,"CWIP_Yr_End"}</definedName>
    <definedName name="Jane_2_3" localSheetId="18"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2" hidden="1">{#N/A,#N/A,FALSE,"Expenditures";#N/A,#N/A,FALSE,"Property Placed In-Service";#N/A,#N/A,FALSE,"Removals";#N/A,#N/A,FALSE,"Retirements";#N/A,#N/A,FALSE,"CWIP Balances";#N/A,#N/A,FALSE,"CWIP_Expend_Ratios";#N/A,#N/A,FALSE,"CWIP_Yr_End"}</definedName>
    <definedName name="Jane_3" localSheetId="18"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2" hidden="1">{#N/A,#N/A,FALSE,"Expenditures";#N/A,#N/A,FALSE,"Property Placed In-Service";#N/A,#N/A,FALSE,"Removals";#N/A,#N/A,FALSE,"Retirements";#N/A,#N/A,FALSE,"CWIP Balances";#N/A,#N/A,FALSE,"CWIP_Expend_Ratios";#N/A,#N/A,FALSE,"CWIP_Yr_End"}</definedName>
    <definedName name="Jane_3_1" localSheetId="18"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2" hidden="1">{#N/A,#N/A,FALSE,"Expenditures";#N/A,#N/A,FALSE,"Property Placed In-Service";#N/A,#N/A,FALSE,"Removals";#N/A,#N/A,FALSE,"Retirements";#N/A,#N/A,FALSE,"CWIP Balances";#N/A,#N/A,FALSE,"CWIP_Expend_Ratios";#N/A,#N/A,FALSE,"CWIP_Yr_End"}</definedName>
    <definedName name="Jane_3_2" localSheetId="18"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2" hidden="1">{#N/A,#N/A,FALSE,"Expenditures";#N/A,#N/A,FALSE,"Property Placed In-Service";#N/A,#N/A,FALSE,"Removals";#N/A,#N/A,FALSE,"Retirements";#N/A,#N/A,FALSE,"CWIP Balances";#N/A,#N/A,FALSE,"CWIP_Expend_Ratios";#N/A,#N/A,FALSE,"CWIP_Yr_End"}</definedName>
    <definedName name="Jane_3_3" localSheetId="18"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2" hidden="1">{#N/A,#N/A,FALSE,"Expenditures";#N/A,#N/A,FALSE,"Property Placed In-Service";#N/A,#N/A,FALSE,"Removals";#N/A,#N/A,FALSE,"Retirements";#N/A,#N/A,FALSE,"CWIP Balances";#N/A,#N/A,FALSE,"CWIP_Expend_Ratios";#N/A,#N/A,FALSE,"CWIP_Yr_End"}</definedName>
    <definedName name="Jane_4" localSheetId="18"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2" hidden="1">{#N/A,#N/A,FALSE,"Expenditures";#N/A,#N/A,FALSE,"Property Placed In-Service";#N/A,#N/A,FALSE,"Removals";#N/A,#N/A,FALSE,"Retirements";#N/A,#N/A,FALSE,"CWIP Balances";#N/A,#N/A,FALSE,"CWIP_Expend_Ratios";#N/A,#N/A,FALSE,"CWIP_Yr_End"}</definedName>
    <definedName name="Jane_4_1" localSheetId="18"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2" hidden="1">{#N/A,#N/A,FALSE,"Expenditures";#N/A,#N/A,FALSE,"Property Placed In-Service";#N/A,#N/A,FALSE,"Removals";#N/A,#N/A,FALSE,"Retirements";#N/A,#N/A,FALSE,"CWIP Balances";#N/A,#N/A,FALSE,"CWIP_Expend_Ratios";#N/A,#N/A,FALSE,"CWIP_Yr_End"}</definedName>
    <definedName name="Jane_4_2" localSheetId="18"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2" hidden="1">{#N/A,#N/A,FALSE,"Expenditures";#N/A,#N/A,FALSE,"Property Placed In-Service";#N/A,#N/A,FALSE,"Removals";#N/A,#N/A,FALSE,"Retirements";#N/A,#N/A,FALSE,"CWIP Balances";#N/A,#N/A,FALSE,"CWIP_Expend_Ratios";#N/A,#N/A,FALSE,"CWIP_Yr_End"}</definedName>
    <definedName name="Jane_4_3" localSheetId="18"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2" hidden="1">{#N/A,#N/A,FALSE,"Expenditures";#N/A,#N/A,FALSE,"Property Placed In-Service";#N/A,#N/A,FALSE,"Removals";#N/A,#N/A,FALSE,"Retirements";#N/A,#N/A,FALSE,"CWIP Balances";#N/A,#N/A,FALSE,"CWIP_Expend_Ratios";#N/A,#N/A,FALSE,"CWIP_Yr_End"}</definedName>
    <definedName name="Jane_5" localSheetId="18"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2" hidden="1">{#N/A,#N/A,FALSE,"Expenditures";#N/A,#N/A,FALSE,"Property Placed In-Service";#N/A,#N/A,FALSE,"Removals";#N/A,#N/A,FALSE,"Retirements";#N/A,#N/A,FALSE,"CWIP Balances";#N/A,#N/A,FALSE,"CWIP_Expend_Ratios";#N/A,#N/A,FALSE,"CWIP_Yr_End"}</definedName>
    <definedName name="Jane_5_1" localSheetId="18"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2" hidden="1">{#N/A,#N/A,FALSE,"Expenditures";#N/A,#N/A,FALSE,"Property Placed In-Service";#N/A,#N/A,FALSE,"Removals";#N/A,#N/A,FALSE,"Retirements";#N/A,#N/A,FALSE,"CWIP Balances";#N/A,#N/A,FALSE,"CWIP_Expend_Ratios";#N/A,#N/A,FALSE,"CWIP_Yr_End"}</definedName>
    <definedName name="Jane_5_2" localSheetId="18"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2" hidden="1">{#N/A,#N/A,FALSE,"Expenditures";#N/A,#N/A,FALSE,"Property Placed In-Service";#N/A,#N/A,FALSE,"Removals";#N/A,#N/A,FALSE,"Retirements";#N/A,#N/A,FALSE,"CWIP Balances";#N/A,#N/A,FALSE,"CWIP_Expend_Ratios";#N/A,#N/A,FALSE,"CWIP_Yr_End"}</definedName>
    <definedName name="Jane_5_3" localSheetId="18"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8" hidden="1">{#N/A,#N/A,FALSE,"Aging Summary";#N/A,#N/A,FALSE,"Ratio Analysis";#N/A,#N/A,FALSE,"Test 120 Day Accts";#N/A,#N/A,FALSE,"Tickmarks"}</definedName>
    <definedName name="JK" hidden="1">{#N/A,#N/A,FALSE,"Aging Summary";#N/A,#N/A,FALSE,"Ratio Analysis";#N/A,#N/A,FALSE,"Test 120 Day Accts";#N/A,#N/A,FALSE,"Tickmarks"}</definedName>
    <definedName name="kjjkjkj" localSheetId="2" hidden="1">{"BS Dollar",#N/A,FALSE,"BS";"BS CS",#N/A,FALSE,"BS"}</definedName>
    <definedName name="kjjkjkj" localSheetId="18" hidden="1">{"BS Dollar",#N/A,FALSE,"BS";"BS CS",#N/A,FALSE,"BS"}</definedName>
    <definedName name="kjjkjkj" hidden="1">{"BS Dollar",#N/A,FALSE,"BS";"BS CS",#N/A,FALSE,"BS"}</definedName>
    <definedName name="kjjkjkj_1" localSheetId="2" hidden="1">{"BS Dollar",#N/A,FALSE,"BS";"BS CS",#N/A,FALSE,"BS"}</definedName>
    <definedName name="kjjkjkj_1" localSheetId="18" hidden="1">{"BS Dollar",#N/A,FALSE,"BS";"BS CS",#N/A,FALSE,"BS"}</definedName>
    <definedName name="kjjkjkj_1" hidden="1">{"BS Dollar",#N/A,FALSE,"BS";"BS CS",#N/A,FALSE,"BS"}</definedName>
    <definedName name="kkk" localSheetId="2" hidden="1">{#N/A,#N/A,FALSE,"DAOCM 2차 검토"}</definedName>
    <definedName name="kkk" localSheetId="18" hidden="1">{#N/A,#N/A,FALSE,"DAOCM 2차 검토"}</definedName>
    <definedName name="kkk" hidden="1">{#N/A,#N/A,FALSE,"DAOCM 2차 검토"}</definedName>
    <definedName name="kkopjopj"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8" hidden="1">{#N/A,#N/A,FALSE,"Land";#N/A,#N/A,FALSE,"Cost Analysis";"Summary",#N/A,FALSE,"Equipment"}</definedName>
    <definedName name="kl" hidden="1">{#N/A,#N/A,FALSE,"Land";#N/A,#N/A,FALSE,"Cost Analysis";"Summary",#N/A,FALSE,"Equipment"}</definedName>
    <definedName name="kmkm"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8" hidden="1">{#N/A,#N/A,FALSE,"Aging Summary";#N/A,#N/A,FALSE,"Ratio Analysis";#N/A,#N/A,FALSE,"Test 120 Day Accts";#N/A,#N/A,FALSE,"Tickmarks"}</definedName>
    <definedName name="lj" hidden="1">{#N/A,#N/A,FALSE,"Aging Summary";#N/A,#N/A,FALSE,"Ratio Analysis";#N/A,#N/A,FALSE,"Test 120 Day Accts";#N/A,#N/A,FALSE,"Tickmarks"}</definedName>
    <definedName name="ll"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2" hidden="1">#REF!</definedName>
    <definedName name="Loan_Amount" localSheetId="18" hidden="1">#REF!</definedName>
    <definedName name="Loan_Amount" hidden="1">#REF!</definedName>
    <definedName name="Loan_Start" localSheetId="2" hidden="1">#REF!</definedName>
    <definedName name="Loan_Start" localSheetId="18" hidden="1">#REF!</definedName>
    <definedName name="Loan_Start" hidden="1">#REF!</definedName>
    <definedName name="Loan_Years" localSheetId="2" hidden="1">#REF!</definedName>
    <definedName name="Loan_Years" localSheetId="18" hidden="1">#REF!</definedName>
    <definedName name="Loan_Years" hidden="1">#REF!</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2" hidden="1">{#N/A,#N/A,FALSE,"Data &amp; Key Results";#N/A,#N/A,FALSE,"Summary Template";#N/A,#N/A,FALSE,"Budget";#N/A,#N/A,FALSE,"Present Value Comparison";#N/A,#N/A,FALSE,"Cashflow";#N/A,#N/A,FALSE,"Income";#N/A,#N/A,FALSE,"Inputs"}</definedName>
    <definedName name="mason?" localSheetId="18"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2" hidden="1">{#N/A,#N/A,FALSE,"Data &amp; Key Results";#N/A,#N/A,FALSE,"Summary Template";#N/A,#N/A,FALSE,"Budget";#N/A,#N/A,FALSE,"Present Value Comparison";#N/A,#N/A,FALSE,"Cashflow";#N/A,#N/A,FALSE,"Income";#N/A,#N/A,FALSE,"Inputs"}</definedName>
    <definedName name="mason?_1" localSheetId="18"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2" hidden="1">{#N/A,#N/A,FALSE,"Data &amp; Key Results";#N/A,#N/A,FALSE,"Summary Template";#N/A,#N/A,FALSE,"Budget";#N/A,#N/A,FALSE,"Present Value Comparison";#N/A,#N/A,FALSE,"Cashflow";#N/A,#N/A,FALSE,"Income";#N/A,#N/A,FALSE,"Inputs"}</definedName>
    <definedName name="mason2" localSheetId="18"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2" hidden="1">{#N/A,#N/A,FALSE,"Data &amp; Key Results";#N/A,#N/A,FALSE,"Summary Template";#N/A,#N/A,FALSE,"Budget";#N/A,#N/A,FALSE,"Present Value Comparison";#N/A,#N/A,FALSE,"Cashflow";#N/A,#N/A,FALSE,"Income";#N/A,#N/A,FALSE,"Inputs"}</definedName>
    <definedName name="mason2_1" localSheetId="18"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2" hidden="1">{#N/A,#N/A,FALSE,"Data &amp; Key Results";#N/A,#N/A,FALSE,"Summary Template";#N/A,#N/A,FALSE,"Budget";#N/A,#N/A,FALSE,"Present Value Comparison";#N/A,#N/A,FALSE,"Cashflow";#N/A,#N/A,FALSE,"Income";#N/A,#N/A,FALSE,"Inputs"}</definedName>
    <definedName name="mason3" localSheetId="18"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2" hidden="1">{#N/A,#N/A,FALSE,"Data &amp; Key Results";#N/A,#N/A,FALSE,"Summary Template";#N/A,#N/A,FALSE,"Budget";#N/A,#N/A,FALSE,"Present Value Comparison";#N/A,#N/A,FALSE,"Cashflow";#N/A,#N/A,FALSE,"Income";#N/A,#N/A,FALSE,"Inputs"}</definedName>
    <definedName name="mason3_1" localSheetId="18"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2" hidden="1">{#N/A,#N/A,FALSE,"Data &amp; Key Results";#N/A,#N/A,FALSE,"Summary Template";#N/A,#N/A,FALSE,"Budget";#N/A,#N/A,FALSE,"Present Value Comparison";#N/A,#N/A,FALSE,"Cashflow";#N/A,#N/A,FALSE,"Income";#N/A,#N/A,FALSE,"Inputs"}</definedName>
    <definedName name="mason4" localSheetId="18"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2" hidden="1">{#N/A,#N/A,FALSE,"Data &amp; Key Results";#N/A,#N/A,FALSE,"Summary Template";#N/A,#N/A,FALSE,"Budget";#N/A,#N/A,FALSE,"Present Value Comparison";#N/A,#N/A,FALSE,"Cashflow";#N/A,#N/A,FALSE,"Income";#N/A,#N/A,FALSE,"Inputs"}</definedName>
    <definedName name="mason4_1" localSheetId="18"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2" hidden="1">{#N/A,#N/A,FALSE,"Data &amp; Key Results";#N/A,#N/A,FALSE,"Summary Template";#N/A,#N/A,FALSE,"Budget";#N/A,#N/A,FALSE,"Present Value Comparison";#N/A,#N/A,FALSE,"Cashflow";#N/A,#N/A,FALSE,"Income";#N/A,#N/A,FALSE,"Inputs"}</definedName>
    <definedName name="mason5" localSheetId="18"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2" hidden="1">{#N/A,#N/A,FALSE,"Data &amp; Key Results";#N/A,#N/A,FALSE,"Summary Template";#N/A,#N/A,FALSE,"Budget";#N/A,#N/A,FALSE,"Present Value Comparison";#N/A,#N/A,FALSE,"Cashflow";#N/A,#N/A,FALSE,"Income";#N/A,#N/A,FALSE,"Inputs"}</definedName>
    <definedName name="mason5_1" localSheetId="18"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2" hidden="1">{#N/A,#N/A,FALSE,"Data &amp; Key Results";#N/A,#N/A,FALSE,"Summary Template";#N/A,#N/A,FALSE,"Budget";#N/A,#N/A,FALSE,"Present Value Comparison";#N/A,#N/A,FALSE,"Cashflow";#N/A,#N/A,FALSE,"Income";#N/A,#N/A,FALSE,"Inputs"}</definedName>
    <definedName name="masonII" localSheetId="18"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2" hidden="1">{#N/A,#N/A,FALSE,"Data &amp; Key Results";#N/A,#N/A,FALSE,"Summary Template";#N/A,#N/A,FALSE,"Budget";#N/A,#N/A,FALSE,"Present Value Comparison";#N/A,#N/A,FALSE,"Cashflow";#N/A,#N/A,FALSE,"Income";#N/A,#N/A,FALSE,"Inputs"}</definedName>
    <definedName name="masonII_1" localSheetId="18"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2" hidden="1">#REF!</definedName>
    <definedName name="mb_inputLocation" localSheetId="18" hidden="1">#REF!</definedName>
    <definedName name="mb_inputLocation" hidden="1">#REF!</definedName>
    <definedName name="McClain" localSheetId="2" hidden="1">{"PAGE_1",#N/A,FALSE,"MONTH"}</definedName>
    <definedName name="McClain" localSheetId="18" hidden="1">{"PAGE_1",#N/A,FALSE,"MONTH"}</definedName>
    <definedName name="McClain" hidden="1">{"PAGE_1",#N/A,FALSE,"MONTH"}</definedName>
    <definedName name="MCCLAIN2" localSheetId="2" hidden="1">{"PAGE_1",#N/A,FALSE,"MONTH"}</definedName>
    <definedName name="MCCLAIN2" localSheetId="18" hidden="1">{"PAGE_1",#N/A,FALSE,"MONTH"}</definedName>
    <definedName name="MCCLAIN2" hidden="1">{"PAGE_1",#N/A,FALSE,"MONTH"}</definedName>
    <definedName name="Miller" localSheetId="2" hidden="1">{#N/A,#N/A,FALSE,"Expenditures";#N/A,#N/A,FALSE,"Property Placed In-Service";#N/A,#N/A,FALSE,"CWIP Balances"}</definedName>
    <definedName name="Miller" localSheetId="18" hidden="1">{#N/A,#N/A,FALSE,"Expenditures";#N/A,#N/A,FALSE,"Property Placed In-Service";#N/A,#N/A,FALSE,"CWIP Balances"}</definedName>
    <definedName name="Miller" hidden="1">{#N/A,#N/A,FALSE,"Expenditures";#N/A,#N/A,FALSE,"Property Placed In-Service";#N/A,#N/A,FALSE,"CWIP Balances"}</definedName>
    <definedName name="Miller_1" localSheetId="2" hidden="1">{#N/A,#N/A,FALSE,"Expenditures";#N/A,#N/A,FALSE,"Property Placed In-Service";#N/A,#N/A,FALSE,"CWIP Balances"}</definedName>
    <definedName name="Miller_1" localSheetId="18" hidden="1">{#N/A,#N/A,FALSE,"Expenditures";#N/A,#N/A,FALSE,"Property Placed In-Service";#N/A,#N/A,FALSE,"CWIP Balances"}</definedName>
    <definedName name="Miller_1" hidden="1">{#N/A,#N/A,FALSE,"Expenditures";#N/A,#N/A,FALSE,"Property Placed In-Service";#N/A,#N/A,FALSE,"CWIP Balances"}</definedName>
    <definedName name="Miller_1_1" localSheetId="2" hidden="1">{#N/A,#N/A,FALSE,"Expenditures";#N/A,#N/A,FALSE,"Property Placed In-Service";#N/A,#N/A,FALSE,"CWIP Balances"}</definedName>
    <definedName name="Miller_1_1" localSheetId="18" hidden="1">{#N/A,#N/A,FALSE,"Expenditures";#N/A,#N/A,FALSE,"Property Placed In-Service";#N/A,#N/A,FALSE,"CWIP Balances"}</definedName>
    <definedName name="Miller_1_1" hidden="1">{#N/A,#N/A,FALSE,"Expenditures";#N/A,#N/A,FALSE,"Property Placed In-Service";#N/A,#N/A,FALSE,"CWIP Balances"}</definedName>
    <definedName name="Miller_1_2" localSheetId="2" hidden="1">{#N/A,#N/A,FALSE,"Expenditures";#N/A,#N/A,FALSE,"Property Placed In-Service";#N/A,#N/A,FALSE,"CWIP Balances"}</definedName>
    <definedName name="Miller_1_2" localSheetId="18" hidden="1">{#N/A,#N/A,FALSE,"Expenditures";#N/A,#N/A,FALSE,"Property Placed In-Service";#N/A,#N/A,FALSE,"CWIP Balances"}</definedName>
    <definedName name="Miller_1_2" hidden="1">{#N/A,#N/A,FALSE,"Expenditures";#N/A,#N/A,FALSE,"Property Placed In-Service";#N/A,#N/A,FALSE,"CWIP Balances"}</definedName>
    <definedName name="Miller_1_3" localSheetId="2" hidden="1">{#N/A,#N/A,FALSE,"Expenditures";#N/A,#N/A,FALSE,"Property Placed In-Service";#N/A,#N/A,FALSE,"CWIP Balances"}</definedName>
    <definedName name="Miller_1_3" localSheetId="18" hidden="1">{#N/A,#N/A,FALSE,"Expenditures";#N/A,#N/A,FALSE,"Property Placed In-Service";#N/A,#N/A,FALSE,"CWIP Balances"}</definedName>
    <definedName name="Miller_1_3" hidden="1">{#N/A,#N/A,FALSE,"Expenditures";#N/A,#N/A,FALSE,"Property Placed In-Service";#N/A,#N/A,FALSE,"CWIP Balances"}</definedName>
    <definedName name="Miller_2" localSheetId="2" hidden="1">{#N/A,#N/A,FALSE,"Expenditures";#N/A,#N/A,FALSE,"Property Placed In-Service";#N/A,#N/A,FALSE,"CWIP Balances"}</definedName>
    <definedName name="Miller_2" localSheetId="18" hidden="1">{#N/A,#N/A,FALSE,"Expenditures";#N/A,#N/A,FALSE,"Property Placed In-Service";#N/A,#N/A,FALSE,"CWIP Balances"}</definedName>
    <definedName name="Miller_2" hidden="1">{#N/A,#N/A,FALSE,"Expenditures";#N/A,#N/A,FALSE,"Property Placed In-Service";#N/A,#N/A,FALSE,"CWIP Balances"}</definedName>
    <definedName name="Miller_2_1" localSheetId="2" hidden="1">{#N/A,#N/A,FALSE,"Expenditures";#N/A,#N/A,FALSE,"Property Placed In-Service";#N/A,#N/A,FALSE,"CWIP Balances"}</definedName>
    <definedName name="Miller_2_1" localSheetId="18" hidden="1">{#N/A,#N/A,FALSE,"Expenditures";#N/A,#N/A,FALSE,"Property Placed In-Service";#N/A,#N/A,FALSE,"CWIP Balances"}</definedName>
    <definedName name="Miller_2_1" hidden="1">{#N/A,#N/A,FALSE,"Expenditures";#N/A,#N/A,FALSE,"Property Placed In-Service";#N/A,#N/A,FALSE,"CWIP Balances"}</definedName>
    <definedName name="Miller_2_2" localSheetId="2" hidden="1">{#N/A,#N/A,FALSE,"Expenditures";#N/A,#N/A,FALSE,"Property Placed In-Service";#N/A,#N/A,FALSE,"CWIP Balances"}</definedName>
    <definedName name="Miller_2_2" localSheetId="18" hidden="1">{#N/A,#N/A,FALSE,"Expenditures";#N/A,#N/A,FALSE,"Property Placed In-Service";#N/A,#N/A,FALSE,"CWIP Balances"}</definedName>
    <definedName name="Miller_2_2" hidden="1">{#N/A,#N/A,FALSE,"Expenditures";#N/A,#N/A,FALSE,"Property Placed In-Service";#N/A,#N/A,FALSE,"CWIP Balances"}</definedName>
    <definedName name="Miller_2_3" localSheetId="2" hidden="1">{#N/A,#N/A,FALSE,"Expenditures";#N/A,#N/A,FALSE,"Property Placed In-Service";#N/A,#N/A,FALSE,"CWIP Balances"}</definedName>
    <definedName name="Miller_2_3" localSheetId="18" hidden="1">{#N/A,#N/A,FALSE,"Expenditures";#N/A,#N/A,FALSE,"Property Placed In-Service";#N/A,#N/A,FALSE,"CWIP Balances"}</definedName>
    <definedName name="Miller_2_3" hidden="1">{#N/A,#N/A,FALSE,"Expenditures";#N/A,#N/A,FALSE,"Property Placed In-Service";#N/A,#N/A,FALSE,"CWIP Balances"}</definedName>
    <definedName name="Miller_3" localSheetId="2" hidden="1">{#N/A,#N/A,FALSE,"Expenditures";#N/A,#N/A,FALSE,"Property Placed In-Service";#N/A,#N/A,FALSE,"CWIP Balances"}</definedName>
    <definedName name="Miller_3" localSheetId="18" hidden="1">{#N/A,#N/A,FALSE,"Expenditures";#N/A,#N/A,FALSE,"Property Placed In-Service";#N/A,#N/A,FALSE,"CWIP Balances"}</definedName>
    <definedName name="Miller_3" hidden="1">{#N/A,#N/A,FALSE,"Expenditures";#N/A,#N/A,FALSE,"Property Placed In-Service";#N/A,#N/A,FALSE,"CWIP Balances"}</definedName>
    <definedName name="Miller_3_1" localSheetId="2" hidden="1">{#N/A,#N/A,FALSE,"Expenditures";#N/A,#N/A,FALSE,"Property Placed In-Service";#N/A,#N/A,FALSE,"CWIP Balances"}</definedName>
    <definedName name="Miller_3_1" localSheetId="18" hidden="1">{#N/A,#N/A,FALSE,"Expenditures";#N/A,#N/A,FALSE,"Property Placed In-Service";#N/A,#N/A,FALSE,"CWIP Balances"}</definedName>
    <definedName name="Miller_3_1" hidden="1">{#N/A,#N/A,FALSE,"Expenditures";#N/A,#N/A,FALSE,"Property Placed In-Service";#N/A,#N/A,FALSE,"CWIP Balances"}</definedName>
    <definedName name="Miller_3_2" localSheetId="2" hidden="1">{#N/A,#N/A,FALSE,"Expenditures";#N/A,#N/A,FALSE,"Property Placed In-Service";#N/A,#N/A,FALSE,"CWIP Balances"}</definedName>
    <definedName name="Miller_3_2" localSheetId="18" hidden="1">{#N/A,#N/A,FALSE,"Expenditures";#N/A,#N/A,FALSE,"Property Placed In-Service";#N/A,#N/A,FALSE,"CWIP Balances"}</definedName>
    <definedName name="Miller_3_2" hidden="1">{#N/A,#N/A,FALSE,"Expenditures";#N/A,#N/A,FALSE,"Property Placed In-Service";#N/A,#N/A,FALSE,"CWIP Balances"}</definedName>
    <definedName name="Miller_3_3" localSheetId="2" hidden="1">{#N/A,#N/A,FALSE,"Expenditures";#N/A,#N/A,FALSE,"Property Placed In-Service";#N/A,#N/A,FALSE,"CWIP Balances"}</definedName>
    <definedName name="Miller_3_3" localSheetId="18" hidden="1">{#N/A,#N/A,FALSE,"Expenditures";#N/A,#N/A,FALSE,"Property Placed In-Service";#N/A,#N/A,FALSE,"CWIP Balances"}</definedName>
    <definedName name="Miller_3_3" hidden="1">{#N/A,#N/A,FALSE,"Expenditures";#N/A,#N/A,FALSE,"Property Placed In-Service";#N/A,#N/A,FALSE,"CWIP Balances"}</definedName>
    <definedName name="Miller_4" localSheetId="2" hidden="1">{#N/A,#N/A,FALSE,"Expenditures";#N/A,#N/A,FALSE,"Property Placed In-Service";#N/A,#N/A,FALSE,"CWIP Balances"}</definedName>
    <definedName name="Miller_4" localSheetId="18" hidden="1">{#N/A,#N/A,FALSE,"Expenditures";#N/A,#N/A,FALSE,"Property Placed In-Service";#N/A,#N/A,FALSE,"CWIP Balances"}</definedName>
    <definedName name="Miller_4" hidden="1">{#N/A,#N/A,FALSE,"Expenditures";#N/A,#N/A,FALSE,"Property Placed In-Service";#N/A,#N/A,FALSE,"CWIP Balances"}</definedName>
    <definedName name="Miller_4_1" localSheetId="2" hidden="1">{#N/A,#N/A,FALSE,"Expenditures";#N/A,#N/A,FALSE,"Property Placed In-Service";#N/A,#N/A,FALSE,"CWIP Balances"}</definedName>
    <definedName name="Miller_4_1" localSheetId="18" hidden="1">{#N/A,#N/A,FALSE,"Expenditures";#N/A,#N/A,FALSE,"Property Placed In-Service";#N/A,#N/A,FALSE,"CWIP Balances"}</definedName>
    <definedName name="Miller_4_1" hidden="1">{#N/A,#N/A,FALSE,"Expenditures";#N/A,#N/A,FALSE,"Property Placed In-Service";#N/A,#N/A,FALSE,"CWIP Balances"}</definedName>
    <definedName name="Miller_4_2" localSheetId="2" hidden="1">{#N/A,#N/A,FALSE,"Expenditures";#N/A,#N/A,FALSE,"Property Placed In-Service";#N/A,#N/A,FALSE,"CWIP Balances"}</definedName>
    <definedName name="Miller_4_2" localSheetId="18" hidden="1">{#N/A,#N/A,FALSE,"Expenditures";#N/A,#N/A,FALSE,"Property Placed In-Service";#N/A,#N/A,FALSE,"CWIP Balances"}</definedName>
    <definedName name="Miller_4_2" hidden="1">{#N/A,#N/A,FALSE,"Expenditures";#N/A,#N/A,FALSE,"Property Placed In-Service";#N/A,#N/A,FALSE,"CWIP Balances"}</definedName>
    <definedName name="Miller_4_3" localSheetId="2" hidden="1">{#N/A,#N/A,FALSE,"Expenditures";#N/A,#N/A,FALSE,"Property Placed In-Service";#N/A,#N/A,FALSE,"CWIP Balances"}</definedName>
    <definedName name="Miller_4_3" localSheetId="18" hidden="1">{#N/A,#N/A,FALSE,"Expenditures";#N/A,#N/A,FALSE,"Property Placed In-Service";#N/A,#N/A,FALSE,"CWIP Balances"}</definedName>
    <definedName name="Miller_4_3" hidden="1">{#N/A,#N/A,FALSE,"Expenditures";#N/A,#N/A,FALSE,"Property Placed In-Service";#N/A,#N/A,FALSE,"CWIP Balances"}</definedName>
    <definedName name="Miller_5" localSheetId="2" hidden="1">{#N/A,#N/A,FALSE,"Expenditures";#N/A,#N/A,FALSE,"Property Placed In-Service";#N/A,#N/A,FALSE,"CWIP Balances"}</definedName>
    <definedName name="Miller_5" localSheetId="18" hidden="1">{#N/A,#N/A,FALSE,"Expenditures";#N/A,#N/A,FALSE,"Property Placed In-Service";#N/A,#N/A,FALSE,"CWIP Balances"}</definedName>
    <definedName name="Miller_5" hidden="1">{#N/A,#N/A,FALSE,"Expenditures";#N/A,#N/A,FALSE,"Property Placed In-Service";#N/A,#N/A,FALSE,"CWIP Balances"}</definedName>
    <definedName name="Miller_5_1" localSheetId="2" hidden="1">{#N/A,#N/A,FALSE,"Expenditures";#N/A,#N/A,FALSE,"Property Placed In-Service";#N/A,#N/A,FALSE,"CWIP Balances"}</definedName>
    <definedName name="Miller_5_1" localSheetId="18" hidden="1">{#N/A,#N/A,FALSE,"Expenditures";#N/A,#N/A,FALSE,"Property Placed In-Service";#N/A,#N/A,FALSE,"CWIP Balances"}</definedName>
    <definedName name="Miller_5_1" hidden="1">{#N/A,#N/A,FALSE,"Expenditures";#N/A,#N/A,FALSE,"Property Placed In-Service";#N/A,#N/A,FALSE,"CWIP Balances"}</definedName>
    <definedName name="Miller_5_2" localSheetId="2" hidden="1">{#N/A,#N/A,FALSE,"Expenditures";#N/A,#N/A,FALSE,"Property Placed In-Service";#N/A,#N/A,FALSE,"CWIP Balances"}</definedName>
    <definedName name="Miller_5_2" localSheetId="18" hidden="1">{#N/A,#N/A,FALSE,"Expenditures";#N/A,#N/A,FALSE,"Property Placed In-Service";#N/A,#N/A,FALSE,"CWIP Balances"}</definedName>
    <definedName name="Miller_5_2" hidden="1">{#N/A,#N/A,FALSE,"Expenditures";#N/A,#N/A,FALSE,"Property Placed In-Service";#N/A,#N/A,FALSE,"CWIP Balances"}</definedName>
    <definedName name="Miller_5_3" localSheetId="2" hidden="1">{#N/A,#N/A,FALSE,"Expenditures";#N/A,#N/A,FALSE,"Property Placed In-Service";#N/A,#N/A,FALSE,"CWIP Balances"}</definedName>
    <definedName name="Miller_5_3" localSheetId="18" hidden="1">{#N/A,#N/A,FALSE,"Expenditures";#N/A,#N/A,FALSE,"Property Placed In-Service";#N/A,#N/A,FALSE,"CWIP Balances"}</definedName>
    <definedName name="Miller_5_3" hidden="1">{#N/A,#N/A,FALSE,"Expenditures";#N/A,#N/A,FALSE,"Property Placed In-Service";#N/A,#N/A,FALSE,"CWIP Balances"}</definedName>
    <definedName name="n" localSheetId="18" hidden="1">{"Index",#N/A,FALSE,"Index"}</definedName>
    <definedName name="n" hidden="1">{"Index",#N/A,FALSE,"Index"}</definedName>
    <definedName name="name45" localSheetId="2" hidden="1">{#N/A,#N/A,FALSE,"DAOCM 2차 검토"}</definedName>
    <definedName name="name45" localSheetId="18" hidden="1">{#N/A,#N/A,FALSE,"DAOCM 2차 검토"}</definedName>
    <definedName name="name45" hidden="1">{#N/A,#N/A,FALSE,"DAOCM 2차 검토"}</definedName>
    <definedName name="new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2" hidden="1">{#N/A,#N/A,FALSE,"Cover";#N/A,#N/A,FALSE,"LUMI";#N/A,#N/A,FALSE,"COMD";#N/A,#N/A,FALSE,"Valuation";#N/A,#N/A,FALSE,"Assumptions";#N/A,#N/A,FALSE,"Pooling";#N/A,#N/A,FALSE,"BalanceSheet"}</definedName>
    <definedName name="OK" localSheetId="18"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2" hidden="1">{#N/A,#N/A,FALSE,"Cover";#N/A,#N/A,FALSE,"LUMI";#N/A,#N/A,FALSE,"COMD";#N/A,#N/A,FALSE,"Valuation";#N/A,#N/A,FALSE,"Assumptions";#N/A,#N/A,FALSE,"Pooling";#N/A,#N/A,FALSE,"BalanceSheet"}</definedName>
    <definedName name="OK_1" localSheetId="18"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2" hidden="1">{#N/A,#N/A,TRUE,"Cover";#N/A,#N/A,TRUE,"Inputs";#N/A,#N/A,TRUE,"Results";#N/A,#N/A,TRUE,"Stats";#N/A,#N/A,TRUE,"Capital Cost";#N/A,#N/A,TRUE,"Income Statement";#N/A,#N/A,TRUE,"Cash Flows";#N/A,#N/A,TRUE,"Selldown";#N/A,#N/A,TRUE,"BookDep";#N/A,#N/A,TRUE,"Cash Taxes";#N/A,#N/A,TRUE,"O&amp;M";#N/A,#N/A,TRUE,"Graphs";#N/A,#N/A,TRUE,"Assumptions"}</definedName>
    <definedName name="old.cashflow" localSheetId="18"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2" hidden="1">{"contributory1",#N/A,FALSE,"Contributory Assets Detail";"contributory2",#N/A,FALSE,"Contributory Assets Detail"}</definedName>
    <definedName name="p" localSheetId="18" hidden="1">{"contributory1",#N/A,FALSE,"Contributory Assets Detail";"contributory2",#N/A,FALSE,"Contributory Assets Detail"}</definedName>
    <definedName name="p" hidden="1">{"contributory1",#N/A,FALSE,"Contributory Assets Detail";"contributory2",#N/A,FALSE,"Contributory Assets Detail"}</definedName>
    <definedName name="p_1" localSheetId="2" hidden="1">{"contributory1",#N/A,FALSE,"Contributory Assets Detail";"contributory2",#N/A,FALSE,"Contributory Assets Detail"}</definedName>
    <definedName name="p_1" localSheetId="18" hidden="1">{"contributory1",#N/A,FALSE,"Contributory Assets Detail";"contributory2",#N/A,FALSE,"Contributory Assets Detail"}</definedName>
    <definedName name="p_1" hidden="1">{"contributory1",#N/A,FALSE,"Contributory Assets Detail";"contributory2",#N/A,FALSE,"Contributory Assets Detail"}</definedName>
    <definedName name="P_2" localSheetId="18"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8"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8"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2" hidden="1">{"Income Statement",#N/A,FALSE,"CFMODEL";"Balance Sheet",#N/A,FALSE,"CFMODEL"}</definedName>
    <definedName name="panther_wrn.test1." localSheetId="18" hidden="1">{"Income Statement",#N/A,FALSE,"CFMODEL";"Balance Sheet",#N/A,FALSE,"CFMODEL"}</definedName>
    <definedName name="panther_wrn.test1." hidden="1">{"Income Statement",#N/A,FALSE,"CFMODEL";"Balance Sheet",#N/A,FALSE,"CFMODEL"}</definedName>
    <definedName name="panther_wrn.test1._1" localSheetId="2" hidden="1">{"Income Statement",#N/A,FALSE,"CFMODEL";"Balance Sheet",#N/A,FALSE,"CFMODEL"}</definedName>
    <definedName name="panther_wrn.test1._1" localSheetId="18" hidden="1">{"Income Statement",#N/A,FALSE,"CFMODEL";"Balance Sheet",#N/A,FALSE,"CFMODEL"}</definedName>
    <definedName name="panther_wrn.test1._1" hidden="1">{"Income Statement",#N/A,FALSE,"CFMODEL";"Balance Sheet",#N/A,FALSE,"CFMODEL"}</definedName>
    <definedName name="panther_wrn.test2." localSheetId="2" hidden="1">{"SourcesUses",#N/A,TRUE,"CFMODEL";"TransOverview",#N/A,TRUE,"CFMODEL"}</definedName>
    <definedName name="panther_wrn.test2." localSheetId="18" hidden="1">{"SourcesUses",#N/A,TRUE,"CFMODEL";"TransOverview",#N/A,TRUE,"CFMODEL"}</definedName>
    <definedName name="panther_wrn.test2." hidden="1">{"SourcesUses",#N/A,TRUE,"CFMODEL";"TransOverview",#N/A,TRUE,"CFMODEL"}</definedName>
    <definedName name="panther_wrn.test2._1" localSheetId="2" hidden="1">{"SourcesUses",#N/A,TRUE,"CFMODEL";"TransOverview",#N/A,TRUE,"CFMODEL"}</definedName>
    <definedName name="panther_wrn.test2._1" localSheetId="18" hidden="1">{"SourcesUses",#N/A,TRUE,"CFMODEL";"TransOverview",#N/A,TRUE,"CFMODEL"}</definedName>
    <definedName name="panther_wrn.test2._1" hidden="1">{"SourcesUses",#N/A,TRUE,"CFMODEL";"TransOverview",#N/A,TRUE,"CFMODEL"}</definedName>
    <definedName name="panther_wrn.test3." localSheetId="2" hidden="1">{"SourcesUses",#N/A,TRUE,#N/A;"TransOverview",#N/A,TRUE,"CFMODEL"}</definedName>
    <definedName name="panther_wrn.test3." localSheetId="18" hidden="1">{"SourcesUses",#N/A,TRUE,#N/A;"TransOverview",#N/A,TRUE,"CFMODEL"}</definedName>
    <definedName name="panther_wrn.test3." hidden="1">{"SourcesUses",#N/A,TRUE,#N/A;"TransOverview",#N/A,TRUE,"CFMODEL"}</definedName>
    <definedName name="panther_wrn.test3._1" localSheetId="2" hidden="1">{"SourcesUses",#N/A,TRUE,#N/A;"TransOverview",#N/A,TRUE,"CFMODEL"}</definedName>
    <definedName name="panther_wrn.test3._1" localSheetId="18" hidden="1">{"SourcesUses",#N/A,TRUE,#N/A;"TransOverview",#N/A,TRUE,"CFMODEL"}</definedName>
    <definedName name="panther_wrn.test3._1" hidden="1">{"SourcesUses",#N/A,TRUE,#N/A;"TransOverview",#N/A,TRUE,"CFMODEL"}</definedName>
    <definedName name="panther_wrn.test4." localSheetId="2" hidden="1">{"SourcesUses",#N/A,TRUE,"FundsFlow";"TransOverview",#N/A,TRUE,"FundsFlow"}</definedName>
    <definedName name="panther_wrn.test4." localSheetId="18" hidden="1">{"SourcesUses",#N/A,TRUE,"FundsFlow";"TransOverview",#N/A,TRUE,"FundsFlow"}</definedName>
    <definedName name="panther_wrn.test4." hidden="1">{"SourcesUses",#N/A,TRUE,"FundsFlow";"TransOverview",#N/A,TRUE,"FundsFlow"}</definedName>
    <definedName name="panther_wrn.test4._1" localSheetId="2" hidden="1">{"SourcesUses",#N/A,TRUE,"FundsFlow";"TransOverview",#N/A,TRUE,"FundsFlow"}</definedName>
    <definedName name="panther_wrn.test4._1" localSheetId="18" hidden="1">{"SourcesUses",#N/A,TRUE,"FundsFlow";"TransOverview",#N/A,TRUE,"FundsFlow"}</definedName>
    <definedName name="panther_wrn.test4._1" hidden="1">{"SourcesUses",#N/A,TRUE,"FundsFlow";"TransOverview",#N/A,TRUE,"FundsFlow"}</definedName>
    <definedName name="PartnerNumber" localSheetId="18" hidden="1">#REF!</definedName>
    <definedName name="PartnerNumber" hidden="1">#REF!</definedName>
    <definedName name="paste" localSheetId="18" hidden="1">#REF!</definedName>
    <definedName name="paste" hidden="1">#REF!</definedName>
    <definedName name="pig_dig5" localSheetId="2" hidden="1">{#N/A,#N/A,FALSE,"T COST";#N/A,#N/A,FALSE,"COST_FH"}</definedName>
    <definedName name="pig_dig5" localSheetId="18" hidden="1">{#N/A,#N/A,FALSE,"T COST";#N/A,#N/A,FALSE,"COST_FH"}</definedName>
    <definedName name="pig_dig5" hidden="1">{#N/A,#N/A,FALSE,"T COST";#N/A,#N/A,FALSE,"COST_FH"}</definedName>
    <definedName name="pig_dog" localSheetId="2" hidden="1">{2;#N/A;"R13C16:R17C16";#N/A;"R13C14:R17C15";FALSE;FALSE;FALSE;95;#N/A;#N/A;"R13C19";#N/A;FALSE;FALSE;FALSE;FALSE;#N/A;"";#N/A;FALSE;"";"";#N/A;#N/A;#N/A}</definedName>
    <definedName name="pig_dog" localSheetId="1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2" hidden="1">{"EXCELHLP.HLP!1802";5;10;5;10;13;13;13;8;5;5;10;14;13;13;13;13;5;10;14;13;5;10;1;2;24}</definedName>
    <definedName name="pig_dog\" localSheetId="18" hidden="1">{"EXCELHLP.HLP!1802";5;10;5;10;13;13;13;8;5;5;10;14;13;13;13;13;5;10;14;13;5;10;1;2;24}</definedName>
    <definedName name="pig_dog\" hidden="1">{"EXCELHLP.HLP!1802";5;10;5;10;13;13;13;8;5;5;10;14;13;13;13;13;5;10;14;13;5;10;1;2;24}</definedName>
    <definedName name="pig_dog2"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2" hidden="1">{#N/A,#N/A,FALSE,"SUMMARY";#N/A,#N/A,FALSE,"INPUTDATA";#N/A,#N/A,FALSE,"Condenser Performance"}</definedName>
    <definedName name="pig_dog4" localSheetId="18" hidden="1">{#N/A,#N/A,FALSE,"SUMMARY";#N/A,#N/A,FALSE,"INPUTDATA";#N/A,#N/A,FALSE,"Condenser Performance"}</definedName>
    <definedName name="pig_dog4" hidden="1">{#N/A,#N/A,FALSE,"SUMMARY";#N/A,#N/A,FALSE,"INPUTDATA";#N/A,#N/A,FALSE,"Condenser Performance"}</definedName>
    <definedName name="pig_dog6" localSheetId="2" hidden="1">{#N/A,#N/A,FALSE,"INPUTDATA";#N/A,#N/A,FALSE,"SUMMARY";#N/A,#N/A,FALSE,"CTAREP";#N/A,#N/A,FALSE,"CTBREP";#N/A,#N/A,FALSE,"TURBEFF";#N/A,#N/A,FALSE,"Condenser Performance"}</definedName>
    <definedName name="pig_dog6" localSheetId="1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2" hidden="1">{#N/A,#N/A,FALSE,"INPUTDATA";#N/A,#N/A,FALSE,"SUMMARY"}</definedName>
    <definedName name="pig_dog7" localSheetId="18" hidden="1">{#N/A,#N/A,FALSE,"INPUTDATA";#N/A,#N/A,FALSE,"SUMMARY"}</definedName>
    <definedName name="pig_dog7" hidden="1">{#N/A,#N/A,FALSE,"INPUTDATA";#N/A,#N/A,FALSE,"SUMMARY"}</definedName>
    <definedName name="pig_dog8" localSheetId="2" hidden="1">{#N/A,#N/A,FALSE,"INPUTDATA";#N/A,#N/A,FALSE,"SUMMARY";#N/A,#N/A,FALSE,"CTAREP";#N/A,#N/A,FALSE,"CTBREP";#N/A,#N/A,FALSE,"PMG4ST86";#N/A,#N/A,FALSE,"TURBEFF";#N/A,#N/A,FALSE,"Condenser Performance"}</definedName>
    <definedName name="pig_dog8" localSheetId="1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2" hidden="1">{"Income Statement",#N/A,FALSE,"CFMODEL";"Balance Sheet",#N/A,FALSE,"CFMODEL"}</definedName>
    <definedName name="poso_wrn.test1." localSheetId="18" hidden="1">{"Income Statement",#N/A,FALSE,"CFMODEL";"Balance Sheet",#N/A,FALSE,"CFMODEL"}</definedName>
    <definedName name="poso_wrn.test1." hidden="1">{"Income Statement",#N/A,FALSE,"CFMODEL";"Balance Sheet",#N/A,FALSE,"CFMODEL"}</definedName>
    <definedName name="poso_wrn.test1._1" localSheetId="2" hidden="1">{"Income Statement",#N/A,FALSE,"CFMODEL";"Balance Sheet",#N/A,FALSE,"CFMODEL"}</definedName>
    <definedName name="poso_wrn.test1._1" localSheetId="18" hidden="1">{"Income Statement",#N/A,FALSE,"CFMODEL";"Balance Sheet",#N/A,FALSE,"CFMODEL"}</definedName>
    <definedName name="poso_wrn.test1._1" hidden="1">{"Income Statement",#N/A,FALSE,"CFMODEL";"Balance Sheet",#N/A,FALSE,"CFMODEL"}</definedName>
    <definedName name="poso_wrn.test2." localSheetId="2" hidden="1">{"SourcesUses",#N/A,TRUE,"CFMODEL";"TransOverview",#N/A,TRUE,"CFMODEL"}</definedName>
    <definedName name="poso_wrn.test2." localSheetId="18" hidden="1">{"SourcesUses",#N/A,TRUE,"CFMODEL";"TransOverview",#N/A,TRUE,"CFMODEL"}</definedName>
    <definedName name="poso_wrn.test2." hidden="1">{"SourcesUses",#N/A,TRUE,"CFMODEL";"TransOverview",#N/A,TRUE,"CFMODEL"}</definedName>
    <definedName name="poso_wrn.test2._1" localSheetId="2" hidden="1">{"SourcesUses",#N/A,TRUE,"CFMODEL";"TransOverview",#N/A,TRUE,"CFMODEL"}</definedName>
    <definedName name="poso_wrn.test2._1" localSheetId="18" hidden="1">{"SourcesUses",#N/A,TRUE,"CFMODEL";"TransOverview",#N/A,TRUE,"CFMODEL"}</definedName>
    <definedName name="poso_wrn.test2._1" hidden="1">{"SourcesUses",#N/A,TRUE,"CFMODEL";"TransOverview",#N/A,TRUE,"CFMODEL"}</definedName>
    <definedName name="poso_wrn.test3." localSheetId="2" hidden="1">{"SourcesUses",#N/A,TRUE,#N/A;"TransOverview",#N/A,TRUE,"CFMODEL"}</definedName>
    <definedName name="poso_wrn.test3." localSheetId="18" hidden="1">{"SourcesUses",#N/A,TRUE,#N/A;"TransOverview",#N/A,TRUE,"CFMODEL"}</definedName>
    <definedName name="poso_wrn.test3." hidden="1">{"SourcesUses",#N/A,TRUE,#N/A;"TransOverview",#N/A,TRUE,"CFMODEL"}</definedName>
    <definedName name="poso_wrn.test3._1" localSheetId="2" hidden="1">{"SourcesUses",#N/A,TRUE,#N/A;"TransOverview",#N/A,TRUE,"CFMODEL"}</definedName>
    <definedName name="poso_wrn.test3._1" localSheetId="18" hidden="1">{"SourcesUses",#N/A,TRUE,#N/A;"TransOverview",#N/A,TRUE,"CFMODEL"}</definedName>
    <definedName name="poso_wrn.test3._1" hidden="1">{"SourcesUses",#N/A,TRUE,#N/A;"TransOverview",#N/A,TRUE,"CFMODEL"}</definedName>
    <definedName name="poso_wrn.test4." localSheetId="2" hidden="1">{"SourcesUses",#N/A,TRUE,"FundsFlow";"TransOverview",#N/A,TRUE,"FundsFlow"}</definedName>
    <definedName name="poso_wrn.test4." localSheetId="18" hidden="1">{"SourcesUses",#N/A,TRUE,"FundsFlow";"TransOverview",#N/A,TRUE,"FundsFlow"}</definedName>
    <definedName name="poso_wrn.test4." hidden="1">{"SourcesUses",#N/A,TRUE,"FundsFlow";"TransOverview",#N/A,TRUE,"FundsFlow"}</definedName>
    <definedName name="poso_wrn.test4._1" localSheetId="2" hidden="1">{"SourcesUses",#N/A,TRUE,"FundsFlow";"TransOverview",#N/A,TRUE,"FundsFlow"}</definedName>
    <definedName name="poso_wrn.test4._1" localSheetId="18" hidden="1">{"SourcesUses",#N/A,TRUE,"FundsFlow";"TransOverview",#N/A,TRUE,"FundsFlow"}</definedName>
    <definedName name="poso_wrn.test4._1" hidden="1">{"SourcesUses",#N/A,TRUE,"FundsFlow";"TransOverview",#N/A,TRUE,"FundsFlow"}</definedName>
    <definedName name="ppok"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8" hidden="1">{"NewCo_View",#N/A,FALSE,"Calculations"}</definedName>
    <definedName name="ppppp" hidden="1">{"NewCo_View",#N/A,FALSE,"Calculations"}</definedName>
    <definedName name="Print" localSheetId="18">#REF!</definedName>
    <definedName name="Print">#REF!</definedName>
    <definedName name="Print_1" localSheetId="18">#REF!</definedName>
    <definedName name="Print_1">#REF!</definedName>
    <definedName name="Print_12" localSheetId="18">#REF!</definedName>
    <definedName name="Print_12">#REF!</definedName>
    <definedName name="Print_2" localSheetId="18">#REF!</definedName>
    <definedName name="Print_2">#REF!</definedName>
    <definedName name="PRINT_3" localSheetId="18">#REF!</definedName>
    <definedName name="PRINT_3">#REF!</definedName>
    <definedName name="PRINT_4" localSheetId="18">#REF!</definedName>
    <definedName name="PRINT_4">#REF!</definedName>
    <definedName name="PRINT_ADMINISTR" localSheetId="18">#REF!</definedName>
    <definedName name="PRINT_ADMINISTR">#REF!</definedName>
    <definedName name="PRINT_ALL" localSheetId="18">#REF!</definedName>
    <definedName name="PRINT_ALL">#REF!</definedName>
    <definedName name="_xlnm.Print_Area" localSheetId="1">'Att 1 - Project Rev Req'!$A$1:$K$115</definedName>
    <definedName name="_xlnm.Print_Area" localSheetId="12">'Att 10 - Depreciation Rates'!$A$1:$G$46</definedName>
    <definedName name="_xlnm.Print_Area" localSheetId="13">'Att 11 - Prior Period Adj'!$A$1:$F$35</definedName>
    <definedName name="_xlnm.Print_Area" localSheetId="14">'Att 12 - Revenue Credits'!$A$1:$F$35</definedName>
    <definedName name="_xlnm.Print_Area" localSheetId="16">'Att 13.1 -Averaging &amp; Proration'!$A$1:$Q$107</definedName>
    <definedName name="_xlnm.Print_Area" localSheetId="17">'Att 13.2 -Excess-Deficient ADIT'!$A$1:$T$46</definedName>
    <definedName name="_xlnm.Print_Area" localSheetId="2">'Att 1a - Project Plant Detail'!$A$1:$P$47</definedName>
    <definedName name="_xlnm.Print_Area" localSheetId="3">'Att 2 - Incentive Return'!$A$1:$J$44</definedName>
    <definedName name="_xlnm.Print_Area" localSheetId="4">'Att 3 - True-up'!$A$1:$L$45</definedName>
    <definedName name="_xlnm.Print_Area" localSheetId="5">'Att 4 - Rate Base'!$A$1:$K$86</definedName>
    <definedName name="_xlnm.Print_Area" localSheetId="6">'Att 5 - Return on Rate Base'!$A$1:$J$48</definedName>
    <definedName name="_xlnm.Print_Area" localSheetId="7">'Att 6 - True-up Interest'!$A$1:$I$57</definedName>
    <definedName name="_xlnm.Print_Area" localSheetId="8">'Att 6a - Interest Rate Calc'!$A$1:$J$33</definedName>
    <definedName name="_xlnm.Print_Area" localSheetId="9">'Att 7 - Tax Rates'!$A$1:$L$29</definedName>
    <definedName name="_xlnm.Print_Area" localSheetId="10">'Att 8 - Interim Debt'!$A$1:$I$64</definedName>
    <definedName name="_xlnm.Print_Area" localSheetId="11">'Att 9 - Construction Debt'!$A$1:$G$42</definedName>
    <definedName name="_xlnm.Print_Area" localSheetId="0">'Attachment H-27A'!$A$1:$M$233</definedName>
    <definedName name="_xlnm.Print_Area" localSheetId="18">'WP1-ADIT'!$A$1:$S$106</definedName>
    <definedName name="_xlnm.Print_Area" localSheetId="19">'WP2 - Tax Rates'!$A$1:$I$17</definedName>
    <definedName name="_xlnm.Print_Area" localSheetId="20">'WP3 - Perm Tax'!$A$1:$I$24</definedName>
    <definedName name="_xlnm.Print_Area" localSheetId="21">'WP4 - Cost Commitment'!$A$1:$J$22</definedName>
    <definedName name="_xlnm.Print_Area" localSheetId="22">'WP5 - Att 3 Support'!$A$1:$F$17</definedName>
    <definedName name="_xlnm.Print_Area">#REF!</definedName>
    <definedName name="Print_area_M1" localSheetId="18">#REF!</definedName>
    <definedName name="Print_area_M1">#REF!</definedName>
    <definedName name="Print_Area_MI">#REF!</definedName>
    <definedName name="print_area_mi01">#REF!</definedName>
    <definedName name="Print_Area_MI1">#REF!</definedName>
    <definedName name="print_area_mi1a">#REF!</definedName>
    <definedName name="Print_area_MI2">#REF!</definedName>
    <definedName name="print_area_mi3">#REF!</definedName>
    <definedName name="print_area_mia">#REF!</definedName>
    <definedName name="print_area_mii">#REF!</definedName>
    <definedName name="Print_Area_Reset">#N/A</definedName>
    <definedName name="Print_Area1" localSheetId="18" hidden="1">#REF!</definedName>
    <definedName name="Print_Area1" hidden="1">#REF!</definedName>
    <definedName name="Print_Area2">#REF!</definedName>
    <definedName name="print_areaMI1c">#REF!</definedName>
    <definedName name="PRINT_ASSUMPT" localSheetId="18">#REF!</definedName>
    <definedName name="PRINT_ASSUMPT">#REF!</definedName>
    <definedName name="PRINT_CONSTR_AN" localSheetId="18">#REF!</definedName>
    <definedName name="PRINT_CONSTR_AN">#REF!</definedName>
    <definedName name="PRINT_DEVELOPME" localSheetId="18">#REF!</definedName>
    <definedName name="PRINT_DEVELOPME">#REF!</definedName>
    <definedName name="PRINT_EXECUTIVE" localSheetId="18">#REF!</definedName>
    <definedName name="PRINT_EXECUTIVE">#REF!</definedName>
    <definedName name="PRINT_FINANCE" localSheetId="18">#REF!</definedName>
    <definedName name="PRINT_FINANCE">#REF!</definedName>
    <definedName name="Print_Hide9" localSheetId="18">#REF!</definedName>
    <definedName name="Print_Hide9">#REF!</definedName>
    <definedName name="PRINT_INTL_OPNS" localSheetId="18">#REF!</definedName>
    <definedName name="PRINT_INTL_OPNS">#REF!</definedName>
    <definedName name="PRINT_LEGAL" localSheetId="18">#REF!</definedName>
    <definedName name="PRINT_LEGAL">#REF!</definedName>
    <definedName name="Print_Macro__p" localSheetId="18">#REF!</definedName>
    <definedName name="Print_Macro__p">#REF!</definedName>
    <definedName name="PRINT_OPERATION" localSheetId="18">#REF!</definedName>
    <definedName name="PRINT_OPERATION">#REF!</definedName>
    <definedName name="PRINT_OSWEGO" localSheetId="18">#REF!</definedName>
    <definedName name="PRINT_OSWEGO">#REF!</definedName>
    <definedName name="print_range_warning" localSheetId="18">#REF!</definedName>
    <definedName name="print_range_warning">#REF!</definedName>
    <definedName name="Print_Rank" localSheetId="18">#REF!</definedName>
    <definedName name="Print_Rank">#REF!</definedName>
    <definedName name="PRINT_REGULATOR" localSheetId="18">#REF!</definedName>
    <definedName name="PRINT_REGULATOR">#REF!</definedName>
    <definedName name="PRINT_SIPS" localSheetId="18">#REF!</definedName>
    <definedName name="PRINT_SIPS">#REF!</definedName>
    <definedName name="PRINT_STR_PLANN" localSheetId="18">#REF!</definedName>
    <definedName name="PRINT_STR_PLANN">#REF!</definedName>
    <definedName name="PRINT_SUMMARY" localSheetId="18">#REF!</definedName>
    <definedName name="PRINT_SUMMARY">#REF!</definedName>
    <definedName name="Print_Title">#REF!</definedName>
    <definedName name="_xlnm.Print_Titles" localSheetId="18">#REF!</definedName>
    <definedName name="_xlnm.Print_Titles">#REF!</definedName>
    <definedName name="PRINT_TITLES_MI" localSheetId="18">#REF!</definedName>
    <definedName name="PRINT_TITLES_MI">#REF!</definedName>
    <definedName name="Print1" localSheetId="18">#REF!</definedName>
    <definedName name="Print1">#REF!</definedName>
    <definedName name="PRINT2" localSheetId="18">#REF!</definedName>
    <definedName name="PRINT2">#REF!</definedName>
    <definedName name="Print3" localSheetId="18">#REF!</definedName>
    <definedName name="Print3">#REF!</definedName>
    <definedName name="Print4" localSheetId="18">#REF!</definedName>
    <definedName name="Print4">#REF!</definedName>
    <definedName name="Print5" localSheetId="18">#REF!</definedName>
    <definedName name="Print5">#REF!</definedName>
    <definedName name="printa" localSheetId="18">#REF!</definedName>
    <definedName name="printa">#REF!</definedName>
    <definedName name="PrintBuyer" localSheetId="18"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intConsolPage">#REF!</definedName>
    <definedName name="PrintDetailPages" localSheetId="18">#REF!</definedName>
    <definedName name="PrintDetailPages">#REF!</definedName>
    <definedName name="printer">#N/A</definedName>
    <definedName name="PrintManagerQuery" localSheetId="18">#REF!</definedName>
    <definedName name="PrintManagerQuery">#REF!</definedName>
    <definedName name="PrintSelectedSheetsMacroButton" localSheetId="18">#REF!</definedName>
    <definedName name="PrintSelectedSheetsMacroButton">#REF!</definedName>
    <definedName name="printsum" localSheetId="18">#REF!</definedName>
    <definedName name="printsum">#REF!</definedName>
    <definedName name="prntall" localSheetId="18" hidden="1">{#N/A,#N/A,FALSE,"Land";#N/A,#N/A,FALSE,"Cost Analysis";"Summary",#N/A,FALSE,"Equipment"}</definedName>
    <definedName name="prntall" hidden="1">{#N/A,#N/A,FALSE,"Land";#N/A,#N/A,FALSE,"Cost Analysis";"Summary",#N/A,FALSE,"Equipment"}</definedName>
    <definedName name="Pship_EIN" hidden="1">#REF!</definedName>
    <definedName name="Pship_NA1" hidden="1">#REF!</definedName>
    <definedName name="Pship_NA2" hidden="1">#REF!</definedName>
    <definedName name="Pship_NA3" hidden="1">#REF!</definedName>
    <definedName name="Pship_NA4" hidden="1">#REF!</definedName>
    <definedName name="Pship_NA5" hidden="1">#REF!</definedName>
    <definedName name="Pship_ServiceCenter" localSheetId="18" hidden="1">#REF!</definedName>
    <definedName name="Pship_ServiceCenter" hidden="1">#REF!</definedName>
    <definedName name="qqq" localSheetId="2" hidden="1">{#N/A,#N/A,FALSE,"schA"}</definedName>
    <definedName name="qqq" localSheetId="18" hidden="1">{#N/A,#N/A,FALSE,"schA"}</definedName>
    <definedName name="qqq" hidden="1">{#N/A,#N/A,FALSE,"schA"}</definedName>
    <definedName name="qqq_1" localSheetId="2" hidden="1">{#N/A,#N/A,FALSE,"schA"}</definedName>
    <definedName name="qqq_1" localSheetId="18" hidden="1">{#N/A,#N/A,FALSE,"schA"}</definedName>
    <definedName name="qqq_1" hidden="1">{#N/A,#N/A,FALSE,"schA"}</definedName>
    <definedName name="qqq_1_1" localSheetId="2" hidden="1">{#N/A,#N/A,FALSE,"schA"}</definedName>
    <definedName name="qqq_1_1" localSheetId="18" hidden="1">{#N/A,#N/A,FALSE,"schA"}</definedName>
    <definedName name="qqq_1_1" hidden="1">{#N/A,#N/A,FALSE,"schA"}</definedName>
    <definedName name="qqq_1_2" localSheetId="2" hidden="1">{#N/A,#N/A,FALSE,"schA"}</definedName>
    <definedName name="qqq_1_2" localSheetId="18" hidden="1">{#N/A,#N/A,FALSE,"schA"}</definedName>
    <definedName name="qqq_1_2" hidden="1">{#N/A,#N/A,FALSE,"schA"}</definedName>
    <definedName name="qqq_1_3" localSheetId="2" hidden="1">{#N/A,#N/A,FALSE,"schA"}</definedName>
    <definedName name="qqq_1_3" localSheetId="18" hidden="1">{#N/A,#N/A,FALSE,"schA"}</definedName>
    <definedName name="qqq_1_3" hidden="1">{#N/A,#N/A,FALSE,"schA"}</definedName>
    <definedName name="qqq_2" localSheetId="2" hidden="1">{#N/A,#N/A,FALSE,"schA"}</definedName>
    <definedName name="qqq_2" localSheetId="18" hidden="1">{#N/A,#N/A,FALSE,"schA"}</definedName>
    <definedName name="qqq_2" hidden="1">{#N/A,#N/A,FALSE,"schA"}</definedName>
    <definedName name="qqq_2_1" localSheetId="2" hidden="1">{#N/A,#N/A,FALSE,"schA"}</definedName>
    <definedName name="qqq_2_1" localSheetId="18" hidden="1">{#N/A,#N/A,FALSE,"schA"}</definedName>
    <definedName name="qqq_2_1" hidden="1">{#N/A,#N/A,FALSE,"schA"}</definedName>
    <definedName name="qqq_2_2" localSheetId="2" hidden="1">{#N/A,#N/A,FALSE,"schA"}</definedName>
    <definedName name="qqq_2_2" localSheetId="18" hidden="1">{#N/A,#N/A,FALSE,"schA"}</definedName>
    <definedName name="qqq_2_2" hidden="1">{#N/A,#N/A,FALSE,"schA"}</definedName>
    <definedName name="qqq_2_3" localSheetId="2" hidden="1">{#N/A,#N/A,FALSE,"schA"}</definedName>
    <definedName name="qqq_2_3" localSheetId="18" hidden="1">{#N/A,#N/A,FALSE,"schA"}</definedName>
    <definedName name="qqq_2_3" hidden="1">{#N/A,#N/A,FALSE,"schA"}</definedName>
    <definedName name="qqq_3" localSheetId="2" hidden="1">{#N/A,#N/A,FALSE,"schA"}</definedName>
    <definedName name="qqq_3" localSheetId="18" hidden="1">{#N/A,#N/A,FALSE,"schA"}</definedName>
    <definedName name="qqq_3" hidden="1">{#N/A,#N/A,FALSE,"schA"}</definedName>
    <definedName name="qqq_3_1" localSheetId="2" hidden="1">{#N/A,#N/A,FALSE,"schA"}</definedName>
    <definedName name="qqq_3_1" localSheetId="18" hidden="1">{#N/A,#N/A,FALSE,"schA"}</definedName>
    <definedName name="qqq_3_1" hidden="1">{#N/A,#N/A,FALSE,"schA"}</definedName>
    <definedName name="qqq_3_2" localSheetId="2" hidden="1">{#N/A,#N/A,FALSE,"schA"}</definedName>
    <definedName name="qqq_3_2" localSheetId="18" hidden="1">{#N/A,#N/A,FALSE,"schA"}</definedName>
    <definedName name="qqq_3_2" hidden="1">{#N/A,#N/A,FALSE,"schA"}</definedName>
    <definedName name="qqq_3_3" localSheetId="2" hidden="1">{#N/A,#N/A,FALSE,"schA"}</definedName>
    <definedName name="qqq_3_3" localSheetId="18" hidden="1">{#N/A,#N/A,FALSE,"schA"}</definedName>
    <definedName name="qqq_3_3" hidden="1">{#N/A,#N/A,FALSE,"schA"}</definedName>
    <definedName name="qqq_4" localSheetId="2" hidden="1">{#N/A,#N/A,FALSE,"schA"}</definedName>
    <definedName name="qqq_4" localSheetId="18" hidden="1">{#N/A,#N/A,FALSE,"schA"}</definedName>
    <definedName name="qqq_4" hidden="1">{#N/A,#N/A,FALSE,"schA"}</definedName>
    <definedName name="qqq_4_1" localSheetId="2" hidden="1">{#N/A,#N/A,FALSE,"schA"}</definedName>
    <definedName name="qqq_4_1" localSheetId="18" hidden="1">{#N/A,#N/A,FALSE,"schA"}</definedName>
    <definedName name="qqq_4_1" hidden="1">{#N/A,#N/A,FALSE,"schA"}</definedName>
    <definedName name="qqq_4_2" localSheetId="2" hidden="1">{#N/A,#N/A,FALSE,"schA"}</definedName>
    <definedName name="qqq_4_2" localSheetId="18" hidden="1">{#N/A,#N/A,FALSE,"schA"}</definedName>
    <definedName name="qqq_4_2" hidden="1">{#N/A,#N/A,FALSE,"schA"}</definedName>
    <definedName name="qqq_4_3" localSheetId="2" hidden="1">{#N/A,#N/A,FALSE,"schA"}</definedName>
    <definedName name="qqq_4_3" localSheetId="18" hidden="1">{#N/A,#N/A,FALSE,"schA"}</definedName>
    <definedName name="qqq_4_3" hidden="1">{#N/A,#N/A,FALSE,"schA"}</definedName>
    <definedName name="qqq_5" localSheetId="2" hidden="1">{#N/A,#N/A,FALSE,"schA"}</definedName>
    <definedName name="qqq_5" localSheetId="18" hidden="1">{#N/A,#N/A,FALSE,"schA"}</definedName>
    <definedName name="qqq_5" hidden="1">{#N/A,#N/A,FALSE,"schA"}</definedName>
    <definedName name="qqq_5_1" localSheetId="2" hidden="1">{#N/A,#N/A,FALSE,"schA"}</definedName>
    <definedName name="qqq_5_1" localSheetId="18" hidden="1">{#N/A,#N/A,FALSE,"schA"}</definedName>
    <definedName name="qqq_5_1" hidden="1">{#N/A,#N/A,FALSE,"schA"}</definedName>
    <definedName name="qqq_5_2" localSheetId="2" hidden="1">{#N/A,#N/A,FALSE,"schA"}</definedName>
    <definedName name="qqq_5_2" localSheetId="18" hidden="1">{#N/A,#N/A,FALSE,"schA"}</definedName>
    <definedName name="qqq_5_2" hidden="1">{#N/A,#N/A,FALSE,"schA"}</definedName>
    <definedName name="qqq_5_3" localSheetId="2" hidden="1">{#N/A,#N/A,FALSE,"schA"}</definedName>
    <definedName name="qqq_5_3" localSheetId="18" hidden="1">{#N/A,#N/A,FALSE,"schA"}</definedName>
    <definedName name="qqq_5_3" hidden="1">{#N/A,#N/A,FALSE,"schA"}</definedName>
    <definedName name="qqqqq1" localSheetId="18" hidden="1">#REF!</definedName>
    <definedName name="qqqqq1" hidden="1">#REF!</definedName>
    <definedName name="QQQQQQQ" hidden="1">OFFSET(#REF!,5,0,25,6)</definedName>
    <definedName name="QUERY1.keep_password" hidden="1">TRUE</definedName>
    <definedName name="QUERY1.query_connection" localSheetId="2" hidden="1">{"DBQ=C:\Access\Theatres.mdb;DefaultDir=C:\Access;Driver={Microsoft Access Driver (*.mdb)};DriverId=25;FIL=MS Access;ImplicitCommitSync=Yes;MaxBufferSize=512;MaxScanRows=8;PageTimeout=5;SafeTransactions=0;Threads=3;UID=admin;UserCommitSync=Yes;"}</definedName>
    <definedName name="QUERY1.query_connection" localSheetId="18"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2" hidden="1">{"DBQ=C:\Access\Theatres.mdb;DefaultDir=C:\Access;Driver={Microsoft Access Driver (*.mdb)};DriverId=25;FIL=MS Access;ImplicitCommitSync=Yes;MaxBufferSize=512;MaxScanRows=8;PageTimeout=5;SafeTransactions=0;Threads=3;UID=admin;UserCommitSync=Yes;"}</definedName>
    <definedName name="QUERY1.query_connection_1" localSheetId="18"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2" hidden="1">{TRUE;FALSE}</definedName>
    <definedName name="QUERY1.query_options" localSheetId="18" hidden="1">{TRUE;FALSE}</definedName>
    <definedName name="QUERY1.query_options" hidden="1">{TRUE;FALSE}</definedName>
    <definedName name="QUERY1.query_options_1" localSheetId="2" hidden="1">{TRUE;FALSE}</definedName>
    <definedName name="QUERY1.query_options_1" localSheetId="18" hidden="1">{TRUE;FALSE}</definedName>
    <definedName name="QUERY1.query_options_1" hidden="1">{TRUE;FALSE}</definedName>
    <definedName name="QUERY1.query_statement"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#REF!</definedName>
    <definedName name="rngApplicationName" localSheetId="18" hidden="1">#REF!</definedName>
    <definedName name="rngApplicationName" hidden="1">#REF!</definedName>
    <definedName name="rngBegFN1" localSheetId="18" hidden="1">#REF!</definedName>
    <definedName name="rngBegFN1" hidden="1">#REF!</definedName>
    <definedName name="rngBegFN10" localSheetId="18" hidden="1">#REF!</definedName>
    <definedName name="rngBegFN10" hidden="1">#REF!</definedName>
    <definedName name="rngBegFN11" localSheetId="18" hidden="1">#REF!</definedName>
    <definedName name="rngBegFN11" hidden="1">#REF!</definedName>
    <definedName name="rngBegFN12" localSheetId="18" hidden="1">#REF!</definedName>
    <definedName name="rngBegFN12" hidden="1">#REF!</definedName>
    <definedName name="rngBegFN13" localSheetId="18" hidden="1">#REF!</definedName>
    <definedName name="rngBegFN13" hidden="1">#REF!</definedName>
    <definedName name="rngBegFN14" localSheetId="18" hidden="1">#REF!</definedName>
    <definedName name="rngBegFN14" hidden="1">#REF!</definedName>
    <definedName name="rngBegFN15" localSheetId="18" hidden="1">#REF!</definedName>
    <definedName name="rngBegFN15" hidden="1">#REF!</definedName>
    <definedName name="rngBegFN2" localSheetId="18" hidden="1">#REF!</definedName>
    <definedName name="rngBegFN2" hidden="1">#REF!</definedName>
    <definedName name="rngBegFN3" localSheetId="18" hidden="1">#REF!</definedName>
    <definedName name="rngBegFN3" hidden="1">#REF!</definedName>
    <definedName name="rngBegFN4" localSheetId="18" hidden="1">#REF!</definedName>
    <definedName name="rngBegFN4" hidden="1">#REF!</definedName>
    <definedName name="rngBegFN5" localSheetId="18" hidden="1">#REF!</definedName>
    <definedName name="rngBegFN5" hidden="1">#REF!</definedName>
    <definedName name="rngBegFN6" localSheetId="18" hidden="1">#REF!</definedName>
    <definedName name="rngBegFN6" hidden="1">#REF!</definedName>
    <definedName name="rngBegFN7" localSheetId="18" hidden="1">#REF!</definedName>
    <definedName name="rngBegFN7" hidden="1">#REF!</definedName>
    <definedName name="rngBegFN8" localSheetId="18" hidden="1">#REF!</definedName>
    <definedName name="rngBegFN8" hidden="1">#REF!</definedName>
    <definedName name="rngBegFN9" localSheetId="18" hidden="1">#REF!</definedName>
    <definedName name="rngBegFN9" hidden="1">#REF!</definedName>
    <definedName name="rngBrowse" localSheetId="18" hidden="1">#REF!</definedName>
    <definedName name="rngBrowse" hidden="1">#REF!</definedName>
    <definedName name="rngCommandBarName" localSheetId="18" hidden="1">#REF!</definedName>
    <definedName name="rngCommandBarName" hidden="1">#REF!</definedName>
    <definedName name="rngCopy14" localSheetId="18" hidden="1">#REF!</definedName>
    <definedName name="rngCopy14" hidden="1">#REF!</definedName>
    <definedName name="rngCopyAC" localSheetId="18" hidden="1">#REF!</definedName>
    <definedName name="rngCopyAC" hidden="1">#REF!</definedName>
    <definedName name="rngCopyAD" localSheetId="18" hidden="1">#REF!</definedName>
    <definedName name="rngCopyAD" hidden="1">#REF!</definedName>
    <definedName name="rngCopyAE" localSheetId="18" hidden="1">#REF!</definedName>
    <definedName name="rngCopyAE" hidden="1">#REF!</definedName>
    <definedName name="rngCopyFormulasSource" localSheetId="2" hidden="1">#REF!</definedName>
    <definedName name="rngCopyFormulasSource" localSheetId="18" hidden="1">#REF!</definedName>
    <definedName name="rngCopyFormulasSource" hidden="1">#REF!</definedName>
    <definedName name="rngCSZ" localSheetId="18" hidden="1">#REF!</definedName>
    <definedName name="rngCSZ" hidden="1">#REF!</definedName>
    <definedName name="rngCustomNote" localSheetId="18" hidden="1">#REF!</definedName>
    <definedName name="rngCustomNote" hidden="1">#REF!</definedName>
    <definedName name="rngDefaultPrinter" localSheetId="18" hidden="1">#REF!</definedName>
    <definedName name="rngDefaultPrinter" hidden="1">#REF!</definedName>
    <definedName name="rngDF" localSheetId="18" hidden="1">#REF!</definedName>
    <definedName name="rngDF" hidden="1">#REF!</definedName>
    <definedName name="rngDir" localSheetId="18" hidden="1">#REF!</definedName>
    <definedName name="rngDir" hidden="1">#REF!</definedName>
    <definedName name="rngDirectory" localSheetId="18" hidden="1">#REF!</definedName>
    <definedName name="rngDirectory" hidden="1">#REF!</definedName>
    <definedName name="rngDynToolbarIcons" localSheetId="18" hidden="1">#REF!</definedName>
    <definedName name="rngDynToolbarIcons" hidden="1">#REF!</definedName>
    <definedName name="rngEIN" hidden="1">#REF!</definedName>
    <definedName name="rngEndFN1" localSheetId="18" hidden="1">#REF!</definedName>
    <definedName name="rngEndFN1" hidden="1">#REF!</definedName>
    <definedName name="rngEndFN10" localSheetId="18" hidden="1">#REF!</definedName>
    <definedName name="rngEndFN10" hidden="1">#REF!</definedName>
    <definedName name="rngEndFN11" localSheetId="18" hidden="1">#REF!</definedName>
    <definedName name="rngEndFN11" hidden="1">#REF!</definedName>
    <definedName name="rngEndFN12" localSheetId="18" hidden="1">#REF!</definedName>
    <definedName name="rngEndFN12" hidden="1">#REF!</definedName>
    <definedName name="rngEndFN13" localSheetId="18" hidden="1">#REF!</definedName>
    <definedName name="rngEndFN13" hidden="1">#REF!</definedName>
    <definedName name="rngEndFN14" localSheetId="18" hidden="1">#REF!</definedName>
    <definedName name="rngEndFN14" hidden="1">#REF!</definedName>
    <definedName name="rngEndFN15" localSheetId="18" hidden="1">#REF!</definedName>
    <definedName name="rngEndFN15" hidden="1">#REF!</definedName>
    <definedName name="rngEndFN2" localSheetId="18" hidden="1">#REF!</definedName>
    <definedName name="rngEndFN2" hidden="1">#REF!</definedName>
    <definedName name="rngEndFN3" localSheetId="18" hidden="1">#REF!</definedName>
    <definedName name="rngEndFN3" hidden="1">#REF!</definedName>
    <definedName name="rngEndFN4" localSheetId="18" hidden="1">#REF!</definedName>
    <definedName name="rngEndFN4" hidden="1">#REF!</definedName>
    <definedName name="rngEndFN5" localSheetId="18" hidden="1">#REF!</definedName>
    <definedName name="rngEndFN5" hidden="1">#REF!</definedName>
    <definedName name="rngEndFN6" localSheetId="18" hidden="1">#REF!</definedName>
    <definedName name="rngEndFN6" hidden="1">#REF!</definedName>
    <definedName name="rngEndFN7" localSheetId="18" hidden="1">#REF!</definedName>
    <definedName name="rngEndFN7" hidden="1">#REF!</definedName>
    <definedName name="rngEndFN8" localSheetId="18" hidden="1">#REF!</definedName>
    <definedName name="rngEndFN8" hidden="1">#REF!</definedName>
    <definedName name="rngEndFN9" localSheetId="18" hidden="1">#REF!</definedName>
    <definedName name="rngEndFN9" hidden="1">#REF!</definedName>
    <definedName name="rngEntityName" hidden="1">#REF!</definedName>
    <definedName name="rngFirstOrNot" localSheetId="18" hidden="1">#REF!</definedName>
    <definedName name="rngFirstOrNot" hidden="1">#REF!</definedName>
    <definedName name="rngFirstSheet" localSheetId="18" hidden="1">#REF!</definedName>
    <definedName name="rngFirstSheet" hidden="1">#REF!</definedName>
    <definedName name="rngFirstUserDefCol" localSheetId="18" hidden="1">#REF!</definedName>
    <definedName name="rngFirstUserDefCol" hidden="1">#REF!</definedName>
    <definedName name="rngForeignTaxesSelection" localSheetId="18" hidden="1">#REF!</definedName>
    <definedName name="rngForeignTaxesSelection" hidden="1">#REF!</definedName>
    <definedName name="rngForm_10Copy" localSheetId="18" hidden="1">#REF!</definedName>
    <definedName name="rngForm_10Copy" hidden="1">#REF!</definedName>
    <definedName name="rngForm_11Copy" localSheetId="18" hidden="1">#REF!</definedName>
    <definedName name="rngForm_11Copy" hidden="1">#REF!</definedName>
    <definedName name="rngForm_15Copy" localSheetId="18" hidden="1">#REF!</definedName>
    <definedName name="rngForm_15Copy" hidden="1">#REF!</definedName>
    <definedName name="rngForm_2Copy" localSheetId="18" hidden="1">#REF!</definedName>
    <definedName name="rngForm_2Copy" hidden="1">#REF!</definedName>
    <definedName name="rngForm_3Copy" localSheetId="18" hidden="1">#REF!</definedName>
    <definedName name="rngForm_3Copy" hidden="1">#REF!</definedName>
    <definedName name="rngForm_6Copy" localSheetId="18" hidden="1">#REF!</definedName>
    <definedName name="rngForm_6Copy" hidden="1">#REF!</definedName>
    <definedName name="rngForm_7Copy" localSheetId="18" hidden="1">#REF!</definedName>
    <definedName name="rngForm_7Copy" hidden="1">#REF!</definedName>
    <definedName name="rngForm_9Copy" localSheetId="18" hidden="1">#REF!</definedName>
    <definedName name="rngForm_9Copy" hidden="1">#REF!</definedName>
    <definedName name="rngForm8621" localSheetId="18" hidden="1">#REF!,#REF!</definedName>
    <definedName name="rngForm8621" hidden="1">#REF!,#REF!</definedName>
    <definedName name="rngFromFN" localSheetId="18" hidden="1">#REF!</definedName>
    <definedName name="rngFromFN" hidden="1">#REF!</definedName>
    <definedName name="rngFromPtr" localSheetId="18" hidden="1">#REF!</definedName>
    <definedName name="rngFromPtr" hidden="1">#REF!</definedName>
    <definedName name="rngFundTool" localSheetId="18" hidden="1">#REF!</definedName>
    <definedName name="rngFundTool" hidden="1">#REF!</definedName>
    <definedName name="rngImageHeader" localSheetId="18" hidden="1">#REF!</definedName>
    <definedName name="rngImageHeader" hidden="1">#REF!</definedName>
    <definedName name="rngImageVer" localSheetId="18" hidden="1">#REF!</definedName>
    <definedName name="rngImageVer" hidden="1">#REF!</definedName>
    <definedName name="rngInitTF" localSheetId="18" hidden="1">#REF!</definedName>
    <definedName name="rngInitTF" hidden="1">#REF!</definedName>
    <definedName name="rngK1Ver" localSheetId="18" hidden="1">#REF!</definedName>
    <definedName name="rngK1Ver" hidden="1">#REF!</definedName>
    <definedName name="rngLinkedAlready" localSheetId="18" hidden="1">#REF!</definedName>
    <definedName name="rngLinkedAlready" hidden="1">#REF!</definedName>
    <definedName name="rngMatrix" localSheetId="18" hidden="1">#REF!</definedName>
    <definedName name="rngMatrix" hidden="1">#REF!</definedName>
    <definedName name="rngMedia" localSheetId="18" hidden="1">#REF!</definedName>
    <definedName name="rngMedia" hidden="1">#REF!</definedName>
    <definedName name="rngNextVersion" localSheetId="18" hidden="1">#REF!</definedName>
    <definedName name="rngNextVersion" hidden="1">#REF!</definedName>
    <definedName name="rngNumToolbarItems" localSheetId="18" hidden="1">#REF!</definedName>
    <definedName name="rngNumToolbarItems" hidden="1">#REF!</definedName>
    <definedName name="rngoffset" localSheetId="18" hidden="1">#REF!</definedName>
    <definedName name="rngoffset" hidden="1">#REF!</definedName>
    <definedName name="rngP_n_T_Option" localSheetId="18" hidden="1">#REF!</definedName>
    <definedName name="rngP_n_T_Option" hidden="1">#REF!</definedName>
    <definedName name="rngPartCountry" localSheetId="18" hidden="1">#REF!</definedName>
    <definedName name="rngPartCountry" hidden="1">#REF!</definedName>
    <definedName name="rngPeriod" hidden="1">#REF!</definedName>
    <definedName name="rngPerm" localSheetId="18" hidden="1">#REF!</definedName>
    <definedName name="rngPerm" hidden="1">#REF!</definedName>
    <definedName name="rngPFIC" localSheetId="18" hidden="1">#REF!</definedName>
    <definedName name="rngPFIC" hidden="1">#REF!</definedName>
    <definedName name="rngPT1" localSheetId="18" hidden="1">#REF!</definedName>
    <definedName name="rngPT1" hidden="1">#REF!</definedName>
    <definedName name="rngRefMatrix_1" localSheetId="18" hidden="1">#REF!</definedName>
    <definedName name="rngRefMatrix_1" hidden="1">#REF!</definedName>
    <definedName name="rngRefMatrix_2" localSheetId="18" hidden="1">#REF!</definedName>
    <definedName name="rngRefMatrix_2" hidden="1">#REF!</definedName>
    <definedName name="rngRefMatrix_3" localSheetId="18" hidden="1">#REF!</definedName>
    <definedName name="rngRefMatrix_3" hidden="1">#REF!</definedName>
    <definedName name="rngRoundMe" localSheetId="18" hidden="1">#REF!</definedName>
    <definedName name="rngRoundMe" hidden="1">#REF!</definedName>
    <definedName name="rngRoundRow" localSheetId="18" hidden="1">#REF!</definedName>
    <definedName name="rngRoundRow" hidden="1">#REF!</definedName>
    <definedName name="rngSavePDF" localSheetId="18" hidden="1">#REF!</definedName>
    <definedName name="rngSavePDF" hidden="1">#REF!</definedName>
    <definedName name="rngSheetNameRow" localSheetId="18" hidden="1">#REF!</definedName>
    <definedName name="rngSheetNameRow" hidden="1">#REF!</definedName>
    <definedName name="rngShortName" localSheetId="18" hidden="1">#REF!</definedName>
    <definedName name="rngShortName" hidden="1">#REF!</definedName>
    <definedName name="rngToFN" localSheetId="18" hidden="1">#REF!</definedName>
    <definedName name="rngToFN" hidden="1">#REF!</definedName>
    <definedName name="rngToPtr" localSheetId="18" hidden="1">#REF!</definedName>
    <definedName name="rngToPtr" hidden="1">#REF!</definedName>
    <definedName name="rngTY" localSheetId="18" hidden="1">#REF!</definedName>
    <definedName name="rngTY" hidden="1">#REF!</definedName>
    <definedName name="rngUserDef_PA" localSheetId="18" hidden="1">OFFSET('WP1-ADIT'!rngFirstUserDefCol,5,0,25,6)</definedName>
    <definedName name="rngUserDef_PA" hidden="1">OFFSET(rngFirstUserDefCol,5,0,25,6)</definedName>
    <definedName name="rngViewDR_1" localSheetId="18" hidden="1">#REF!</definedName>
    <definedName name="rngViewDR_1" hidden="1">#REF!</definedName>
    <definedName name="rngViewDR_2" localSheetId="18" hidden="1">#REF!</definedName>
    <definedName name="rngViewDR_2" hidden="1">#REF!</definedName>
    <definedName name="rngViewDR_3" localSheetId="18" hidden="1">#REF!</definedName>
    <definedName name="rngViewDR_3" hidden="1">#REF!</definedName>
    <definedName name="rngViewDR_7" localSheetId="18" hidden="1">#REF!</definedName>
    <definedName name="rngViewDR_7" hidden="1">#REF!</definedName>
    <definedName name="rngViewForm_12" localSheetId="18" hidden="1">#REF!</definedName>
    <definedName name="rngViewForm_12" hidden="1">#REF!</definedName>
    <definedName name="rngViewImageSum" localSheetId="18" hidden="1">#REF!</definedName>
    <definedName name="rngViewImageSum" hidden="1">#REF!</definedName>
    <definedName name="Roof" localSheetId="18" hidden="1">{"Roofs Page 1",#N/A,FALSE,"Roof Outline";"Roofs Page 2",#N/A,FALSE,"Roof Outline"}</definedName>
    <definedName name="Roof" hidden="1">{"Roofs Page 1",#N/A,FALSE,"Roof Outline";"Roofs Page 2",#N/A,FALSE,"Roof Outline"}</definedName>
    <definedName name="rrrr" localSheetId="18"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8"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8"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8"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8"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2" hidden="1">{#N/A,#N/A,TRUE,"MAIN FT TERM";#N/A,#N/A,TRUE,"MCI  FT TERM ";#N/A,#N/A,TRUE,"OC12 EQV"}</definedName>
    <definedName name="sdggdsdgg" localSheetId="18" hidden="1">{#N/A,#N/A,TRUE,"MAIN FT TERM";#N/A,#N/A,TRUE,"MCI  FT TERM ";#N/A,#N/A,TRUE,"OC12 EQV"}</definedName>
    <definedName name="sdggdsdgg" hidden="1">{#N/A,#N/A,TRUE,"MAIN FT TERM";#N/A,#N/A,TRUE,"MCI  FT TERM ";#N/A,#N/A,TRUE,"OC12 EQV"}</definedName>
    <definedName name="sencount" hidden="1">1</definedName>
    <definedName name="SF" localSheetId="18" hidden="1">{#N/A,#N/A,FALSE,"Aging Summary";#N/A,#N/A,FALSE,"Ratio Analysis";#N/A,#N/A,FALSE,"Test 120 Day Accts";#N/A,#N/A,FALSE,"Tickmarks"}</definedName>
    <definedName name="SF" hidden="1">{#N/A,#N/A,FALSE,"Aging Summary";#N/A,#N/A,FALSE,"Ratio Analysis";#N/A,#N/A,FALSE,"Test 120 Day Accts";#N/A,#N/A,FALSE,"Tickmarks"}</definedName>
    <definedName name="shiva" localSheetId="18"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8" hidden="1">#REF!</definedName>
    <definedName name="solver_adj" hidden="1">#REF!</definedName>
    <definedName name="solver_lin" hidden="1">0</definedName>
    <definedName name="solver_num" hidden="1">0</definedName>
    <definedName name="solver_opt" localSheetId="18"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2" hidden="1">#REF!</definedName>
    <definedName name="Sort2" localSheetId="18" hidden="1">#REF!</definedName>
    <definedName name="Sort2" hidden="1">#REF!</definedName>
    <definedName name="ss" localSheetId="18" hidden="1">{#N/A,#N/A,FALSE,"Aging Summary";#N/A,#N/A,FALSE,"Ratio Analysis";#N/A,#N/A,FALSE,"Test 120 Day Accts";#N/A,#N/A,FALSE,"Tickmarks"}</definedName>
    <definedName name="ss" hidden="1">{#N/A,#N/A,FALSE,"Aging Summary";#N/A,#N/A,FALSE,"Ratio Analysis";#N/A,#N/A,FALSE,"Test 120 Day Accts";#N/A,#N/A,FALSE,"Tickmarks"}</definedName>
    <definedName name="SSO" localSheetId="18"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8"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2" hidden="1">{#N/A,#N/A,FALSE,"Inv. in cons subs";#N/A,#N/A,FALSE,"Intercomp.";#N/A,#N/A,FALSE,"Common Stock";#N/A,#N/A,FALSE,"Beg. or year re";#N/A,#N/A,FALSE,"Inv. NC sub-undist"}</definedName>
    <definedName name="storage" localSheetId="18"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8"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8"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2" hidden="1">{#N/A,#N/A,TRUE,"MAIN FT TERM";#N/A,#N/A,TRUE,"MCI  FT TERM ";#N/A,#N/A,TRUE,"OC12 EQV"}</definedName>
    <definedName name="test1" localSheetId="18" hidden="1">{#N/A,#N/A,TRUE,"MAIN FT TERM";#N/A,#N/A,TRUE,"MCI  FT TERM ";#N/A,#N/A,TRUE,"OC12 EQV"}</definedName>
    <definedName name="test1" hidden="1">{#N/A,#N/A,TRUE,"MAIN FT TERM";#N/A,#N/A,TRUE,"MCI  FT TERM ";#N/A,#N/A,TRUE,"OC12 EQV"}</definedName>
    <definedName name="test4" localSheetId="2" hidden="1">{#N/A,#N/A,TRUE,"MAIN FT TERM";#N/A,#N/A,TRUE,"MCI  FT TERM ";#N/A,#N/A,TRUE,"OC12 EQV"}</definedName>
    <definedName name="test4" localSheetId="18" hidden="1">{#N/A,#N/A,TRUE,"MAIN FT TERM";#N/A,#N/A,TRUE,"MCI  FT TERM ";#N/A,#N/A,TRUE,"OC12 EQV"}</definedName>
    <definedName name="test4" hidden="1">{#N/A,#N/A,TRUE,"MAIN FT TERM";#N/A,#N/A,TRUE,"MCI  FT TERM ";#N/A,#N/A,TRUE,"OC12 EQV"}</definedName>
    <definedName name="test5" localSheetId="2" hidden="1">{#N/A,#N/A,FALSE,"DAOCM 2차 검토"}</definedName>
    <definedName name="test5" localSheetId="18" hidden="1">{#N/A,#N/A,FALSE,"DAOCM 2차 검토"}</definedName>
    <definedName name="test5" hidden="1">{#N/A,#N/A,FALSE,"DAOCM 2차 검토"}</definedName>
    <definedName name="testing" localSheetId="2" hidden="1">{"detail305",#N/A,FALSE,"BI-305"}</definedName>
    <definedName name="testing" localSheetId="18" hidden="1">{"detail305",#N/A,FALSE,"BI-305"}</definedName>
    <definedName name="testing" hidden="1">{"detail305",#N/A,FALSE,"BI-305"}</definedName>
    <definedName name="TextRefCopyRangeCount" hidden="1">6</definedName>
    <definedName name="toma" localSheetId="18"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8"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8"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8"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8"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8"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8" hidden="1">{#N/A,#N/A,FALSE,"O&amp;M by processes";#N/A,#N/A,FALSE,"Elec Act vs Bud";#N/A,#N/A,FALSE,"G&amp;A";#N/A,#N/A,FALSE,"BGS";#N/A,#N/A,FALSE,"Res Cost"}</definedName>
    <definedName name="tomz" hidden="1">{#N/A,#N/A,FALSE,"O&amp;M by processes";#N/A,#N/A,FALSE,"Elec Act vs Bud";#N/A,#N/A,FALSE,"G&amp;A";#N/A,#N/A,FALSE,"BGS";#N/A,#N/A,FALSE,"Res Cost"}</definedName>
    <definedName name="tt"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2" hidden="1">{"document1",#N/A,FALSE,"Documentation";"document2",#N/A,FALSE,"Documentation"}</definedName>
    <definedName name="v" localSheetId="18" hidden="1">{"document1",#N/A,FALSE,"Documentation";"document2",#N/A,FALSE,"Documentation"}</definedName>
    <definedName name="v" hidden="1">{"document1",#N/A,FALSE,"Documentation";"document2",#N/A,FALSE,"Documentation"}</definedName>
    <definedName name="v_1" localSheetId="2" hidden="1">{"document1",#N/A,FALSE,"Documentation";"document2",#N/A,FALSE,"Documentation"}</definedName>
    <definedName name="v_1" localSheetId="18" hidden="1">{"document1",#N/A,FALSE,"Documentation";"document2",#N/A,FALSE,"Documentation"}</definedName>
    <definedName name="v_1" hidden="1">{"document1",#N/A,FALSE,"Documentation";"document2",#N/A,FALSE,"Documentation"}</definedName>
    <definedName name="VerticalFilter" localSheetId="18" hidden="1">#REF!</definedName>
    <definedName name="VerticalFilter" hidden="1">#REF!</definedName>
    <definedName name="Viastar" localSheetId="18" hidden="1">{#N/A,#N/A,FALSE,"Assumptions",#N/A;#N/A,FALSE,"N-IS-Sum",#N/A,#N/A;FALSE,"N-St-Sum",#N/A,#N/A,FALSE;"Inc Stmt",#N/A,#N/A,FALSE,"Stats"}</definedName>
    <definedName name="Viastar" hidden="1">{#N/A,#N/A,FALSE,"Assumptions",#N/A;#N/A,FALSE,"N-IS-Sum",#N/A,#N/A;FALSE,"N-St-Sum",#N/A,#N/A,FALSE;"Inc Stmt",#N/A,#N/A,FALSE,"Stats"}</definedName>
    <definedName name="vj" localSheetId="18"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8" hidden="1">{#N/A,#N/A,FALSE,"Aging Summary";#N/A,#N/A,FALSE,"Ratio Analysis";#N/A,#N/A,FALSE,"Test 120 Day Accts";#N/A,#N/A,FALSE,"Tickmarks"}</definedName>
    <definedName name="we" hidden="1">{#N/A,#N/A,FALSE,"Aging Summary";#N/A,#N/A,FALSE,"Ratio Analysis";#N/A,#N/A,FALSE,"Test 120 Day Accts";#N/A,#N/A,FALSE,"Tickmarks"}</definedName>
    <definedName name="wew" localSheetId="18" hidden="1">{#N/A,#N/A,FALSE,"BreakoutFY95";#N/A,#N/A,FALSE,"BreakoutFY96";#N/A,#N/A,FALSE,"BreakoutFY97";#N/A,#N/A,FALSE,"BreakoutFY98"}</definedName>
    <definedName name="wew" hidden="1">{#N/A,#N/A,FALSE,"BreakoutFY95";#N/A,#N/A,FALSE,"BreakoutFY96";#N/A,#N/A,FALSE,"BreakoutFY97";#N/A,#N/A,FALSE,"BreakoutFY98"}</definedName>
    <definedName name="wh" localSheetId="18"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8"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8"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8"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8"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8"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8"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8"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8" hidden="1">{"_200",#N/A,FALSE,"ALLOCATIONS"}</definedName>
    <definedName name="wrn.200CFWD." hidden="1">{"_200",#N/A,FALSE,"ALLOCATIONS"}</definedName>
    <definedName name="wrn.200CFWD._1" localSheetId="18" hidden="1">{"_200",#N/A,FALSE,"ALLOCATIONS"}</definedName>
    <definedName name="wrn.200CFWD._1" hidden="1">{"_200",#N/A,FALSE,"ALLOCATIONS"}</definedName>
    <definedName name="wrn.200CFWD._2" localSheetId="18" hidden="1">{"_200",#N/A,FALSE,"ALLOCATIONS"}</definedName>
    <definedName name="wrn.200CFWD._2" hidden="1">{"_200",#N/A,FALSE,"ALLOCATIONS"}</definedName>
    <definedName name="wrn.200CFWD._3" localSheetId="18" hidden="1">{"_200",#N/A,FALSE,"ALLOCATIONS"}</definedName>
    <definedName name="wrn.200CFWD._3" hidden="1">{"_200",#N/A,FALSE,"ALLOCATIONS"}</definedName>
    <definedName name="wrn.200SMALL." localSheetId="18" hidden="1">{#N/A,#N/A,FALSE,"ALLOCATIONS"}</definedName>
    <definedName name="wrn.200SMALL." hidden="1">{#N/A,#N/A,FALSE,"ALLOCATIONS"}</definedName>
    <definedName name="wrn.200SMALL._1" localSheetId="18" hidden="1">{#N/A,#N/A,FALSE,"ALLOCATIONS"}</definedName>
    <definedName name="wrn.200SMALL._1" hidden="1">{#N/A,#N/A,FALSE,"ALLOCATIONS"}</definedName>
    <definedName name="wrn.200SMALL._2" localSheetId="18" hidden="1">{#N/A,#N/A,FALSE,"ALLOCATIONS"}</definedName>
    <definedName name="wrn.200SMALL._2" hidden="1">{#N/A,#N/A,FALSE,"ALLOCATIONS"}</definedName>
    <definedName name="wrn.200SMALL._3" localSheetId="18" hidden="1">{#N/A,#N/A,FALSE,"ALLOCATIONS"}</definedName>
    <definedName name="wrn.200SMALL._3" hidden="1">{#N/A,#N/A,FALSE,"ALLOCATIONS"}</definedName>
    <definedName name="wrn.275PricingBook." localSheetId="18"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8"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8" hidden="1">{#N/A,#N/A,FALSE,"CURRENT"}</definedName>
    <definedName name="wrn.722." hidden="1">{#N/A,#N/A,FALSE,"CURRENT"}</definedName>
    <definedName name="wrn.Accretion." localSheetId="18" hidden="1">{"Accretion";#N/A;FALSE;"Assum"}</definedName>
    <definedName name="wrn.Accretion." hidden="1">{"Accretion";#N/A;FALSE;"Assum"}</definedName>
    <definedName name="wrn.ACCT._.ANALYSIS." localSheetId="2"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localSheetId="18"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2"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2" hidden="1">{#N/A,#N/A,FALSE,"Aging Summary";#N/A,#N/A,FALSE,"Ratio Analysis";#N/A,#N/A,FALSE,"Test 120 Day Accts";#N/A,#N/A,FALSE,"Tickmarks"}</definedName>
    <definedName name="wrn.Aging._.and._.Trend._.Analysis._1" localSheetId="18"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8"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8"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2" hidden="1">{"QTRINC1",#N/A,FALSE,"QTRINC";"QTRINC2",#N/A,FALSE,"QTRINC";"QTRSALES",#N/A,FALSE,"QTRSALES";"ANNSALES",#N/A,FALSE,"ANNSALES";"CASHFLOW",#N/A,FALSE,"CASHFLOW"}</definedName>
    <definedName name="wrn.AGN._.MODELS." localSheetId="18"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2" hidden="1">{"QTRINC1",#N/A,FALSE,"QTRINC";"QTRINC2",#N/A,FALSE,"QTRINC";"QTRSALES",#N/A,FALSE,"QTRSALES";"ANNSALES",#N/A,FALSE,"ANNSALES";"CASHFLOW",#N/A,FALSE,"CASHFLOW"}</definedName>
    <definedName name="wrn.AGN._.MODELS._1" localSheetId="18"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8" hidden="1">{"AGT",#N/A,FALSE,"Revenue"}</definedName>
    <definedName name="wrn.AGT." hidden="1">{"AGT",#N/A,FALSE,"Revenue"}</definedName>
    <definedName name="wrn.ALL."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8"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8"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8"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2" hidden="1">{#N/A,#N/A,TRUE,"MAIN FT TERM";#N/A,#N/A,TRUE,"MCI  FT TERM ";#N/A,#N/A,TRUE,"OC12 EQV"}</definedName>
    <definedName name="wrn.all._.sheet." localSheetId="18" hidden="1">{#N/A,#N/A,TRUE,"MAIN FT TERM";#N/A,#N/A,TRUE,"MCI  FT TERM ";#N/A,#N/A,TRUE,"OC12 EQV"}</definedName>
    <definedName name="wrn.all._.sheet." hidden="1">{#N/A,#N/A,TRUE,"MAIN FT TERM";#N/A,#N/A,TRUE,"MCI  FT TERM ";#N/A,#N/A,TRUE,"OC12 EQV"}</definedName>
    <definedName name="wrn.all._.sheets." localSheetId="2" hidden="1">{#N/A,#N/A,TRUE,"MAIN FT TERM";#N/A,#N/A,TRUE,"MCI  FT TERM ";#N/A,#N/A,TRUE,"OC12 EQV"}</definedName>
    <definedName name="wrn.all._.sheets." localSheetId="18" hidden="1">{#N/A,#N/A,TRUE,"MAIN FT TERM";#N/A,#N/A,TRUE,"MCI  FT TERM ";#N/A,#N/A,TRUE,"OC12 EQV"}</definedName>
    <definedName name="wrn.all._.sheets." hidden="1">{#N/A,#N/A,TRUE,"MAIN FT TERM";#N/A,#N/A,TRUE,"MCI  FT TERM ";#N/A,#N/A,TRUE,"OC12 EQV"}</definedName>
    <definedName name="wrn.ALL._.STATEMENTS." localSheetId="2" hidden="1">{"BALANCE SHEET",#N/A,FALSE,"Balance Sheet";"INCOME STATEMENT",#N/A,FALSE,"Income Statement";"STMT OF CASH FLOWS",#N/A,FALSE,"Cash Flows Indirect";"PARTNERS CAPITAL STMT",#N/A,FALSE,"Partners Capital"}</definedName>
    <definedName name="wrn.ALL._.STATEMENTS." localSheetId="18"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2" hidden="1">{"BALANCE SHEET",#N/A,FALSE,"Balance Sheet";"INCOME STATEMENT",#N/A,FALSE,"Income Statement";"STMT OF CASH FLOWS",#N/A,FALSE,"Cash Flows Indirect";"PARTNERS CAPITAL STMT",#N/A,FALSE,"Partners Capital"}</definedName>
    <definedName name="wrn.ALL._.STATEMENTS._1" localSheetId="18"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2" hidden="1">{#N/A,#N/A,FALSE,"Detail";#N/A,#N/A,FALSE,"10019";#N/A,#N/A,FALSE,"10001 JE";#N/A,#N/A,FALSE,"10004 JE";#N/A,#N/A,FALSE,"10014 JE";#N/A,#N/A,FALSE,"10017 JE";#N/A,#N/A,FALSE,"66101 JE";#N/A,#N/A,FALSE,"21001 JE";#N/A,#N/A,FALSE,"21002 JE";#N/A,#N/A,FALSE,"21003 JE";#N/A,#N/A,FALSE,"21004 JE";#N/A,#N/A,FALSE,"66001 JE"}</definedName>
    <definedName name="wrn.all._1" localSheetId="18"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8"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8"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8"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8"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8"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8"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8"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8"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8"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8"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8"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2" hidden="1">{"assumptions1",#N/A,FALSE,"Valuation Analysis";"assumptions2",#N/A,FALSE,"Valuation Analysis"}</definedName>
    <definedName name="wrn.assumptions." localSheetId="18" hidden="1">{"assumptions1",#N/A,FALSE,"Valuation Analysis";"assumptions2",#N/A,FALSE,"Valuation Analysis"}</definedName>
    <definedName name="wrn.assumptions." hidden="1">{"assumptions1",#N/A,FALSE,"Valuation Analysis";"assumptions2",#N/A,FALSE,"Valuation Analysis"}</definedName>
    <definedName name="wrn.assumptions._1" localSheetId="2" hidden="1">{"assumptions1",#N/A,FALSE,"Valuation Analysis";"assumptions2",#N/A,FALSE,"Valuation Analysis"}</definedName>
    <definedName name="wrn.assumptions._1" localSheetId="18" hidden="1">{"assumptions1",#N/A,FALSE,"Valuation Analysis";"assumptions2",#N/A,FALSE,"Valuation Analysis"}</definedName>
    <definedName name="wrn.assumptions._1" hidden="1">{"assumptions1",#N/A,FALSE,"Valuation Analysis";"assumptions2",#N/A,FALSE,"Valuation Analysis"}</definedName>
    <definedName name="wrn.August._.1._.2003._.Rate._.Change." localSheetId="18"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2" hidden="1">{#N/A,#N/A,FALSE,"Sheet1"}</definedName>
    <definedName name="wrn.Auto._.Comp." localSheetId="18" hidden="1">{#N/A,#N/A,FALSE,"Sheet1"}</definedName>
    <definedName name="wrn.Auto._.Comp." hidden="1">{#N/A,#N/A,FALSE,"Sheet1"}</definedName>
    <definedName name="wrn.Auto._.Comp._1" localSheetId="2" hidden="1">{#N/A,#N/A,FALSE,"Sheet1"}</definedName>
    <definedName name="wrn.Auto._.Comp._1" localSheetId="18" hidden="1">{#N/A,#N/A,FALSE,"Sheet1"}</definedName>
    <definedName name="wrn.Auto._.Comp._1" hidden="1">{#N/A,#N/A,FALSE,"Sheet1"}</definedName>
    <definedName name="wrn.BALANCE._.SHEET." localSheetId="2" hidden="1">{"BALANCE SHEET",#N/A,FALSE,"Balance Sheet"}</definedName>
    <definedName name="wrn.BALANCE._.SHEET." localSheetId="18" hidden="1">{"BALANCE SHEET",#N/A,FALSE,"Balance Sheet"}</definedName>
    <definedName name="wrn.BALANCE._.SHEET." hidden="1">{"BALANCE SHEET",#N/A,FALSE,"Balance Sheet"}</definedName>
    <definedName name="wrn.BALANCE._.SHEET._1" localSheetId="2" hidden="1">{"BALANCE SHEET",#N/A,FALSE,"Balance Sheet"}</definedName>
    <definedName name="wrn.BALANCE._.SHEET._1" localSheetId="18" hidden="1">{"BALANCE SHEET",#N/A,FALSE,"Balance Sheet"}</definedName>
    <definedName name="wrn.BALANCE._.SHEET._1" hidden="1">{"BALANCE SHEET",#N/A,FALSE,"Balance Sheet"}</definedName>
    <definedName name="wrn.BALANCE._.SHEET._2" localSheetId="18" hidden="1">{"balsheet",#N/A,FALSE,"INCOME"}</definedName>
    <definedName name="wrn.BALANCE._.SHEET._2" hidden="1">{"balsheet",#N/A,FALSE,"INCOME"}</definedName>
    <definedName name="wrn.BALANCE._.SHEET._3" localSheetId="18" hidden="1">{"balsheet",#N/A,FALSE,"INCOME"}</definedName>
    <definedName name="wrn.BALANCE._.SHEET._3" hidden="1">{"balsheet",#N/A,FALSE,"INCOME"}</definedName>
    <definedName name="wrn.Basic." localSheetId="2" hidden="1">{#N/A,#N/A,FALSE,"Cover";#N/A,#N/A,FALSE,"Assumptions";#N/A,#N/A,FALSE,"Acquirer";#N/A,#N/A,FALSE,"Target";#N/A,#N/A,FALSE,"Income Statement";#N/A,#N/A,FALSE,"Summary Tables"}</definedName>
    <definedName name="wrn.Basic." localSheetId="18"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2" hidden="1">{#N/A,#N/A,FALSE,"Cover";#N/A,#N/A,FALSE,"Assumptions";#N/A,#N/A,FALSE,"Acquirer";#N/A,#N/A,FALSE,"Target";#N/A,#N/A,FALSE,"Income Statement";#N/A,#N/A,FALSE,"Summary Tables"}</definedName>
    <definedName name="wrn.Basic._1" localSheetId="18"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2" hidden="1">{#N/A,#N/A,FALSE,"BidCo Assumptions";#N/A,#N/A,FALSE,"Credit Stats";#N/A,#N/A,FALSE,"Bidco Summary";#N/A,#N/A,FALSE,"BIDCO Consolidated"}</definedName>
    <definedName name="wrn.BidCo." localSheetId="18"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2" hidden="1">{#N/A,#N/A,FALSE,"BidCo Assumptions";#N/A,#N/A,FALSE,"Credit Stats";#N/A,#N/A,FALSE,"Bidco Summary";#N/A,#N/A,FALSE,"BIDCO Consolidated"}</definedName>
    <definedName name="wrn.BidCo._1" localSheetId="18"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8" hidden="1">{#N/A,#N/A,FALSE,"Bonds - Consol";#N/A,#N/A,FALSE,"Bonds - Lakes";#N/A,#N/A,FALSE,"Bonds - Chabot";#N/A,#N/A,FALSE,"Bonds - Diablo"}</definedName>
    <definedName name="wrn.Bonds." hidden="1">{#N/A,#N/A,FALSE,"Bonds - Consol";#N/A,#N/A,FALSE,"Bonds - Lakes";#N/A,#N/A,FALSE,"Bonds - Chabot";#N/A,#N/A,FALSE,"Bonds - Diablo"}</definedName>
    <definedName name="wrn.Breakout." localSheetId="18" hidden="1">{#N/A,#N/A,FALSE,"BreakoutFY95";#N/A,#N/A,FALSE,"BreakoutFY96";#N/A,#N/A,FALSE,"BreakoutFY97";#N/A,#N/A,FALSE,"BreakoutFY98"}</definedName>
    <definedName name="wrn.Breakout." hidden="1">{#N/A,#N/A,FALSE,"BreakoutFY95";#N/A,#N/A,FALSE,"BreakoutFY96";#N/A,#N/A,FALSE,"BreakoutFY97";#N/A,#N/A,FALSE,"BreakoutFY98"}</definedName>
    <definedName name="wrn.Bridge." localSheetId="18"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UDGET." hidden="1">{#N/A,#N/A,FALSE,"COMPLETE";#N/A,#N/A,FALSE,"WARRANTY";#N/A,#N/A,FALSE,"HOUSTON"}</definedName>
    <definedName name="wrn.CAG." localSheetId="18" hidden="1">{#N/A;#N/A;FALSE;"CAG"}</definedName>
    <definedName name="wrn.CAG." hidden="1">{#N/A;#N/A;FALSE;"CAG"}</definedName>
    <definedName name="wrn.calc_all."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8" hidden="1">{"NewCo_View",#N/A,FALSE,"Calculations"}</definedName>
    <definedName name="wrn.Calculation_Page_Summary." hidden="1">{"NewCo_View",#N/A,FALSE,"Calculations"}</definedName>
    <definedName name="wrn.Capaciy._.Management._.Report." localSheetId="2" hidden="1">{#N/A,#N/A,FALSE,"EXTRNL";#N/A,#N/A,FALSE,"302L";#N/A,#N/A,FALSE,"401CL";#N/A,#N/A,FALSE,"303L";#N/A,#N/A,FALSE,"402CL";#N/A,#N/A,FALSE,"401KL";#N/A,#N/A,FALSE,"402KL"}</definedName>
    <definedName name="wrn.Capaciy._.Management._.Report." localSheetId="18"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2" hidden="1">{#N/A,#N/A,FALSE,"EXTRNL";#N/A,#N/A,FALSE,"302L";#N/A,#N/A,FALSE,"401CL";#N/A,#N/A,FALSE,"303L";#N/A,#N/A,FALSE,"402CL";#N/A,#N/A,FALSE,"401KL";#N/A,#N/A,FALSE,"402KL"}</definedName>
    <definedName name="wrn.Capaciy._.Management._.Report._1" localSheetId="18"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8" hidden="1">{#N/A,#N/A,FALSE,"Matrix";#N/A,#N/A,FALSE,"Cash Flow";#N/A,#N/A,FALSE,"10 Year Cost Analysis"}</definedName>
    <definedName name="wrn.Cash._.Flow._.and._.Matrix." hidden="1">{#N/A,#N/A,FALSE,"Matrix";#N/A,#N/A,FALSE,"Cash Flow";#N/A,#N/A,FALSE,"10 Year Cost Analysis"}</definedName>
    <definedName name="wrn.Cash._.Flow._.Statement." localSheetId="18" hidden="1">{"CashPrintArea",#N/A,FALSE,"Cash (c)"}</definedName>
    <definedName name="wrn.Cash._.Flow._.Statement." hidden="1">{"CashPrintArea",#N/A,FALSE,"Cash (c)"}</definedName>
    <definedName name="wrn.CASH._.FLOWS._.ONLY." localSheetId="18"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2" hidden="1">{#N/A,#N/A,TRUE,"Cover";#N/A,#N/A,TRUE,"Inputs";#N/A,#N/A,TRUE,"Results";#N/A,#N/A,TRUE,"Stats";#N/A,#N/A,TRUE,"Capital Cost";#N/A,#N/A,TRUE,"Income Statement";#N/A,#N/A,TRUE,"Cash Flows";#N/A,#N/A,TRUE,"Selldown";#N/A,#N/A,TRUE,"BookDep";#N/A,#N/A,TRUE,"Cash Taxes";#N/A,#N/A,TRUE,"O&amp;M";#N/A,#N/A,TRUE,"Graphs";#N/A,#N/A,TRUE,"Assumptions"}</definedName>
    <definedName name="wrn.Cashflow." localSheetId="18"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8" hidden="1">{"CashPrintArea",#N/A,FALSE,"Cash (c)"}</definedName>
    <definedName name="wrn.CF._.Statement." hidden="1">{"CashPrintArea",#N/A,FALSE,"Cash (c)"}</definedName>
    <definedName name="wrn.CF._.Statement._.Base._.Case." localSheetId="18" hidden="1">{"CashPrintArea",#N/A,FALSE,"Cash (c)"}</definedName>
    <definedName name="wrn.CF._.Statement._.Base._.Case." hidden="1">{"CashPrintArea",#N/A,FALSE,"Cash (c)"}</definedName>
    <definedName name="wrn.CGE" localSheetId="2" hidden="1">{#N/A,#N/A,TRUE,"CIN-11";#N/A,#N/A,TRUE,"CIN-13";#N/A,#N/A,TRUE,"CIN-14";#N/A,#N/A,TRUE,"CIN-16";#N/A,#N/A,TRUE,"CIN-17";#N/A,#N/A,TRUE,"CIN-18";#N/A,#N/A,TRUE,"CIN Earnings To Fixed Charges";#N/A,#N/A,TRUE,"CIN Financial Ratios";#N/A,#N/A,TRUE,"CIN-IS";#N/A,#N/A,TRUE,"CIN-BS";#N/A,#N/A,TRUE,"CIN-CS";#N/A,#N/A,TRUE,"Invest In Unconsol Subs"}</definedName>
    <definedName name="wrn.CGE" localSheetId="18"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2" hidden="1">{#N/A,#N/A,TRUE,"CIN-11";#N/A,#N/A,TRUE,"CIN-13";#N/A,#N/A,TRUE,"CIN-14";#N/A,#N/A,TRUE,"CIN-16";#N/A,#N/A,TRUE,"CIN-17";#N/A,#N/A,TRUE,"CIN-18";#N/A,#N/A,TRUE,"CIN Earnings To Fixed Charges";#N/A,#N/A,TRUE,"CIN Financial Ratios";#N/A,#N/A,TRUE,"CIN-IS";#N/A,#N/A,TRUE,"CIN-BS";#N/A,#N/A,TRUE,"CIN-CS";#N/A,#N/A,TRUE,"Invest In Unconsol Subs"}</definedName>
    <definedName name="wrn.CGE_1" localSheetId="18"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8"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8"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2" hidden="1">{#N/A,#N/A,FALSE,"SUMMARY";#N/A,#N/A,FALSE,"INPUTDATA";#N/A,#N/A,FALSE,"Condenser Performance"}</definedName>
    <definedName name="wrn.Condenser._.Summary." localSheetId="18" hidden="1">{#N/A,#N/A,FALSE,"SUMMARY";#N/A,#N/A,FALSE,"INPUTDATA";#N/A,#N/A,FALSE,"Condenser Performance"}</definedName>
    <definedName name="wrn.Condenser._.Summary." hidden="1">{#N/A,#N/A,FALSE,"SUMMARY";#N/A,#N/A,FALSE,"INPUTDATA";#N/A,#N/A,FALSE,"Condenser Performance"}</definedName>
    <definedName name="wrn.contributory._.asset._.charges." localSheetId="2" hidden="1">{"contributory1",#N/A,FALSE,"Contributory Assets Detail";"contributory2",#N/A,FALSE,"Contributory Assets Detail"}</definedName>
    <definedName name="wrn.contributory._.asset._.charges." localSheetId="18"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2" hidden="1">{"contributory1",#N/A,FALSE,"Contributory Assets Detail";"contributory2",#N/A,FALSE,"Contributory Assets Detail"}</definedName>
    <definedName name="wrn.contributory._.asset._.charges._1" localSheetId="18"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2" hidden="1">{#N/A,#N/A,FALSE,"T COST";#N/A,#N/A,FALSE,"COST_FH"}</definedName>
    <definedName name="wrn.COST." localSheetId="18" hidden="1">{#N/A,#N/A,FALSE,"T COST";#N/A,#N/A,FALSE,"COST_FH"}</definedName>
    <definedName name="wrn.COST." hidden="1">{#N/A,#N/A,FALSE,"T COST";#N/A,#N/A,FALSE,"COST_FH"}</definedName>
    <definedName name="wrn.CPB." localSheetId="18" hidden="1">{#N/A;#N/A;FALSE;"CPB"}</definedName>
    <definedName name="wrn.CPB." hidden="1">{#N/A;#N/A;FALSE;"CPB"}</definedName>
    <definedName name="wrn.Credit._.Summary." localSheetId="18" hidden="1">{#N/A;#N/A;FALSE;"Credit Summary"}</definedName>
    <definedName name="wrn.Credit._.Summary." hidden="1">{#N/A;#N/A;FALSE;"Credit Summary"}</definedName>
    <definedName name="wrn.DACOM._.광전송장치._.투찰가._.검토." localSheetId="2" hidden="1">{#N/A,#N/A,FALSE,"DAOCM 2차 검토"}</definedName>
    <definedName name="wrn.DACOM._.광전송장치._.투찰가._.검토." localSheetId="18" hidden="1">{#N/A,#N/A,FALSE,"DAOCM 2차 검토"}</definedName>
    <definedName name="wrn.DACOM._.광전송장치._.투찰가._.검토." hidden="1">{#N/A,#N/A,FALSE,"DAOCM 2차 검토"}</definedName>
    <definedName name="wrn.Data._.dump." localSheetId="18" hidden="1">{"Input Data",#N/A,FALSE,"Input";"Income and Cash Flow",#N/A,FALSE,"Calculations"}</definedName>
    <definedName name="wrn.Data._.dump." hidden="1">{"Input Data",#N/A,FALSE,"Input";"Income and Cash Flow",#N/A,FALSE,"Calculations"}</definedName>
    <definedName name="wrn.DATABASE." localSheetId="18" hidden="1">{"DBINPUT1",#N/A,FALSE,"Database";"DBINPUT2",#N/A,FALSE,"Database"}</definedName>
    <definedName name="wrn.DATABASE." hidden="1">{"DBINPUT1",#N/A,FALSE,"Database";"DBINPUT2",#N/A,FALSE,"Database"}</definedName>
    <definedName name="wrn.DCF._.Valuation." localSheetId="2" hidden="1">{"value box",#N/A,TRUE,"DPL Inc. Fin Statements";"unlevered free cash flows",#N/A,TRUE,"DPL Inc. Fin Statements"}</definedName>
    <definedName name="wrn.DCF._.Valuation." localSheetId="18"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2" hidden="1">{"value box",#N/A,TRUE,"DPL Inc. Fin Statements";"unlevered free cash flows",#N/A,TRUE,"DPL Inc. Fin Statements"}</definedName>
    <definedName name="wrn.DCF._.Valuation._1" localSheetId="18"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2" hidden="1">{"debt summary",#N/A,FALSE,"Debt";"loan details",#N/A,FALSE,"Debt"}</definedName>
    <definedName name="wrn.Debt." localSheetId="18" hidden="1">{"debt summary",#N/A,FALSE,"Debt";"loan details",#N/A,FALSE,"Debt"}</definedName>
    <definedName name="wrn.Debt." hidden="1">{"debt summary",#N/A,FALSE,"Debt";"loan details",#N/A,FALSE,"Debt"}</definedName>
    <definedName name="wrn.Debt._1" localSheetId="2" hidden="1">{"debt summary",#N/A,FALSE,"Debt";"loan details",#N/A,FALSE,"Debt"}</definedName>
    <definedName name="wrn.Debt._1" localSheetId="18" hidden="1">{"debt summary",#N/A,FALSE,"Debt";"loan details",#N/A,FALSE,"Debt"}</definedName>
    <definedName name="wrn.Debt._1" hidden="1">{"debt summary",#N/A,FALSE,"Debt";"loan details",#N/A,FALSE,"Debt"}</definedName>
    <definedName name="wrn.Deferral._.Forecast." localSheetId="18"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8" hidden="1">{#N/A;#N/A;FALSE;"Delt Data"}</definedName>
    <definedName name="wrn.Deltek._.Upload." hidden="1">{#N/A;#N/A;FALSE;"Delt Data"}</definedName>
    <definedName name="wrn.DetailThru2007."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2" hidden="1">{"document1",#N/A,FALSE,"Documentation";"document2",#N/A,FALSE,"Documentation"}</definedName>
    <definedName name="wrn.documentation." localSheetId="18" hidden="1">{"document1",#N/A,FALSE,"Documentation";"document2",#N/A,FALSE,"Documentation"}</definedName>
    <definedName name="wrn.documentation." hidden="1">{"document1",#N/A,FALSE,"Documentation";"document2",#N/A,FALSE,"Documentation"}</definedName>
    <definedName name="wrn.documentation._1" localSheetId="2" hidden="1">{"document1",#N/A,FALSE,"Documentation";"document2",#N/A,FALSE,"Documentation"}</definedName>
    <definedName name="wrn.documentation._1" localSheetId="18" hidden="1">{"document1",#N/A,FALSE,"Documentation";"document2",#N/A,FALSE,"Documentation"}</definedName>
    <definedName name="wrn.documentation._1" hidden="1">{"document1",#N/A,FALSE,"Documentation";"document2",#N/A,FALSE,"Documentation"}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2" hidden="1">{#N/A,#N/A,FALSE,"schA"}</definedName>
    <definedName name="wrn.ECR." localSheetId="18" hidden="1">{#N/A,#N/A,FALSE,"schA"}</definedName>
    <definedName name="wrn.ECR." hidden="1">{#N/A,#N/A,FALSE,"schA"}</definedName>
    <definedName name="wrn.ECR._1" localSheetId="2" hidden="1">{#N/A,#N/A,FALSE,"schA"}</definedName>
    <definedName name="wrn.ECR._1" localSheetId="18" hidden="1">{#N/A,#N/A,FALSE,"schA"}</definedName>
    <definedName name="wrn.ECR._1" hidden="1">{#N/A,#N/A,FALSE,"schA"}</definedName>
    <definedName name="wrn.ECR._1_1" localSheetId="2" hidden="1">{#N/A,#N/A,FALSE,"schA"}</definedName>
    <definedName name="wrn.ECR._1_1" localSheetId="18" hidden="1">{#N/A,#N/A,FALSE,"schA"}</definedName>
    <definedName name="wrn.ECR._1_1" hidden="1">{#N/A,#N/A,FALSE,"schA"}</definedName>
    <definedName name="wrn.ECR._1_2" localSheetId="2" hidden="1">{#N/A,#N/A,FALSE,"schA"}</definedName>
    <definedName name="wrn.ECR._1_2" localSheetId="18" hidden="1">{#N/A,#N/A,FALSE,"schA"}</definedName>
    <definedName name="wrn.ECR._1_2" hidden="1">{#N/A,#N/A,FALSE,"schA"}</definedName>
    <definedName name="wrn.ECR._1_3" localSheetId="2" hidden="1">{#N/A,#N/A,FALSE,"schA"}</definedName>
    <definedName name="wrn.ECR._1_3" localSheetId="18" hidden="1">{#N/A,#N/A,FALSE,"schA"}</definedName>
    <definedName name="wrn.ECR._1_3" hidden="1">{#N/A,#N/A,FALSE,"schA"}</definedName>
    <definedName name="wrn.ECR._2" localSheetId="2" hidden="1">{#N/A,#N/A,FALSE,"schA"}</definedName>
    <definedName name="wrn.ECR._2" localSheetId="18" hidden="1">{#N/A,#N/A,FALSE,"schA"}</definedName>
    <definedName name="wrn.ECR._2" hidden="1">{#N/A,#N/A,FALSE,"schA"}</definedName>
    <definedName name="wrn.ECR._2_1" localSheetId="2" hidden="1">{#N/A,#N/A,FALSE,"schA"}</definedName>
    <definedName name="wrn.ECR._2_1" localSheetId="18" hidden="1">{#N/A,#N/A,FALSE,"schA"}</definedName>
    <definedName name="wrn.ECR._2_1" hidden="1">{#N/A,#N/A,FALSE,"schA"}</definedName>
    <definedName name="wrn.ECR._2_2" localSheetId="2" hidden="1">{#N/A,#N/A,FALSE,"schA"}</definedName>
    <definedName name="wrn.ECR._2_2" localSheetId="18" hidden="1">{#N/A,#N/A,FALSE,"schA"}</definedName>
    <definedName name="wrn.ECR._2_2" hidden="1">{#N/A,#N/A,FALSE,"schA"}</definedName>
    <definedName name="wrn.ECR._2_3" localSheetId="2" hidden="1">{#N/A,#N/A,FALSE,"schA"}</definedName>
    <definedName name="wrn.ECR._2_3" localSheetId="18" hidden="1">{#N/A,#N/A,FALSE,"schA"}</definedName>
    <definedName name="wrn.ECR._2_3" hidden="1">{#N/A,#N/A,FALSE,"schA"}</definedName>
    <definedName name="wrn.ECR._3" localSheetId="2" hidden="1">{#N/A,#N/A,FALSE,"schA"}</definedName>
    <definedName name="wrn.ECR._3" localSheetId="18" hidden="1">{#N/A,#N/A,FALSE,"schA"}</definedName>
    <definedName name="wrn.ECR._3" hidden="1">{#N/A,#N/A,FALSE,"schA"}</definedName>
    <definedName name="wrn.ECR._3_1" localSheetId="2" hidden="1">{#N/A,#N/A,FALSE,"schA"}</definedName>
    <definedName name="wrn.ECR._3_1" localSheetId="18" hidden="1">{#N/A,#N/A,FALSE,"schA"}</definedName>
    <definedName name="wrn.ECR._3_1" hidden="1">{#N/A,#N/A,FALSE,"schA"}</definedName>
    <definedName name="wrn.ECR._3_2" localSheetId="2" hidden="1">{#N/A,#N/A,FALSE,"schA"}</definedName>
    <definedName name="wrn.ECR._3_2" localSheetId="18" hidden="1">{#N/A,#N/A,FALSE,"schA"}</definedName>
    <definedName name="wrn.ECR._3_2" hidden="1">{#N/A,#N/A,FALSE,"schA"}</definedName>
    <definedName name="wrn.ECR._3_3" localSheetId="2" hidden="1">{#N/A,#N/A,FALSE,"schA"}</definedName>
    <definedName name="wrn.ECR._3_3" localSheetId="18" hidden="1">{#N/A,#N/A,FALSE,"schA"}</definedName>
    <definedName name="wrn.ECR._3_3" hidden="1">{#N/A,#N/A,FALSE,"schA"}</definedName>
    <definedName name="wrn.ECR._4" localSheetId="2" hidden="1">{#N/A,#N/A,FALSE,"schA"}</definedName>
    <definedName name="wrn.ECR._4" localSheetId="18" hidden="1">{#N/A,#N/A,FALSE,"schA"}</definedName>
    <definedName name="wrn.ECR._4" hidden="1">{#N/A,#N/A,FALSE,"schA"}</definedName>
    <definedName name="wrn.ECR._4_1" localSheetId="2" hidden="1">{#N/A,#N/A,FALSE,"schA"}</definedName>
    <definedName name="wrn.ECR._4_1" localSheetId="18" hidden="1">{#N/A,#N/A,FALSE,"schA"}</definedName>
    <definedName name="wrn.ECR._4_1" hidden="1">{#N/A,#N/A,FALSE,"schA"}</definedName>
    <definedName name="wrn.ECR._4_2" localSheetId="2" hidden="1">{#N/A,#N/A,FALSE,"schA"}</definedName>
    <definedName name="wrn.ECR._4_2" localSheetId="18" hidden="1">{#N/A,#N/A,FALSE,"schA"}</definedName>
    <definedName name="wrn.ECR._4_2" hidden="1">{#N/A,#N/A,FALSE,"schA"}</definedName>
    <definedName name="wrn.ECR._4_3" localSheetId="2" hidden="1">{#N/A,#N/A,FALSE,"schA"}</definedName>
    <definedName name="wrn.ECR._4_3" localSheetId="18" hidden="1">{#N/A,#N/A,FALSE,"schA"}</definedName>
    <definedName name="wrn.ECR._4_3" hidden="1">{#N/A,#N/A,FALSE,"schA"}</definedName>
    <definedName name="wrn.ECR._5" localSheetId="2" hidden="1">{#N/A,#N/A,FALSE,"schA"}</definedName>
    <definedName name="wrn.ECR._5" localSheetId="18" hidden="1">{#N/A,#N/A,FALSE,"schA"}</definedName>
    <definedName name="wrn.ECR._5" hidden="1">{#N/A,#N/A,FALSE,"schA"}</definedName>
    <definedName name="wrn.ECR._5_1" localSheetId="2" hidden="1">{#N/A,#N/A,FALSE,"schA"}</definedName>
    <definedName name="wrn.ECR._5_1" localSheetId="18" hidden="1">{#N/A,#N/A,FALSE,"schA"}</definedName>
    <definedName name="wrn.ECR._5_1" hidden="1">{#N/A,#N/A,FALSE,"schA"}</definedName>
    <definedName name="wrn.ECR._5_2" localSheetId="2" hidden="1">{#N/A,#N/A,FALSE,"schA"}</definedName>
    <definedName name="wrn.ECR._5_2" localSheetId="18" hidden="1">{#N/A,#N/A,FALSE,"schA"}</definedName>
    <definedName name="wrn.ECR._5_2" hidden="1">{#N/A,#N/A,FALSE,"schA"}</definedName>
    <definedName name="wrn.ECR._5_3" localSheetId="2" hidden="1">{#N/A,#N/A,FALSE,"schA"}</definedName>
    <definedName name="wrn.ECR._5_3" localSheetId="18" hidden="1">{#N/A,#N/A,FALSE,"schA"}</definedName>
    <definedName name="wrn.ECR._5_3" hidden="1">{#N/A,#N/A,FALSE,"schA"}</definedName>
    <definedName name="wrn.Engr._.Summary." localSheetId="2" hidden="1">{#N/A,#N/A,FALSE,"INPUTDATA";#N/A,#N/A,FALSE,"SUMMARY";#N/A,#N/A,FALSE,"CTAREP";#N/A,#N/A,FALSE,"CTBREP";#N/A,#N/A,FALSE,"TURBEFF";#N/A,#N/A,FALSE,"Condenser Performance"}</definedName>
    <definedName name="wrn.Engr._.Summary." localSheetId="1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2" hidden="1">{#N/A,#N/A,FALSE,"INPUTDATA";#N/A,#N/A,FALSE,"SUMMARY"}</definedName>
    <definedName name="wrn.Exec._.Summary." localSheetId="18" hidden="1">{#N/A,#N/A,FALSE,"INPUTDATA";#N/A,#N/A,FALSE,"SUMMARY"}</definedName>
    <definedName name="wrn.Exec._.Summary." hidden="1">{#N/A,#N/A,FALSE,"INPUTDATA";#N/A,#N/A,FALSE,"SUMMARY"}</definedName>
    <definedName name="wrn.Exec1._.Summary" localSheetId="2" hidden="1">{#N/A,#N/A,FALSE,"INPUTDATA";#N/A,#N/A,FALSE,"SUMMARY"}</definedName>
    <definedName name="wrn.Exec1._.Summary" localSheetId="18" hidden="1">{#N/A,#N/A,FALSE,"INPUTDATA";#N/A,#N/A,FALSE,"SUMMARY"}</definedName>
    <definedName name="wrn.Exec1._.Summary" hidden="1">{#N/A,#N/A,FALSE,"INPUTDATA";#N/A,#N/A,FALSE,"SUMMARY"}</definedName>
    <definedName name="wrn.Exhibit_draft_report." localSheetId="2" hidden="1">{"Historic",#N/A,FALSE,"Historic IS";"BS",#N/A,FALSE,"DCF BS conversion";"Market_summary_2",#N/A,FALSE,"Market summary";"GCM_summary",#N/A,FALSE,"Market approach";"DCF",#N/A,FALSE,"DCF Projected IS unlevered";"DCF_value",#N/A,FALSE,"DCF Indications of value"}</definedName>
    <definedName name="wrn.Exhibit_draft_report." localSheetId="18"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2" hidden="1">{"Historic",#N/A,FALSE,"Historic IS";"BS",#N/A,FALSE,"DCF BS conversion";"Market_summary_2",#N/A,FALSE,"Market summary";"GCM_summary",#N/A,FALSE,"Market approach";"DCF",#N/A,FALSE,"DCF Projected IS unlevered";"DCF_value",#N/A,FALSE,"DCF Indications of value"}</definedName>
    <definedName name="wrn.Exhibit_draft_report._1" localSheetId="18"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8" hidden="1">{"FCB_ALL";#N/A;FALSE;"FCB"}</definedName>
    <definedName name="wrn.FCB." hidden="1">{"FCB_ALL";#N/A;FALSE;"FCB"}</definedName>
    <definedName name="wrn.fcb2" localSheetId="18" hidden="1">{"FCB_ALL";#N/A;FALSE;"FCB"}</definedName>
    <definedName name="wrn.fcb2" hidden="1">{"FCB_ALL";#N/A;FALSE;"FCB"}</definedName>
    <definedName name="wrn.Filing." localSheetId="18"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2" hidden="1">{#N/A,#N/A,TRUE,"Income Statement";#N/A,#N/A,TRUE,"Balance Sheet";#N/A,#N/A,TRUE,"Cash Flow"}</definedName>
    <definedName name="wrn.Financials." localSheetId="18" hidden="1">{#N/A,#N/A,TRUE,"Income Statement";#N/A,#N/A,TRUE,"Balance Sheet";#N/A,#N/A,TRUE,"Cash Flow"}</definedName>
    <definedName name="wrn.Financials." hidden="1">{#N/A,#N/A,TRUE,"Income Statement";#N/A,#N/A,TRUE,"Balance Sheet";#N/A,#N/A,TRUE,"Cash Flow"}</definedName>
    <definedName name="wrn.Financials._1" localSheetId="2" hidden="1">{#N/A,#N/A,TRUE,"Income Statement";#N/A,#N/A,TRUE,"Balance Sheet";#N/A,#N/A,TRUE,"Cash Flow"}</definedName>
    <definedName name="wrn.Financials._1" localSheetId="18" hidden="1">{#N/A,#N/A,TRUE,"Income Statement";#N/A,#N/A,TRUE,"Balance Sheet";#N/A,#N/A,TRUE,"Cash Flow"}</definedName>
    <definedName name="wrn.Financials._1" hidden="1">{#N/A,#N/A,TRUE,"Income Statement";#N/A,#N/A,TRUE,"Balance Sheet";#N/A,#N/A,TRUE,"Cash Flow"}</definedName>
    <definedName name="wrn.For._.filling._.out._.assessments." localSheetId="18" hidden="1">{"Print Empty Template",#N/A,FALSE,"Input"}</definedName>
    <definedName name="wrn.For._.filling._.out._.assessments." hidden="1">{"Print Empty Template",#N/A,FALSE,"Input"}</definedName>
    <definedName name="wrn.for._.TenneT."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8"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2" hidden="1">{#N/A,#N/A,FALSE,"Budget";#N/A,#N/A,FALSE,"Balance Sheet";#N/A,#N/A,FALSE,"Cash Flow"}</definedName>
    <definedName name="wrn.Full._.Report." localSheetId="18" hidden="1">{#N/A,#N/A,FALSE,"Budget";#N/A,#N/A,FALSE,"Balance Sheet";#N/A,#N/A,FALSE,"Cash Flow"}</definedName>
    <definedName name="wrn.Full._.Report." hidden="1">{#N/A,#N/A,FALSE,"Budget";#N/A,#N/A,FALSE,"Balance Sheet";#N/A,#N/A,FALSE,"Cash Flow"}</definedName>
    <definedName name="wrn.Full._.Report._1" localSheetId="2" hidden="1">{#N/A,#N/A,FALSE,"Budget";#N/A,#N/A,FALSE,"Balance Sheet";#N/A,#N/A,FALSE,"Cash Flow"}</definedName>
    <definedName name="wrn.Full._.Report._1" localSheetId="18" hidden="1">{#N/A,#N/A,FALSE,"Budget";#N/A,#N/A,FALSE,"Balance Sheet";#N/A,#N/A,FALSE,"Cash Flow"}</definedName>
    <definedName name="wrn.Full._.Report._1" hidden="1">{#N/A,#N/A,FALSE,"Budget";#N/A,#N/A,FALSE,"Balance Sheet";#N/A,#N/A,FALSE,"Cash Flow"}</definedName>
    <definedName name="wrn.FY97SBP." localSheetId="2" hidden="1">{#N/A,#N/A,FALSE,"FY97";#N/A,#N/A,FALSE,"FY98";#N/A,#N/A,FALSE,"FY99";#N/A,#N/A,FALSE,"FY00";#N/A,#N/A,FALSE,"FY01"}</definedName>
    <definedName name="wrn.FY97SBP." localSheetId="18" hidden="1">{#N/A,#N/A,FALSE,"FY97";#N/A,#N/A,FALSE,"FY98";#N/A,#N/A,FALSE,"FY99";#N/A,#N/A,FALSE,"FY00";#N/A,#N/A,FALSE,"FY01"}</definedName>
    <definedName name="wrn.FY97SBP." hidden="1">{#N/A,#N/A,FALSE,"FY97";#N/A,#N/A,FALSE,"FY98";#N/A,#N/A,FALSE,"FY99";#N/A,#N/A,FALSE,"FY00";#N/A,#N/A,FALSE,"FY01"}</definedName>
    <definedName name="wrn.FY97SBP._1" localSheetId="2" hidden="1">{#N/A,#N/A,FALSE,"FY97";#N/A,#N/A,FALSE,"FY98";#N/A,#N/A,FALSE,"FY99";#N/A,#N/A,FALSE,"FY00";#N/A,#N/A,FALSE,"FY01"}</definedName>
    <definedName name="wrn.FY97SBP._1" localSheetId="18" hidden="1">{#N/A,#N/A,FALSE,"FY97";#N/A,#N/A,FALSE,"FY98";#N/A,#N/A,FALSE,"FY99";#N/A,#N/A,FALSE,"FY00";#N/A,#N/A,FALSE,"FY01"}</definedName>
    <definedName name="wrn.FY97SBP._1" hidden="1">{#N/A,#N/A,FALSE,"FY97";#N/A,#N/A,FALSE,"FY98";#N/A,#N/A,FALSE,"FY99";#N/A,#N/A,FALSE,"FY00";#N/A,#N/A,FALSE,"FY01"}</definedName>
    <definedName name="wrn.Garage." localSheetId="18"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8" hidden="1">{#N/A,#N/A,FALSE,"Input 2 - Sources of Funds"}</definedName>
    <definedName name="wrn.General._.Information." hidden="1">{#N/A,#N/A,FALSE,"Input 2 - Sources of Funds"}</definedName>
    <definedName name="wrn.GIS." localSheetId="18" hidden="1">{#N/A;#N/A;FALSE;"GIS"}</definedName>
    <definedName name="wrn.GIS." hidden="1">{#N/A;#N/A;FALSE;"GIS"}</definedName>
    <definedName name="wrn.gross._.margin._.detail." localSheetId="2" hidden="1">{"gross_margin1",#N/A,FALSE,"Gross Margin Detail";"gross_margin2",#N/A,FALSE,"Gross Margin Detail"}</definedName>
    <definedName name="wrn.gross._.margin._.detail." localSheetId="18"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2" hidden="1">{"gross_margin1",#N/A,FALSE,"Gross Margin Detail";"gross_margin2",#N/A,FALSE,"Gross Margin Detail"}</definedName>
    <definedName name="wrn.gross._.margin._.detail._1" localSheetId="18" hidden="1">{"gross_margin1",#N/A,FALSE,"Gross Margin Detail";"gross_margin2",#N/A,FALSE,"Gross Margin Detail"}</definedName>
    <definedName name="wrn.gross._.margin._.detail._1" hidden="1">{"gross_margin1",#N/A,FALSE,"Gross Margin Detail";"gross_margin2",#N/A,FALSE,"Gross Margin Detail"}</definedName>
    <definedName name="wrn.Hist._.InE." localSheetId="18"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8"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8"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8"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2" hidden="1">{"historical acquirer",#N/A,FALSE,"Historical Performance";"historical target",#N/A,FALSE,"Historical Performance"}</definedName>
    <definedName name="wrn.historical._.performance." localSheetId="18"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2" hidden="1">{"historical acquirer",#N/A,FALSE,"Historical Performance";"historical target",#N/A,FALSE,"Historical Performance"}</definedName>
    <definedName name="wrn.historical._.performance._1" localSheetId="18"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8"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8" hidden="1">{#N/A;#N/A;FALSE;"HNZ"}</definedName>
    <definedName name="wrn.HNZ." hidden="1">{#N/A;#N/A;FALSE;"HNZ"}</definedName>
    <definedName name="wrn.Ilijan._.Print."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8" hidden="1">{#N/A,#N/A,TRUE,"Income";#N/A,#N/A,TRUE,"IncomeDetail";#N/A,#N/A,TRUE,"Balance";#N/A,#N/A,TRUE,"BalDetail"}</definedName>
    <definedName name="wrn.Income." hidden="1">{#N/A,#N/A,TRUE,"Income";#N/A,#N/A,TRUE,"IncomeDetail";#N/A,#N/A,TRUE,"Balance";#N/A,#N/A,TRUE,"BalDetail"}</definedName>
    <definedName name="wrn.INCOME._.STATEMENT." localSheetId="2" hidden="1">{"INCOME STATEMENT",#N/A,FALSE,"Income Statement"}</definedName>
    <definedName name="wrn.INCOME._.STATEMENT." localSheetId="18" hidden="1">{"INCOME STATEMENT",#N/A,FALSE,"Income Statement"}</definedName>
    <definedName name="wrn.INCOME._.STATEMENT." hidden="1">{"INCOME STATEMENT",#N/A,FALSE,"Income Statement"}</definedName>
    <definedName name="wrn.INCOME._.STATEMENT._1" localSheetId="2" hidden="1">{"INCOME STATEMENT",#N/A,FALSE,"Income Statement"}</definedName>
    <definedName name="wrn.INCOME._.STATEMENT._1" localSheetId="18" hidden="1">{"INCOME STATEMENT",#N/A,FALSE,"Income Statement"}</definedName>
    <definedName name="wrn.INCOME._.STATEMENT._1" hidden="1">{"INCOME STATEMENT",#N/A,FALSE,"Income Statement"}</definedName>
    <definedName name="wrn.Income._.Statements." localSheetId="18"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8" hidden="1">{"IncrCashPrintArea",#N/A,FALSE,"Incr_CF"}</definedName>
    <definedName name="wrn.Incr.._.CF._.Statement." hidden="1">{"IncrCashPrintArea",#N/A,FALSE,"Incr_CF"}</definedName>
    <definedName name="wrn.Incr.._.Profitability._.Indicators." localSheetId="18" hidden="1">{"IncrProfPrintArea",#N/A,FALSE,"Incr_Prof"}</definedName>
    <definedName name="wrn.Incr.._.Profitability._.Indicators." hidden="1">{"IncrProfPrintArea",#N/A,FALSE,"Incr_Prof"}</definedName>
    <definedName name="wrn.input._.and._.output."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8" hidden="1">{"Input",#N/A,FALSE,"INPUT"}</definedName>
    <definedName name="wrn.INPUT._.INFO." hidden="1">{"Input",#N/A,FALSE,"INPUT"}</definedName>
    <definedName name="wrn.input._.sheet." localSheetId="2" hidden="1">{#N/A,#N/A,FALSE,"TICKERS INPUT SHEET"}</definedName>
    <definedName name="wrn.input._.sheet." localSheetId="18" hidden="1">{#N/A,#N/A,FALSE,"TICKERS INPUT SHEET"}</definedName>
    <definedName name="wrn.input._.sheet." hidden="1">{#N/A,#N/A,FALSE,"TICKERS INPUT SHEET"}</definedName>
    <definedName name="wrn.input._.sheet._1" localSheetId="2" hidden="1">{#N/A,#N/A,FALSE,"TICKERS INPUT SHEET"}</definedName>
    <definedName name="wrn.input._.sheet._1" localSheetId="18" hidden="1">{#N/A,#N/A,FALSE,"TICKERS INPUT SHEET"}</definedName>
    <definedName name="wrn.input._.sheet._1" hidden="1">{#N/A,#N/A,FALSE,"TICKERS INPUT SHEET"}</definedName>
    <definedName name="wrn.Introduction."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2" hidden="1">{"assumptions",#N/A,FALSE,"Scenario 1";"valuation",#N/A,FALSE,"Scenario 1"}</definedName>
    <definedName name="wrn.IPO._.Valuation." localSheetId="18" hidden="1">{"assumptions",#N/A,FALSE,"Scenario 1";"valuation",#N/A,FALSE,"Scenario 1"}</definedName>
    <definedName name="wrn.IPO._.Valuation." hidden="1">{"assumptions",#N/A,FALSE,"Scenario 1";"valuation",#N/A,FALSE,"Scenario 1"}</definedName>
    <definedName name="wrn.IPO._.Valuation._1" localSheetId="2" hidden="1">{"assumptions",#N/A,FALSE,"Scenario 1";"valuation",#N/A,FALSE,"Scenario 1"}</definedName>
    <definedName name="wrn.IPO._.Valuation._1" localSheetId="18" hidden="1">{"assumptions",#N/A,FALSE,"Scenario 1";"valuation",#N/A,FALSE,"Scenario 1"}</definedName>
    <definedName name="wrn.IPO._.Valuation._1" hidden="1">{"assumptions",#N/A,FALSE,"Scenario 1";"valuation",#N/A,FALSE,"Scenario 1"}</definedName>
    <definedName name="wrn.IRR." localSheetId="18" hidden="1">{"IRR Benefits",#N/A,FALSE,"IRR";"Tax Credits",#N/A,FALSE,"IRR"}</definedName>
    <definedName name="wrn.IRR." hidden="1">{"IRR Benefits",#N/A,FALSE,"IRR";"Tax Credits",#N/A,FALSE,"IRR"}</definedName>
    <definedName name="wrn.IRR._.CORP._.7." localSheetId="18" hidden="1">{"IRR",#N/A,FALSE,"Corp 7 IRR";"Input",#N/A,FALSE,"Corp 7 IRR"}</definedName>
    <definedName name="wrn.IRR._.CORP._.7." hidden="1">{"IRR",#N/A,FALSE,"Corp 7 IRR";"Input",#N/A,FALSE,"Corp 7 IRR"}</definedName>
    <definedName name="wrn.K." localSheetId="18" hidden="1">{#N/A;#N/A;FALSE;"K"}</definedName>
    <definedName name="wrn.K." hidden="1">{#N/A;#N/A;FALSE;"K"}</definedName>
    <definedName name="wrn.Kristi" localSheetId="18" hidden="1">{#N/A,#N/A,TRUE,"Income";#N/A,#N/A,TRUE,"IncomeDetail";#N/A,#N/A,TRUE,"Balance";#N/A,#N/A,TRUE,"BalDetail"}</definedName>
    <definedName name="wrn.Kristi" hidden="1">{#N/A,#N/A,TRUE,"Income";#N/A,#N/A,TRUE,"IncomeDetail";#N/A,#N/A,TRUE,"Balance";#N/A,#N/A,TRUE,"BalDetail"}</definedName>
    <definedName name="wrn.LBO._.Summary." localSheetId="2" hidden="1">{"LBO Summary",#N/A,FALSE,"Summary"}</definedName>
    <definedName name="wrn.LBO._.Summary." localSheetId="18" hidden="1">{"LBO Summary",#N/A,FALSE,"Summary"}</definedName>
    <definedName name="wrn.LBO._.Summary." hidden="1">{"LBO Summary",#N/A,FALSE,"Summary"}</definedName>
    <definedName name="wrn.LBO._.Summary._1" localSheetId="2" hidden="1">{"LBO Summary",#N/A,FALSE,"Summary"}</definedName>
    <definedName name="wrn.LBO._.Summary._1" localSheetId="18" hidden="1">{"LBO Summary",#N/A,FALSE,"Summary"}</definedName>
    <definedName name="wrn.LBO._.Summary._1" hidden="1">{"LBO Summary",#N/A,FALSE,"Summary"}</definedName>
    <definedName name="wrn.Leases.xls." localSheetId="2" hidden="1">{#N/A,#N/A,FALSE,"Initial Year";#N/A,#N/A,FALSE,"Historical";#N/A,#N/A,FALSE,"balsheet";#N/A,#N/A,FALSE,"incstate";#N/A,#N/A,FALSE,"Fleet"}</definedName>
    <definedName name="wrn.Leases.xls." localSheetId="18"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2" hidden="1">{#N/A,#N/A,FALSE,"Initial Year";#N/A,#N/A,FALSE,"Historical";#N/A,#N/A,FALSE,"balsheet";#N/A,#N/A,FALSE,"incstate";#N/A,#N/A,FALSE,"Fleet"}</definedName>
    <definedName name="wrn.Leases.xls._1" localSheetId="18"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8"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2" hidden="1">{#N/A,#N/A,FALSE,"Data &amp; Key Results";#N/A,#N/A,FALSE,"Summary Template";#N/A,#N/A,FALSE,"Budget";#N/A,#N/A,FALSE,"Present Value Comparison";#N/A,#N/A,FALSE,"Cashflow";#N/A,#N/A,FALSE,"Income";#N/A,#N/A,FALSE,"Inputs"}</definedName>
    <definedName name="wrn.Mason._.Deliverables." localSheetId="18"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2" hidden="1">{#N/A,#N/A,FALSE,"Data &amp; Key Results";#N/A,#N/A,FALSE,"Summary Template";#N/A,#N/A,FALSE,"Budget";#N/A,#N/A,FALSE,"Present Value Comparison";#N/A,#N/A,FALSE,"Cashflow";#N/A,#N/A,FALSE,"Income";#N/A,#N/A,FALSE,"Inputs"}</definedName>
    <definedName name="wrn.Mason._.Deliverables._1" localSheetId="18"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8"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8"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8" hidden="1">{#N/A;#N/A;FALSE;"MCCRK"}</definedName>
    <definedName name="wrn.MCCRK." hidden="1">{#N/A;#N/A;FALSE;"MCCRK"}</definedName>
    <definedName name="wrn.Model." localSheetId="2" hidden="1">{#N/A,#N/A,FALSE,"Cover";#N/A,#N/A,FALSE,"LUMI";#N/A,#N/A,FALSE,"COMD";#N/A,#N/A,FALSE,"Valuation";#N/A,#N/A,FALSE,"Assumptions";#N/A,#N/A,FALSE,"Pooling";#N/A,#N/A,FALSE,"BalanceSheet"}</definedName>
    <definedName name="wrn.Model." localSheetId="18"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2" hidden="1">{#N/A,#N/A,FALSE,"Cover";#N/A,#N/A,FALSE,"LUMI";#N/A,#N/A,FALSE,"COMD";#N/A,#N/A,FALSE,"Valuation";#N/A,#N/A,FALSE,"Assumptions";#N/A,#N/A,FALSE,"Pooling";#N/A,#N/A,FALSE,"BalanceSheet"}</definedName>
    <definedName name="wrn.Model._1" localSheetId="18"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2" hidden="1">{"QTRINC",#N/A,FALSE,"QTRINC";"MARGIN",#N/A,FALSE,"MARGIN";"SALES1",#N/A,FALSE,"SALES";"SALES2",#N/A,FALSE,"SALES";"CASHFLOW",#N/A,FALSE,"CASHFLOW"}</definedName>
    <definedName name="wrn.MODELS." localSheetId="18"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2" hidden="1">{"QTRINC",#N/A,FALSE,"QTRINC";"MARGIN",#N/A,FALSE,"MARGIN";"SALES1",#N/A,FALSE,"SALES";"SALES2",#N/A,FALSE,"SALES";"CASHFLOW",#N/A,FALSE,"CASHFLOW"}</definedName>
    <definedName name="wrn.MODELS._1" localSheetId="18"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8"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2" hidden="1">{#N/A,#N/A,FALSE,"GCM Data Sum";#N/A,#N/A,FALSE,"TIC-Calculation";#N/A,#N/A,FALSE,"TIC  Multiples";#N/A,#N/A,FALSE,"P-E &amp; Price to Book Multiples";#N/A,#N/A,FALSE,"Margins-EBITDA-to-Growth"}</definedName>
    <definedName name="wrn.Multiples._.Calculation." localSheetId="18"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2" hidden="1">{#N/A,#N/A,FALSE,"GCM Data Sum";#N/A,#N/A,FALSE,"TIC-Calculation";#N/A,#N/A,FALSE,"TIC  Multiples";#N/A,#N/A,FALSE,"P-E &amp; Price to Book Multiples";#N/A,#N/A,FALSE,"Margins-EBITDA-to-Growth"}</definedName>
    <definedName name="wrn.Multiples._.Calculation._1" localSheetId="18"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8" hidden="1">{#N/A;#N/A;FALSE;"NA"}</definedName>
    <definedName name="wrn.NA." hidden="1">{#N/A;#N/A;FALSE;"NA"}</definedName>
    <definedName name="wrn.NT_T._.Manpower._.by._.Department." localSheetId="18"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2" hidden="1">{"page1",#N/A,FALSE,"APCI Operations Detail  ";"page2",#N/A,FALSE,"APCI Operations Detail  ";"page3",#N/A,FALSE,"APCI Operations Detail  ";"page4",#N/A,FALSE,"APCI Operations Detail  "}</definedName>
    <definedName name="wrn.ops._.costs." localSheetId="18"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2" hidden="1">{"page1",#N/A,FALSE,"APCI Operations Detail  ";"page2",#N/A,FALSE,"APCI Operations Detail  ";"page3",#N/A,FALSE,"APCI Operations Detail  ";"page4",#N/A,FALSE,"APCI Operations Detail  "}</definedName>
    <definedName name="wrn.ops._.costs._1" localSheetId="18"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2" hidden="1">{"calspreads",#N/A,FALSE,"Sheet1";"curves",#N/A,FALSE,"Sheet1";"libor",#N/A,FALSE,"Sheet1"}</definedName>
    <definedName name="wrn.Output." localSheetId="18" hidden="1">{"calspreads",#N/A,FALSE,"Sheet1";"curves",#N/A,FALSE,"Sheet1";"libor",#N/A,FALSE,"Sheet1"}</definedName>
    <definedName name="wrn.Output." hidden="1">{"calspreads",#N/A,FALSE,"Sheet1";"curves",#N/A,FALSE,"Sheet1";"libor",#N/A,FALSE,"Sheet1"}</definedName>
    <definedName name="wrn.PARTNERS._.CAPITAL._.STMT." localSheetId="2" hidden="1">{"PARTNERS CAPITAL STMT",#N/A,FALSE,"Partners Capital"}</definedName>
    <definedName name="wrn.PARTNERS._.CAPITAL._.STMT." localSheetId="18" hidden="1">{"PARTNERS CAPITAL STMT",#N/A,FALSE,"Partners Capital"}</definedName>
    <definedName name="wrn.PARTNERS._.CAPITAL._.STMT." hidden="1">{"PARTNERS CAPITAL STMT",#N/A,FALSE,"Partners Capital"}</definedName>
    <definedName name="wrn.PARTNERS._.CAPITAL._.STMT._1" localSheetId="2" hidden="1">{"PARTNERS CAPITAL STMT",#N/A,FALSE,"Partners Capital"}</definedName>
    <definedName name="wrn.PARTNERS._.CAPITAL._.STMT._1" localSheetId="18" hidden="1">{"PARTNERS CAPITAL STMT",#N/A,FALSE,"Partners Capital"}</definedName>
    <definedName name="wrn.PARTNERS._.CAPITAL._.STMT._1" hidden="1">{"PARTNERS CAPITAL STMT",#N/A,FALSE,"Partners Capital"}</definedName>
    <definedName name="wrn.print." localSheetId="2" hidden="1">{#N/A,#N/A,FALSE,"Inv. in cons subs";#N/A,#N/A,FALSE,"Intercomp.";#N/A,#N/A,FALSE,"Common Stock";#N/A,#N/A,FALSE,"Beg. or year re";#N/A,#N/A,FALSE,"Inv. NC sub-undist"}</definedName>
    <definedName name="wrn.print." localSheetId="18"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8"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2" hidden="1">{"Inc Stmt Dollar",#N/A,FALSE,"IS";"Inc Stmt CS",#N/A,FALSE,"IS";"BS Dollar",#N/A,FALSE,"BS";"BS CS",#N/A,FALSE,"BS";"CF Dollar",#N/A,FALSE,"CF";"Ratio No.1",#N/A,FALSE,"Ratio";"Ratio No.2",#N/A,FALSE,"Ratio"}</definedName>
    <definedName name="wrn.Print._.All._.Exhibits." localSheetId="18"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2" hidden="1">{"Inc Stmt Dollar",#N/A,FALSE,"IS";"Inc Stmt CS",#N/A,FALSE,"IS";"BS Dollar",#N/A,FALSE,"BS";"BS CS",#N/A,FALSE,"BS";"CF Dollar",#N/A,FALSE,"CF";"Ratio No.1",#N/A,FALSE,"Ratio";"Ratio No.2",#N/A,FALSE,"Ratio"}</definedName>
    <definedName name="wrn.Print._.All._.Exhibits._1" localSheetId="18"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8"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2"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8"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8"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8"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2" hidden="1">{"summary",#N/A,FALSE,"Valuation Analysis";"assumptions1",#N/A,FALSE,"Valuation Analysis";"assumptions2",#N/A,FALSE,"Valuation Analysis"}</definedName>
    <definedName name="wrn.print._.all._.sheets." localSheetId="18"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2" hidden="1">{"summary",#N/A,FALSE,"Valuation Analysis";"assumptions1",#N/A,FALSE,"Valuation Analysis";"assumptions2",#N/A,FALSE,"Valuation Analysis"}</definedName>
    <definedName name="wrn.print._.all._.sheets._1" localSheetId="18"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8"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8"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8"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2" hidden="1">{"Extra 1",#N/A,FALSE,"Blank"}</definedName>
    <definedName name="wrn.Print._.Blank._.Exhibit." localSheetId="18" hidden="1">{"Extra 1",#N/A,FALSE,"Blank"}</definedName>
    <definedName name="wrn.Print._.Blank._.Exhibit." hidden="1">{"Extra 1",#N/A,FALSE,"Blank"}</definedName>
    <definedName name="wrn.Print._.Blank._.Exhibit._1" localSheetId="2" hidden="1">{"Extra 1",#N/A,FALSE,"Blank"}</definedName>
    <definedName name="wrn.Print._.Blank._.Exhibit._1" localSheetId="18" hidden="1">{"Extra 1",#N/A,FALSE,"Blank"}</definedName>
    <definedName name="wrn.Print._.Blank._.Exhibit._1" hidden="1">{"Extra 1",#N/A,FALSE,"Blank"}</definedName>
    <definedName name="wrn.Print._.BS._.Exhibits." localSheetId="2" hidden="1">{"BS Dollar",#N/A,FALSE,"BS";"BS CS",#N/A,FALSE,"BS"}</definedName>
    <definedName name="wrn.Print._.BS._.Exhibits." localSheetId="18" hidden="1">{"BS Dollar",#N/A,FALSE,"BS";"BS CS",#N/A,FALSE,"BS"}</definedName>
    <definedName name="wrn.Print._.BS._.Exhibits." hidden="1">{"BS Dollar",#N/A,FALSE,"BS";"BS CS",#N/A,FALSE,"BS"}</definedName>
    <definedName name="wrn.Print._.BS._.Exhibits._1" localSheetId="2" hidden="1">{"BS Dollar",#N/A,FALSE,"BS";"BS CS",#N/A,FALSE,"BS"}</definedName>
    <definedName name="wrn.Print._.BS._.Exhibits._1" localSheetId="18" hidden="1">{"BS Dollar",#N/A,FALSE,"BS";"BS CS",#N/A,FALSE,"BS"}</definedName>
    <definedName name="wrn.Print._.BS._.Exhibits._1" hidden="1">{"BS Dollar",#N/A,FALSE,"BS";"BS CS",#N/A,FALSE,"BS"}</definedName>
    <definedName name="wrn.Print._.CF._.Exhibit." localSheetId="2" hidden="1">{"CF Dollar",#N/A,FALSE,"CF"}</definedName>
    <definedName name="wrn.Print._.CF._.Exhibit." localSheetId="18" hidden="1">{"CF Dollar",#N/A,FALSE,"CF"}</definedName>
    <definedName name="wrn.Print._.CF._.Exhibit." hidden="1">{"CF Dollar",#N/A,FALSE,"CF"}</definedName>
    <definedName name="wrn.Print._.CF._.Exhibit._1" localSheetId="2" hidden="1">{"CF Dollar",#N/A,FALSE,"CF"}</definedName>
    <definedName name="wrn.Print._.CF._.Exhibit._1" localSheetId="18" hidden="1">{"CF Dollar",#N/A,FALSE,"CF"}</definedName>
    <definedName name="wrn.Print._.CF._.Exhibit._1" hidden="1">{"CF Dollar",#N/A,FALSE,"CF"}</definedName>
    <definedName name="wrn.Print._.Documents." localSheetId="18"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8" hidden="1">{#N/A,#N/A,FALSE,"Assumptions";"Model",#N/A,FALSE,"MDU";#N/A,#N/A,FALSE,"Notes"}</definedName>
    <definedName name="wrn.Print._.Full._.Format." hidden="1">{#N/A,#N/A,FALSE,"Assumptions";"Model",#N/A,FALSE,"MDU";#N/A,#N/A,FALSE,"Notes"}</definedName>
    <definedName name="wrn.print._.graphs." localSheetId="2"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2" hidden="1">{"cap_structure",#N/A,FALSE,"Graph-Mkt Cap";"price",#N/A,FALSE,"Graph-Price";"ebit",#N/A,FALSE,"Graph-EBITDA";"ebitda",#N/A,FALSE,"Graph-EBITDA"}</definedName>
    <definedName name="wrn.print._.graphs._1" localSheetId="18"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8"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2" hidden="1">{"Inc Stmt Dollar",#N/A,FALSE,"IS";"Inc Stmt CS",#N/A,FALSE,"IS"}</definedName>
    <definedName name="wrn.Print._.IS._.Exhibits." localSheetId="18" hidden="1">{"Inc Stmt Dollar",#N/A,FALSE,"IS";"Inc Stmt CS",#N/A,FALSE,"IS"}</definedName>
    <definedName name="wrn.Print._.IS._.Exhibits." hidden="1">{"Inc Stmt Dollar",#N/A,FALSE,"IS";"Inc Stmt CS",#N/A,FALSE,"IS"}</definedName>
    <definedName name="wrn.Print._.IS._.Exhibits._1" localSheetId="2" hidden="1">{"Inc Stmt Dollar",#N/A,FALSE,"IS";"Inc Stmt CS",#N/A,FALSE,"IS"}</definedName>
    <definedName name="wrn.Print._.IS._.Exhibits._1" localSheetId="18" hidden="1">{"Inc Stmt Dollar",#N/A,FALSE,"IS";"Inc Stmt CS",#N/A,FALSE,"IS"}</definedName>
    <definedName name="wrn.Print._.IS._.Exhibits._1" hidden="1">{"Inc Stmt Dollar",#N/A,FALSE,"IS";"Inc Stmt CS",#N/A,FALSE,"IS"}</definedName>
    <definedName name="wrn.Print._.PNL._.Download." localSheetId="2" hidden="1">{"PNLProjDL",#N/A,FALSE,"PROJCO";"PNLParDL",#N/A,FALSE,"Parent"}</definedName>
    <definedName name="wrn.Print._.PNL._.Download." localSheetId="18" hidden="1">{"PNLProjDL",#N/A,FALSE,"PROJCO";"PNLParDL",#N/A,FALSE,"Parent"}</definedName>
    <definedName name="wrn.Print._.PNL._.Download." hidden="1">{"PNLProjDL",#N/A,FALSE,"PROJCO";"PNLParDL",#N/A,FALSE,"Parent"}</definedName>
    <definedName name="wrn.Print._.PNL._.Download._1" localSheetId="2" hidden="1">{"PNLProjDL",#N/A,FALSE,"PROJCO";"PNLParDL",#N/A,FALSE,"Parent"}</definedName>
    <definedName name="wrn.Print._.PNL._.Download._1" localSheetId="18" hidden="1">{"PNLProjDL",#N/A,FALSE,"PROJCO";"PNLParDL",#N/A,FALSE,"Parent"}</definedName>
    <definedName name="wrn.Print._.PNL._.Download._1" hidden="1">{"PNLProjDL",#N/A,FALSE,"PROJCO";"PNLParDL",#N/A,FALSE,"Parent"}</definedName>
    <definedName name="wrn.Print._.Ratio._.Exhibits." localSheetId="2" hidden="1">{"Ratio No.1",#N/A,FALSE,"Ratio";"Ratio No.2",#N/A,FALSE,"Ratio"}</definedName>
    <definedName name="wrn.Print._.Ratio._.Exhibits." localSheetId="18" hidden="1">{"Ratio No.1",#N/A,FALSE,"Ratio";"Ratio No.2",#N/A,FALSE,"Ratio"}</definedName>
    <definedName name="wrn.Print._.Ratio._.Exhibits." hidden="1">{"Ratio No.1",#N/A,FALSE,"Ratio";"Ratio No.2",#N/A,FALSE,"Ratio"}</definedName>
    <definedName name="wrn.Print._.Ratio._.Exhibits._1" localSheetId="2" hidden="1">{"Ratio No.1",#N/A,FALSE,"Ratio";"Ratio No.2",#N/A,FALSE,"Ratio"}</definedName>
    <definedName name="wrn.Print._.Ratio._.Exhibits._1" localSheetId="18" hidden="1">{"Ratio No.1",#N/A,FALSE,"Ratio";"Ratio No.2",#N/A,FALSE,"Ratio"}</definedName>
    <definedName name="wrn.Print._.Ratio._.Exhibits._1" hidden="1">{"Ratio No.1",#N/A,FALSE,"Ratio";"Ratio No.2",#N/A,FALSE,"Ratio"}</definedName>
    <definedName name="wrn.print._.raw._.data._.entry." localSheetId="2" hidden="1">{"inputs raw data",#N/A,TRUE,"INPUT"}</definedName>
    <definedName name="wrn.print._.raw._.data._.entry." localSheetId="18" hidden="1">{"inputs raw data",#N/A,TRUE,"INPUT"}</definedName>
    <definedName name="wrn.print._.raw._.data._.entry." hidden="1">{"inputs raw data",#N/A,TRUE,"INPUT"}</definedName>
    <definedName name="wrn.print._.raw._.data._.entry._1" localSheetId="2" hidden="1">{"inputs raw data",#N/A,TRUE,"INPUT"}</definedName>
    <definedName name="wrn.print._.raw._.data._.entry._1" localSheetId="18" hidden="1">{"inputs raw data",#N/A,TRUE,"INPUT"}</definedName>
    <definedName name="wrn.print._.raw._.data._.entry._1" hidden="1">{"inputs raw data",#N/A,TRUE,"INPUT"}</definedName>
    <definedName name="wrn.Print._.Rent._.Comps." localSheetId="18"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8"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2" hidden="1">{"summary1",#N/A,TRUE,"Comps";"summary2",#N/A,TRUE,"Comps";"summary3",#N/A,TRUE,"Comps"}</definedName>
    <definedName name="wrn.print._.summary._.sheets." localSheetId="18" hidden="1">{"summary1",#N/A,TRUE,"Comps";"summary2",#N/A,TRUE,"Comps";"summary3",#N/A,TRUE,"Comps"}</definedName>
    <definedName name="wrn.print._.summary._.sheets." hidden="1">{"summary1",#N/A,TRUE,"Comps";"summary2",#N/A,TRUE,"Comps";"summary3",#N/A,TRUE,"Comps"}</definedName>
    <definedName name="wrn.print._.summary._.sheets._1" localSheetId="2" hidden="1">{"summary1",#N/A,TRUE,"Comps";"summary2",#N/A,TRUE,"Comps";"summary3",#N/A,TRUE,"Comps"}</definedName>
    <definedName name="wrn.print._.summary._.sheets._1" localSheetId="18" hidden="1">{"summary1",#N/A,TRUE,"Comps";"summary2",#N/A,TRUE,"Comps";"summary3",#N/A,TRUE,"Comps"}</definedName>
    <definedName name="wrn.print._.summary._.sheets._1" hidden="1">{"summary1",#N/A,TRUE,"Comps";"summary2",#N/A,TRUE,"Comps";"summary3",#N/A,TRUE,"Comps"}</definedName>
    <definedName name="wrn.print._.summary._.sheets.2" localSheetId="18" hidden="1">{"summary1",#N/A,TRUE;"Comps","summary2",#N/A;TRUE,"Comps","summary3";#N/A,TRUE,"Comps"}</definedName>
    <definedName name="wrn.print._.summary._.sheets.2" hidden="1">{"summary1",#N/A,TRUE;"Comps","summary2",#N/A;TRUE,"Comps","summary3";#N/A,TRUE,"Comps"}</definedName>
    <definedName name="wrn.print._1" localSheetId="2" hidden="1">{#N/A,#N/A,FALSE,"Inv. in cons subs";#N/A,#N/A,FALSE,"Intercomp.";#N/A,#N/A,FALSE,"Common Stock";#N/A,#N/A,FALSE,"Beg. or year re";#N/A,#N/A,FALSE,"Inv. NC sub-undist"}</definedName>
    <definedName name="wrn.print._1" localSheetId="18"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8"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2" hidden="1">{"by_month",#N/A,TRUE,"template";"destec_month",#N/A,TRUE,"template";"by_quarter",#N/A,TRUE,"template";"destec_quarter",#N/A,TRUE,"template";"by_year",#N/A,TRUE,"template";"destec_annual",#N/A,TRUE,"template"}</definedName>
    <definedName name="wrn.Print_Earnings_template." localSheetId="18"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2" hidden="1">{"by_month",#N/A,TRUE,"template";"destec_month",#N/A,TRUE,"template";"by_quarter",#N/A,TRUE,"template";"destec_quarter",#N/A,TRUE,"template";"by_year",#N/A,TRUE,"template";"destec_annual",#N/A,TRUE,"template"}</definedName>
    <definedName name="wrn.Print_Earnings_template._1" localSheetId="18"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2" hidden="1">{"var_page",#N/A,FALSE,"template"}</definedName>
    <definedName name="wrn.Print_Var_page." localSheetId="18" hidden="1">{"var_page",#N/A,FALSE,"template"}</definedName>
    <definedName name="wrn.Print_Var_page." hidden="1">{"var_page",#N/A,FALSE,"template"}</definedName>
    <definedName name="wrn.Print_Var_page._1" localSheetId="2" hidden="1">{"var_page",#N/A,FALSE,"template"}</definedName>
    <definedName name="wrn.Print_Var_page._1" localSheetId="18" hidden="1">{"var_page",#N/A,FALSE,"template"}</definedName>
    <definedName name="wrn.Print_Var_page._1" hidden="1">{"var_page",#N/A,FALSE,"template"}</definedName>
    <definedName name="wrn.print_variance." localSheetId="2" hidden="1">{"var_report",#N/A,FALSE,"template"}</definedName>
    <definedName name="wrn.print_variance." localSheetId="18" hidden="1">{"var_report",#N/A,FALSE,"template"}</definedName>
    <definedName name="wrn.print_variance." hidden="1">{"var_report",#N/A,FALSE,"template"}</definedName>
    <definedName name="wrn.print_variance._1" localSheetId="2" hidden="1">{"var_report",#N/A,FALSE,"template"}</definedName>
    <definedName name="wrn.print_variance._1" localSheetId="18" hidden="1">{"var_report",#N/A,FALSE,"template"}</definedName>
    <definedName name="wrn.print_variance._1" hidden="1">{"var_report",#N/A,FALSE,"template"}</definedName>
    <definedName name="wrn.Print_Variance_Page." localSheetId="2" hidden="1">{"variance_page",#N/A,FALSE,"template"}</definedName>
    <definedName name="wrn.Print_Variance_Page." localSheetId="18" hidden="1">{"variance_page",#N/A,FALSE,"template"}</definedName>
    <definedName name="wrn.Print_Variance_Page." hidden="1">{"variance_page",#N/A,FALSE,"template"}</definedName>
    <definedName name="wrn.Print_Variance_Page._1" localSheetId="2" hidden="1">{"variance_page",#N/A,FALSE,"template"}</definedName>
    <definedName name="wrn.Print_Variance_Page._1" localSheetId="18" hidden="1">{"variance_page",#N/A,FALSE,"template"}</definedName>
    <definedName name="wrn.Print_Variance_Page._1" hidden="1">{"variance_page",#N/A,FALSE,"template"}</definedName>
    <definedName name="wrn.print1." localSheetId="2" hidden="1">{"assumption1",#N/A,FALSE,"Assumptions";"assumption2",#N/A,FALSE,"Assumptions";"assumption3",#N/A,FALSE,"Assumptions";"prod",#N/A,FALSE,"Financials";"prod2",#N/A,FALSE,"Financials";"pnl",#N/A,FALSE,"Financials";"pnl2",#N/A,FALSE,"Financials";"cash",#N/A,FALSE,"Financials";"cash2",#N/A,FALSE,"Financials"}</definedName>
    <definedName name="wrn.print1." localSheetId="18"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2" hidden="1">{"assumption1",#N/A,FALSE,"Assumptions";"assumption2",#N/A,FALSE,"Assumptions";"assumption3",#N/A,FALSE,"Assumptions";"prod",#N/A,FALSE,"Financials";"prod2",#N/A,FALSE,"Financials";"pnl",#N/A,FALSE,"Financials";"pnl2",#N/A,FALSE,"Financials";"cash",#N/A,FALSE,"Financials";"cash2",#N/A,FALSE,"Financials"}</definedName>
    <definedName name="wrn.print1._1" localSheetId="18"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2" hidden="1">{"assumption1",#N/A,FALSE,"Assumptions";"assumption2",#N/A,FALSE,"Assumptions";"assumption3",#N/A,FALSE,"Assumptions";"prod",#N/A,FALSE,"Financials";"prod2",#N/A,FALSE,"Financials";"pnl",#N/A,FALSE,"Financials";"pnl2",#N/A,FALSE,"Financials";"cash",#N/A,FALSE,"Financials";"cash2",#N/A,FALSE,"Financials"}</definedName>
    <definedName name="wrn.print1._1_1" localSheetId="18"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2" hidden="1">{"assumption1",#N/A,FALSE,"Assumptions";"assumption2",#N/A,FALSE,"Assumptions";"assumption3",#N/A,FALSE,"Assumptions";"prod",#N/A,FALSE,"Financials";"prod2",#N/A,FALSE,"Financials";"pnl",#N/A,FALSE,"Financials";"pnl2",#N/A,FALSE,"Financials";"cash",#N/A,FALSE,"Financials";"cash2",#N/A,FALSE,"Financials"}</definedName>
    <definedName name="wrn.print1._1_2" localSheetId="18"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2" hidden="1">{"assumption1",#N/A,FALSE,"Assumptions";"assumption2",#N/A,FALSE,"Assumptions";"assumption3",#N/A,FALSE,"Assumptions";"prod",#N/A,FALSE,"Financials";"prod2",#N/A,FALSE,"Financials";"pnl",#N/A,FALSE,"Financials";"pnl2",#N/A,FALSE,"Financials";"cash",#N/A,FALSE,"Financials";"cash2",#N/A,FALSE,"Financials"}</definedName>
    <definedName name="wrn.print1._1_3" localSheetId="18"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2" hidden="1">{"assumption1",#N/A,FALSE,"Assumptions";"assumption2",#N/A,FALSE,"Assumptions";"assumption3",#N/A,FALSE,"Assumptions";"prod",#N/A,FALSE,"Financials";"prod2",#N/A,FALSE,"Financials";"pnl",#N/A,FALSE,"Financials";"pnl2",#N/A,FALSE,"Financials";"cash",#N/A,FALSE,"Financials";"cash2",#N/A,FALSE,"Financials"}</definedName>
    <definedName name="wrn.print1._2" localSheetId="18"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2" hidden="1">{"assumption1",#N/A,FALSE,"Assumptions";"assumption2",#N/A,FALSE,"Assumptions";"assumption3",#N/A,FALSE,"Assumptions";"prod",#N/A,FALSE,"Financials";"prod2",#N/A,FALSE,"Financials";"pnl",#N/A,FALSE,"Financials";"pnl2",#N/A,FALSE,"Financials";"cash",#N/A,FALSE,"Financials";"cash2",#N/A,FALSE,"Financials"}</definedName>
    <definedName name="wrn.print1._2_1" localSheetId="18"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2" hidden="1">{"assumption1",#N/A,FALSE,"Assumptions";"assumption2",#N/A,FALSE,"Assumptions";"assumption3",#N/A,FALSE,"Assumptions";"prod",#N/A,FALSE,"Financials";"prod2",#N/A,FALSE,"Financials";"pnl",#N/A,FALSE,"Financials";"pnl2",#N/A,FALSE,"Financials";"cash",#N/A,FALSE,"Financials";"cash2",#N/A,FALSE,"Financials"}</definedName>
    <definedName name="wrn.print1._2_2" localSheetId="18"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2" hidden="1">{"assumption1",#N/A,FALSE,"Assumptions";"assumption2",#N/A,FALSE,"Assumptions";"assumption3",#N/A,FALSE,"Assumptions";"prod",#N/A,FALSE,"Financials";"prod2",#N/A,FALSE,"Financials";"pnl",#N/A,FALSE,"Financials";"pnl2",#N/A,FALSE,"Financials";"cash",#N/A,FALSE,"Financials";"cash2",#N/A,FALSE,"Financials"}</definedName>
    <definedName name="wrn.print1._2_3" localSheetId="18"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2" hidden="1">{"assumption1",#N/A,FALSE,"Assumptions";"assumption2",#N/A,FALSE,"Assumptions";"assumption3",#N/A,FALSE,"Assumptions";"prod",#N/A,FALSE,"Financials";"prod2",#N/A,FALSE,"Financials";"pnl",#N/A,FALSE,"Financials";"pnl2",#N/A,FALSE,"Financials";"cash",#N/A,FALSE,"Financials";"cash2",#N/A,FALSE,"Financials"}</definedName>
    <definedName name="wrn.print1._3" localSheetId="18"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2" hidden="1">{"assumption1",#N/A,FALSE,"Assumptions";"assumption2",#N/A,FALSE,"Assumptions";"assumption3",#N/A,FALSE,"Assumptions";"prod",#N/A,FALSE,"Financials";"prod2",#N/A,FALSE,"Financials";"pnl",#N/A,FALSE,"Financials";"pnl2",#N/A,FALSE,"Financials";"cash",#N/A,FALSE,"Financials";"cash2",#N/A,FALSE,"Financials"}</definedName>
    <definedName name="wrn.print1._3_1" localSheetId="18"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2" hidden="1">{"assumption1",#N/A,FALSE,"Assumptions";"assumption2",#N/A,FALSE,"Assumptions";"assumption3",#N/A,FALSE,"Assumptions";"prod",#N/A,FALSE,"Financials";"prod2",#N/A,FALSE,"Financials";"pnl",#N/A,FALSE,"Financials";"pnl2",#N/A,FALSE,"Financials";"cash",#N/A,FALSE,"Financials";"cash2",#N/A,FALSE,"Financials"}</definedName>
    <definedName name="wrn.print1._3_2" localSheetId="18"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2" hidden="1">{"assumption1",#N/A,FALSE,"Assumptions";"assumption2",#N/A,FALSE,"Assumptions";"assumption3",#N/A,FALSE,"Assumptions";"prod",#N/A,FALSE,"Financials";"prod2",#N/A,FALSE,"Financials";"pnl",#N/A,FALSE,"Financials";"pnl2",#N/A,FALSE,"Financials";"cash",#N/A,FALSE,"Financials";"cash2",#N/A,FALSE,"Financials"}</definedName>
    <definedName name="wrn.print1._3_3" localSheetId="18"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2" hidden="1">{"assumption1",#N/A,FALSE,"Assumptions";"assumption2",#N/A,FALSE,"Assumptions";"assumption3",#N/A,FALSE,"Assumptions";"prod",#N/A,FALSE,"Financials";"prod2",#N/A,FALSE,"Financials";"pnl",#N/A,FALSE,"Financials";"pnl2",#N/A,FALSE,"Financials";"cash",#N/A,FALSE,"Financials";"cash2",#N/A,FALSE,"Financials"}</definedName>
    <definedName name="wrn.print1._4" localSheetId="18"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2" hidden="1">{"assumption1",#N/A,FALSE,"Assumptions";"assumption2",#N/A,FALSE,"Assumptions";"assumption3",#N/A,FALSE,"Assumptions";"prod",#N/A,FALSE,"Financials";"prod2",#N/A,FALSE,"Financials";"pnl",#N/A,FALSE,"Financials";"pnl2",#N/A,FALSE,"Financials";"cash",#N/A,FALSE,"Financials";"cash2",#N/A,FALSE,"Financials"}</definedName>
    <definedName name="wrn.print1._4_1" localSheetId="18"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2" hidden="1">{"assumption1",#N/A,FALSE,"Assumptions";"assumption2",#N/A,FALSE,"Assumptions";"assumption3",#N/A,FALSE,"Assumptions";"prod",#N/A,FALSE,"Financials";"prod2",#N/A,FALSE,"Financials";"pnl",#N/A,FALSE,"Financials";"pnl2",#N/A,FALSE,"Financials";"cash",#N/A,FALSE,"Financials";"cash2",#N/A,FALSE,"Financials"}</definedName>
    <definedName name="wrn.print1._4_2" localSheetId="18"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2" hidden="1">{"assumption1",#N/A,FALSE,"Assumptions";"assumption2",#N/A,FALSE,"Assumptions";"assumption3",#N/A,FALSE,"Assumptions";"prod",#N/A,FALSE,"Financials";"prod2",#N/A,FALSE,"Financials";"pnl",#N/A,FALSE,"Financials";"pnl2",#N/A,FALSE,"Financials";"cash",#N/A,FALSE,"Financials";"cash2",#N/A,FALSE,"Financials"}</definedName>
    <definedName name="wrn.print1._4_3" localSheetId="18"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2" hidden="1">{"assumption1",#N/A,FALSE,"Assumptions";"assumption2",#N/A,FALSE,"Assumptions";"assumption3",#N/A,FALSE,"Assumptions";"prod",#N/A,FALSE,"Financials";"prod2",#N/A,FALSE,"Financials";"pnl",#N/A,FALSE,"Financials";"pnl2",#N/A,FALSE,"Financials";"cash",#N/A,FALSE,"Financials";"cash2",#N/A,FALSE,"Financials"}</definedName>
    <definedName name="wrn.print1._5" localSheetId="18"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2" hidden="1">{"assumption1",#N/A,FALSE,"Assumptions";"assumption2",#N/A,FALSE,"Assumptions";"assumption3",#N/A,FALSE,"Assumptions";"prod",#N/A,FALSE,"Financials";"prod2",#N/A,FALSE,"Financials";"pnl",#N/A,FALSE,"Financials";"pnl2",#N/A,FALSE,"Financials";"cash",#N/A,FALSE,"Financials";"cash2",#N/A,FALSE,"Financials"}</definedName>
    <definedName name="wrn.print1._5_1" localSheetId="18"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2" hidden="1">{"assumption1",#N/A,FALSE,"Assumptions";"assumption2",#N/A,FALSE,"Assumptions";"assumption3",#N/A,FALSE,"Assumptions";"prod",#N/A,FALSE,"Financials";"prod2",#N/A,FALSE,"Financials";"pnl",#N/A,FALSE,"Financials";"pnl2",#N/A,FALSE,"Financials";"cash",#N/A,FALSE,"Financials";"cash2",#N/A,FALSE,"Financials"}</definedName>
    <definedName name="wrn.print1._5_2" localSheetId="18"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2" hidden="1">{"assumption1",#N/A,FALSE,"Assumptions";"assumption2",#N/A,FALSE,"Assumptions";"assumption3",#N/A,FALSE,"Assumptions";"prod",#N/A,FALSE,"Financials";"prod2",#N/A,FALSE,"Financials";"pnl",#N/A,FALSE,"Financials";"pnl2",#N/A,FALSE,"Financials";"cash",#N/A,FALSE,"Financials";"cash2",#N/A,FALSE,"Financials"}</definedName>
    <definedName name="wrn.print1._5_3" localSheetId="18"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2" hidden="1">{"PA1",#N/A,TRUE,"BORDMW";"pa2",#N/A,TRUE,"BORDMW";"PA3",#N/A,TRUE,"BORDMW";"PA4",#N/A,TRUE,"BORDMW"}</definedName>
    <definedName name="wrn.PrintAll." localSheetId="18" hidden="1">{"PA1",#N/A,TRUE,"BORDMW";"pa2",#N/A,TRUE,"BORDMW";"PA3",#N/A,TRUE,"BORDMW";"PA4",#N/A,TRUE,"BORDMW"}</definedName>
    <definedName name="wrn.PrintAll." hidden="1">{"PA1",#N/A,TRUE,"BORDMW";"pa2",#N/A,TRUE,"BORDMW";"PA3",#N/A,TRUE,"BORDMW";"PA4",#N/A,TRUE,"BORDMW"}</definedName>
    <definedName name="wrn.PrintAll._1" localSheetId="2" hidden="1">{"PA1",#N/A,TRUE,"BORDMW";"pa2",#N/A,TRUE,"BORDMW";"PA3",#N/A,TRUE,"BORDMW";"PA4",#N/A,TRUE,"BORDMW"}</definedName>
    <definedName name="wrn.PrintAll._1" localSheetId="18" hidden="1">{"PA1",#N/A,TRUE,"BORDMW";"pa2",#N/A,TRUE,"BORDMW";"PA3",#N/A,TRUE,"BORDMW";"PA4",#N/A,TRUE,"BORDMW"}</definedName>
    <definedName name="wrn.PrintAll._1" hidden="1">{"PA1",#N/A,TRUE,"BORDMW";"pa2",#N/A,TRUE,"BORDMW";"PA3",#N/A,TRUE,"BORDMW";"PA4",#N/A,TRUE,"BORDMW"}</definedName>
    <definedName name="wrn.Printout." localSheetId="18"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8" hidden="1">{"Index",#N/A,FALSE,"Index"}</definedName>
    <definedName name="wrn.PrintWorkbook." hidden="1">{"Index",#N/A,FALSE,"Index"}</definedName>
    <definedName name="wrn.Profitability._.Indicators." localSheetId="18" hidden="1">{"ProfPrintArea",#N/A,FALSE,"Prof (c)"}</definedName>
    <definedName name="wrn.Profitability._.Indicators." hidden="1">{"ProfPrintArea",#N/A,FALSE,"Prof (c)"}</definedName>
    <definedName name="wrn.Profitability._.Indicators._.Base._.Case." localSheetId="18" hidden="1">{"ProfPrintArea",#N/A,FALSE,"Prof (c)"}</definedName>
    <definedName name="wrn.Profitability._.Indicators._.Base._.Case." hidden="1">{"ProfPrintArea",#N/A,FALSE,"Prof (c)"}</definedName>
    <definedName name="wrn.Project._.Summary." localSheetId="2" hidden="1">{"Summary",#N/A,FALSE,"MICMULT";"Income Statement",#N/A,FALSE,"MICMULT";"Cash Flows",#N/A,FALSE,"MICMULT"}</definedName>
    <definedName name="wrn.Project._.Summary." localSheetId="18" hidden="1">{"Summary",#N/A,FALSE,"MICMULT";"Income Statement",#N/A,FALSE,"MICMULT";"Cash Flows",#N/A,FALSE,"MICMULT"}</definedName>
    <definedName name="wrn.Project._.Summary." hidden="1">{"Summary",#N/A,FALSE,"MICMULT";"Income Statement",#N/A,FALSE,"MICMULT";"Cash Flows",#N/A,FALSE,"MICMULT"}</definedName>
    <definedName name="wrn.Project._.Summary._1" localSheetId="2" hidden="1">{"Summary",#N/A,FALSE,"MICMULT";"Income Statement",#N/A,FALSE,"MICMULT";"Cash Flows",#N/A,FALSE,"MICMULT"}</definedName>
    <definedName name="wrn.Project._.Summary._1" localSheetId="18"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2" hidden="1">{#N/A,#N/A,FALSE,"Projected Data &amp; SUBJECT-INPUTS"}</definedName>
    <definedName name="wrn.Projected._.Data._.and._.Subject._.Company._.Data." localSheetId="18" hidden="1">{#N/A,#N/A,FALSE,"Projected Data &amp; SUBJECT-INPUTS"}</definedName>
    <definedName name="wrn.Projected._.Data._.and._.Subject._.Company._.Data." hidden="1">{#N/A,#N/A,FALSE,"Projected Data &amp; SUBJECT-INPUTS"}</definedName>
    <definedName name="wrn.Projected._.Data._.and._.Subject._.Company._.Data._1" localSheetId="2" hidden="1">{#N/A,#N/A,FALSE,"Projected Data &amp; SUBJECT-INPUTS"}</definedName>
    <definedName name="wrn.Projected._.Data._.and._.Subject._.Company._.Data._1" localSheetId="18" hidden="1">{#N/A,#N/A,FALSE,"Projected Data &amp; SUBJECT-INPUTS"}</definedName>
    <definedName name="wrn.Projected._.Data._.and._.Subject._.Company._.Data._1" hidden="1">{#N/A,#N/A,FALSE,"Projected Data &amp; SUBJECT-INPUTS"}</definedName>
    <definedName name="wrn.QUICK." localSheetId="18"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2" hidden="1">{#N/A,#N/A,FALSE,"RECAP";#N/A,#N/A,FALSE,"CW_B";#N/A,#N/A,FALSE,"CW_M";#N/A,#N/A,FALSE,"CW_E";#N/A,#N/A,FALSE,"CW_F";#N/A,#N/A,FALSE,"FC_B";#N/A,#N/A,FALSE,"FC_M";#N/A,#N/A,FALSE,"FC_E";#N/A,#N/A,FALSE,"FC_F";#N/A,#N/A,FALSE,"CS"}</definedName>
    <definedName name="wrn.recap." localSheetId="18"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8" hidden="1">{"RECON",#N/A,FALSE,"Allocations"}</definedName>
    <definedName name="wrn.RECON." hidden="1">{"RECON",#N/A,FALSE,"Allocations"}</definedName>
    <definedName name="wrn.RECON._1" localSheetId="18" hidden="1">{"RECON",#N/A,FALSE,"Allocations"}</definedName>
    <definedName name="wrn.RECON._1" hidden="1">{"RECON",#N/A,FALSE,"Allocations"}</definedName>
    <definedName name="wrn.RECON._2" localSheetId="18" hidden="1">{"RECON",#N/A,FALSE,"Allocations"}</definedName>
    <definedName name="wrn.RECON._2" hidden="1">{"RECON",#N/A,FALSE,"Allocations"}</definedName>
    <definedName name="wrn.RECON._3" localSheetId="18" hidden="1">{"RECON",#N/A,FALSE,"Allocations"}</definedName>
    <definedName name="wrn.RECON._3" hidden="1">{"RECON",#N/A,FALSE,"Allocations"}</definedName>
    <definedName name="wrn.red_take." localSheetId="2" hidden="1">{"red_take_pg1",#N/A,FALSE,"reduced_take";"red_take_pg2",#N/A,FALSE,"reduced_take";"red_take_pg3",#N/A,FALSE,"reduced_take";"red_take_pg4",#N/A,FALSE,"reduced_take";"red_take_pg5",#N/A,FALSE,"reduced_take";"red_take_pg6",#N/A,FALSE,"reduced_take"}</definedName>
    <definedName name="wrn.red_take." localSheetId="18"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2" hidden="1">{"red_take_pg1",#N/A,FALSE,"reduced_take";"red_take_pg2",#N/A,FALSE,"reduced_take";"red_take_pg3",#N/A,FALSE,"reduced_take";"red_take_pg4",#N/A,FALSE,"reduced_take";"red_take_pg5",#N/A,FALSE,"reduced_take";"red_take_pg6",#N/A,FALSE,"reduced_take"}</definedName>
    <definedName name="wrn.red_take._1" localSheetId="18"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8" hidden="1">{#N/A,#N/A,FALSE;"RF Inc Stmt",#N/A,#N/A;FALSE,"RF-IS-1",#N/A;#N/A,FALSE,"RF-IS-2"}</definedName>
    <definedName name="wrn.Reforcast._.Print." hidden="1">{#N/A,#N/A,FALSE;"RF Inc Stmt",#N/A,#N/A;FALSE,"RF-IS-1",#N/A;#N/A,FALSE,"RF-IS-2"}</definedName>
    <definedName name="wrn.Reforcast._.Print1" localSheetId="18" hidden="1">{#N/A,#N/A,FALSE;"RF Inc Stmt",#N/A,#N/A;FALSE,"RF-IS-1",#N/A;#N/A,FALSE,"RF-IS-2"}</definedName>
    <definedName name="wrn.Reforcast._.Print1" hidden="1">{#N/A,#N/A,FALSE;"RF Inc Stmt",#N/A,#N/A;FALSE,"RF-IS-1",#N/A;#N/A,FALSE,"RF-IS-2"}</definedName>
    <definedName name="wrn.Reforecast." localSheetId="18"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URBISHMENT._.COSTS." hidden="1">{#N/A,#N/A,FALSE,"COMPLETE";#N/A,#N/A,FALSE,"WARRANTY";#N/A,#N/A,FALSE,"HOUSTON";#N/A,#N/A,FALSE,"CAPITAL";#N/A,#N/A,FALSE,"PROJECTIONS"}</definedName>
    <definedName name="wrn.Replacement._.Cost." localSheetId="18"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8" hidden="1">{#N/A,#N/A,FALSE,"Work performed";#N/A,#N/A,FALSE,"Resources"}</definedName>
    <definedName name="wrn.Report." hidden="1">{#N/A,#N/A,FALSE,"Work performed";#N/A,#N/A,FALSE,"Resources"}</definedName>
    <definedName name="wrn.Report._.Exhibits." localSheetId="2" hidden="1">{"Inc Stmt Exhibit",#N/A,FALSE,"IS";"BS Exhibit",#N/A,FALSE,"BS";"Ratio No.1",#N/A,FALSE,"Ratio";"Ratio No.2",#N/A,FALSE,"Ratio"}</definedName>
    <definedName name="wrn.Report._.Exhibits." localSheetId="18"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2" hidden="1">{"Inc Stmt Exhibit",#N/A,FALSE,"IS";"BS Exhibit",#N/A,FALSE,"BS";"Ratio No.1",#N/A,FALSE,"Ratio";"Ratio No.2",#N/A,FALSE,"Ratio"}</definedName>
    <definedName name="wrn.Report._.Exhibits._1" localSheetId="18"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8"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8" hidden="1">{"Report for FA","FA",FALSE,"Benefits"}</definedName>
    <definedName name="wrn.REPORT._.FOR._.FA." hidden="1">{"Report for FA","FA",FALSE,"Benefits"}</definedName>
    <definedName name="wrn.REPORT._.FOR._.LUS." localSheetId="18" hidden="1">{#N/A,#N/A,FALSE,"LeaseData";"Rent",#N/A,FALSE,"Rent,Exp"}</definedName>
    <definedName name="wrn.REPORT._.FOR._.LUS." hidden="1">{#N/A,#N/A,FALSE,"LeaseData";"Rent",#N/A,FALSE,"Rent,Exp"}</definedName>
    <definedName name="wrn.Revenue._.Analysis." localSheetId="18"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2" hidden="1">{"revenue detail 1",#N/A,FALSE,"Revenue Detail";"revenue detail 2",#N/A,FALSE,"Revenue Detail";"revenue detail 3",#N/A,FALSE,"Revenue Detail";"revenue detail 4",#N/A,FALSE,"Revenue Detail"}</definedName>
    <definedName name="wrn.revenue._.detail." localSheetId="18"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2" hidden="1">{"revenue detail 1",#N/A,FALSE,"Revenue Detail";"revenue detail 2",#N/A,FALSE,"Revenue Detail";"revenue detail 3",#N/A,FALSE,"Revenue Detail";"revenue detail 4",#N/A,FALSE,"Revenue Detail"}</definedName>
    <definedName name="wrn.revenue._.detail._1" localSheetId="18"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2" hidden="1">{"revenue graph",#N/A,FALSE,"Revenue Graph"}</definedName>
    <definedName name="wrn.revenue._.graph." localSheetId="18" hidden="1">{"revenue graph",#N/A,FALSE,"Revenue Graph"}</definedName>
    <definedName name="wrn.revenue._.graph." hidden="1">{"revenue graph",#N/A,FALSE,"Revenue Graph"}</definedName>
    <definedName name="wrn.revenue._.graph._1" localSheetId="2" hidden="1">{"revenue graph",#N/A,FALSE,"Revenue Graph"}</definedName>
    <definedName name="wrn.revenue._.graph._1" localSheetId="18" hidden="1">{"revenue graph",#N/A,FALSE,"Revenue Graph"}</definedName>
    <definedName name="wrn.revenue._.graph._1" hidden="1">{"revenue graph",#N/A,FALSE,"Revenue Graph"}</definedName>
    <definedName name="wrn.rollup." localSheetId="18" hidden="1">{"page1",#N/A,FALSE,"rollup"}</definedName>
    <definedName name="wrn.rollup." hidden="1">{"page1",#N/A,FALSE,"rollup"}</definedName>
    <definedName name="wrn.Roof._.Report." localSheetId="18" hidden="1">{"Roofs Page 1",#N/A,FALSE,"Roof Outline";"Roofs Page 2",#N/A,FALSE,"Roof Outline"}</definedName>
    <definedName name="wrn.Roof._.Report." hidden="1">{"Roofs Page 1",#N/A,FALSE,"Roof Outline";"Roofs Page 2",#N/A,FALSE,"Roof Outline"}</definedName>
    <definedName name="wrn.RustyPresentation." localSheetId="18"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2" hidden="1">{"sales",#N/A,FALSE,"Sales";"sales existing",#N/A,FALSE,"Sales";"sales rd1",#N/A,FALSE,"Sales";"sales rd2",#N/A,FALSE,"Sales"}</definedName>
    <definedName name="wrn.sales." localSheetId="18"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8"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8"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2" hidden="1">{"sales",#N/A,FALSE,"Sales";"sales existing",#N/A,FALSE,"Sales";"sales rd1",#N/A,FALSE,"Sales";"sales rd2",#N/A,FALSE,"Sales"}</definedName>
    <definedName name="wrn.sales._1" localSheetId="18" hidden="1">{"sales",#N/A,FALSE,"Sales";"sales existing",#N/A,FALSE,"Sales";"sales rd1",#N/A,FALSE,"Sales";"sales rd2",#N/A,FALSE,"Sales"}</definedName>
    <definedName name="wrn.sales._1" hidden="1">{"sales",#N/A,FALSE,"Sales";"sales existing",#N/A,FALSE,"Sales";"sales rd1",#N/A,FALSE,"Sales";"sales rd2",#N/A,FALSE,"Sales"}</definedName>
    <definedName name="wrn.sample." localSheetId="2" hidden="1">{"sample",#N/A,FALSE,"Client Input Sheet"}</definedName>
    <definedName name="wrn.sample." localSheetId="18" hidden="1">{"sample",#N/A,FALSE,"Client Input Sheet"}</definedName>
    <definedName name="wrn.sample." hidden="1">{"sample",#N/A,FALSE,"Client Input Sheet"}</definedName>
    <definedName name="wrn.sample._1" localSheetId="2" hidden="1">{"sample",#N/A,FALSE,"Client Input Sheet"}</definedName>
    <definedName name="wrn.sample._1" localSheetId="18" hidden="1">{"sample",#N/A,FALSE,"Client Input Sheet"}</definedName>
    <definedName name="wrn.sample._1" hidden="1">{"sample",#N/A,FALSE,"Client Input Sheet"}</definedName>
    <definedName name="wrn.Schedules." localSheetId="18"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2" hidden="1">{#N/A,#N/A,FALSE,"changes";#N/A,#N/A,FALSE,"Assumptions";"view1",#N/A,FALSE,"BE Analysis";"view2",#N/A,FALSE,"BE Analysis";#N/A,#N/A,FALSE,"DCF Calculation - Scenario 1";"Dollar",#N/A,FALSE,"Consolidated - Scenario 1";"CS",#N/A,FALSE,"Consolidated - Scenario 1"}</definedName>
    <definedName name="wrn.Shorten._.Version." localSheetId="18"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2" hidden="1">{#N/A,#N/A,FALSE,"changes";#N/A,#N/A,FALSE,"Assumptions";"view1",#N/A,FALSE,"BE Analysis";"view2",#N/A,FALSE,"BE Analysis";#N/A,#N/A,FALSE,"DCF Calculation - Scenario 1";"Dollar",#N/A,FALSE,"Consolidated - Scenario 1";"CS",#N/A,FALSE,"Consolidated - Scenario 1"}</definedName>
    <definedName name="wrn.Shorten._.Version._1" localSheetId="18"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8" hidden="1">{"FCB_ALL",#N/A;FALSE,"FCB";"GREY_ALL",#N/A;FALSE,"GREY"}</definedName>
    <definedName name="wrn.STAND_ALONE_BOTH." hidden="1">{"FCB_ALL",#N/A;FALSE,"FCB";"GREY_ALL",#N/A;FALSE,"GREY"}</definedName>
    <definedName name="wrn.STMT._.OF._.CASH._.FLOWS." localSheetId="2" hidden="1">{"STMT OF CASH FLOWS",#N/A,FALSE,"Cash Flows Indirect"}</definedName>
    <definedName name="wrn.STMT._.OF._.CASH._.FLOWS." localSheetId="18" hidden="1">{"STMT OF CASH FLOWS",#N/A,FALSE,"Cash Flows Indirect"}</definedName>
    <definedName name="wrn.STMT._.OF._.CASH._.FLOWS." hidden="1">{"STMT OF CASH FLOWS",#N/A,FALSE,"Cash Flows Indirect"}</definedName>
    <definedName name="wrn.STMT._.OF._.CASH._.FLOWS._1" localSheetId="2" hidden="1">{"STMT OF CASH FLOWS",#N/A,FALSE,"Cash Flows Indirect"}</definedName>
    <definedName name="wrn.STMT._.OF._.CASH._.FLOWS._1" localSheetId="18" hidden="1">{"STMT OF CASH FLOWS",#N/A,FALSE,"Cash Flows Indirect"}</definedName>
    <definedName name="wrn.STMT._.OF._.CASH._.FLOWS._1" hidden="1">{"STMT OF CASH FLOWS",#N/A,FALSE,"Cash Flows Indirect"}</definedName>
    <definedName name="wrn.SUM._.OF._.UNIT._.3." localSheetId="2" hidden="1">{#N/A,#N/A,FALSE,"INPUTDATA";#N/A,#N/A,FALSE,"SUMMARY";#N/A,#N/A,FALSE,"CTAREP";#N/A,#N/A,FALSE,"CTBREP";#N/A,#N/A,FALSE,"PMG4ST86";#N/A,#N/A,FALSE,"TURBEFF";#N/A,#N/A,FALSE,"Condenser Performance"}</definedName>
    <definedName name="wrn.SUM._.OF._.UNIT._.3." localSheetId="1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2" hidden="1">{"summary",#N/A,FALSE,"Valuation Analysis"}</definedName>
    <definedName name="wrn.summary." localSheetId="18" hidden="1">{"summary",#N/A,FALSE,"Valuation Analysis"}</definedName>
    <definedName name="wrn.summary." hidden="1">{"summary",#N/A,FALSE,"Valuation Analysis"}</definedName>
    <definedName name="wrn.summary._.schedules." localSheetId="2" hidden="1">{"summary1",#N/A,FALSE,"Summary of Values";"summary2",#N/A,FALSE,"Summary of Values"}</definedName>
    <definedName name="wrn.summary._.schedules." localSheetId="18" hidden="1">{"summary1",#N/A,FALSE,"Summary of Values";"summary2",#N/A,FALSE,"Summary of Values"}</definedName>
    <definedName name="wrn.summary._.schedules." hidden="1">{"summary1",#N/A,FALSE,"Summary of Values";"summary2",#N/A,FALSE,"Summary of Values"}</definedName>
    <definedName name="wrn.summary._.schedules._1" localSheetId="2" hidden="1">{"summary1",#N/A,FALSE,"Summary of Values";"summary2",#N/A,FALSE,"Summary of Values"}</definedName>
    <definedName name="wrn.summary._.schedules._1" localSheetId="18" hidden="1">{"summary1",#N/A,FALSE,"Summary of Values";"summary2",#N/A,FALSE,"Summary of Values"}</definedName>
    <definedName name="wrn.summary._.schedules._1" hidden="1">{"summary1",#N/A,FALSE,"Summary of Values";"summary2",#N/A,FALSE,"Summary of Values"}</definedName>
    <definedName name="wrn.summary._1" localSheetId="2" hidden="1">{"summary",#N/A,FALSE,"Valuation Analysis"}</definedName>
    <definedName name="wrn.summary._1" localSheetId="18" hidden="1">{"summary",#N/A,FALSE,"Valuation Analysis"}</definedName>
    <definedName name="wrn.summary._1" hidden="1">{"summary",#N/A,FALSE,"Valuation Analysis"}</definedName>
    <definedName name="wrn.Supporting._.Calculations." localSheetId="18" hidden="1">{#N/A,#N/A,FALSE,"Work performed";#N/A,#N/A,FALSE,"Resources"}</definedName>
    <definedName name="wrn.Supporting._.Calculations." hidden="1">{#N/A,#N/A,FALSE,"Work performed";#N/A,#N/A,FALSE,"Resources"}</definedName>
    <definedName name="wrn.TAJE." localSheetId="18" hidden="1">{"TAJE",#N/A,FALSE,"TAJE"}</definedName>
    <definedName name="wrn.TAJE." hidden="1">{"TAJE",#N/A,FALSE,"TAJE"}</definedName>
    <definedName name="wrn.TAJE._1" localSheetId="18" hidden="1">{"TAJE",#N/A,FALSE,"TAJE"}</definedName>
    <definedName name="wrn.TAJE._1" hidden="1">{"TAJE",#N/A,FALSE,"TAJE"}</definedName>
    <definedName name="wrn.TAJE._2" localSheetId="18" hidden="1">{"TAJE",#N/A,FALSE,"TAJE"}</definedName>
    <definedName name="wrn.TAJE._2" hidden="1">{"TAJE",#N/A,FALSE,"TAJE"}</definedName>
    <definedName name="wrn.TAJE._3" localSheetId="18" hidden="1">{"TAJE",#N/A,FALSE,"TAJE"}</definedName>
    <definedName name="wrn.TAJE._3" hidden="1">{"TAJE",#N/A,FALSE,"TAJE"}</definedName>
    <definedName name="wrn.Tax._.Accrual." localSheetId="18" hidden="1">{#N/A,#N/A,TRUE,"TAXPROV";#N/A,#N/A,TRUE,"FLOWTHRU";#N/A,#N/A,TRUE,"SCHEDULE M'S";#N/A,#N/A,TRUE,"PLANT M'S";#N/A,#N/A,TRUE,"TAXJE"}</definedName>
    <definedName name="wrn.Tax._.Accrual." hidden="1">{#N/A,#N/A,TRUE,"TAXPROV";#N/A,#N/A,TRUE,"FLOWTHRU";#N/A,#N/A,TRUE,"SCHEDULE M'S";#N/A,#N/A,TRUE,"PLANT M'S";#N/A,#N/A,TRUE,"TAXJE"}</definedName>
    <definedName name="wrn.TB._.ALL._.ACCTS." localSheetId="2" hidden="1">{"BALANCE SHEET ACCTS",#N/A,TRUE,"Working Trial Balance";"INCOME STMT ACCTS",#N/A,TRUE,"Working Trial Balance"}</definedName>
    <definedName name="wrn.TB._.ALL._.ACCTS." localSheetId="18"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2" hidden="1">{"BALANCE SHEET ACCTS",#N/A,TRUE,"Working Trial Balance";"INCOME STMT ACCTS",#N/A,TRUE,"Working Trial Balance"}</definedName>
    <definedName name="wrn.TB._.ALL._.ACCTS._1" localSheetId="18"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2" hidden="1">{"BALANCE SHEET ACCTS",#N/A,FALSE,"Working Trial Balance"}</definedName>
    <definedName name="wrn.TB._.BALANCE._.SHEET." localSheetId="18" hidden="1">{"BALANCE SHEET ACCTS",#N/A,FALSE,"Working Trial Balance"}</definedName>
    <definedName name="wrn.TB._.BALANCE._.SHEET." hidden="1">{"BALANCE SHEET ACCTS",#N/A,FALSE,"Working Trial Balance"}</definedName>
    <definedName name="wrn.TB._.BALANCE._.SHEET._1" localSheetId="2" hidden="1">{"BALANCE SHEET ACCTS",#N/A,FALSE,"Working Trial Balance"}</definedName>
    <definedName name="wrn.TB._.BALANCE._.SHEET._1" localSheetId="18" hidden="1">{"BALANCE SHEET ACCTS",#N/A,FALSE,"Working Trial Balance"}</definedName>
    <definedName name="wrn.TB._.BALANCE._.SHEET._1" hidden="1">{"BALANCE SHEET ACCTS",#N/A,FALSE,"Working Trial Balance"}</definedName>
    <definedName name="wrn.TB._.EXPLANATIONS." localSheetId="2" hidden="1">{"EXPLANATIONS",#N/A,FALSE,"Working Trial Balance"}</definedName>
    <definedName name="wrn.TB._.EXPLANATIONS." localSheetId="18" hidden="1">{"EXPLANATIONS",#N/A,FALSE,"Working Trial Balance"}</definedName>
    <definedName name="wrn.TB._.EXPLANATIONS." hidden="1">{"EXPLANATIONS",#N/A,FALSE,"Working Trial Balance"}</definedName>
    <definedName name="wrn.TB._.EXPLANATIONS._1" localSheetId="2" hidden="1">{"EXPLANATIONS",#N/A,FALSE,"Working Trial Balance"}</definedName>
    <definedName name="wrn.TB._.EXPLANATIONS._1" localSheetId="18" hidden="1">{"EXPLANATIONS",#N/A,FALSE,"Working Trial Balance"}</definedName>
    <definedName name="wrn.TB._.EXPLANATIONS._1" hidden="1">{"EXPLANATIONS",#N/A,FALSE,"Working Trial Balance"}</definedName>
    <definedName name="wrn.TB._.INCOME._.STMT." localSheetId="2" hidden="1">{"INCOME STMT ACCTS",#N/A,FALSE,"Working Trial Balance"}</definedName>
    <definedName name="wrn.TB._.INCOME._.STMT." localSheetId="18" hidden="1">{"INCOME STMT ACCTS",#N/A,FALSE,"Working Trial Balance"}</definedName>
    <definedName name="wrn.TB._.INCOME._.STMT." hidden="1">{"INCOME STMT ACCTS",#N/A,FALSE,"Working Trial Balance"}</definedName>
    <definedName name="wrn.TB._.INCOME._.STMT._1" localSheetId="2" hidden="1">{"INCOME STMT ACCTS",#N/A,FALSE,"Working Trial Balance"}</definedName>
    <definedName name="wrn.TB._.INCOME._.STMT._1" localSheetId="18" hidden="1">{"INCOME STMT ACCTS",#N/A,FALSE,"Working Trial Balance"}</definedName>
    <definedName name="wrn.TB._.INCOME._.STMT._1" hidden="1">{"INCOME STMT ACCTS",#N/A,FALSE,"Working Trial Balance"}</definedName>
    <definedName name="wrn.TB3." localSheetId="18" hidden="1">{"TB3",#N/A,FALSE,"INCOME"}</definedName>
    <definedName name="wrn.TB3." hidden="1">{"TB3",#N/A,FALSE,"INCOME"}</definedName>
    <definedName name="wrn.TB3._1" localSheetId="18" hidden="1">{"TB3",#N/A,FALSE,"INCOME"}</definedName>
    <definedName name="wrn.TB3._1" hidden="1">{"TB3",#N/A,FALSE,"INCOME"}</definedName>
    <definedName name="wrn.TB3._2" localSheetId="18" hidden="1">{"TB3",#N/A,FALSE,"INCOME"}</definedName>
    <definedName name="wrn.TB3._2" hidden="1">{"TB3",#N/A,FALSE,"INCOME"}</definedName>
    <definedName name="wrn.TB3._3" localSheetId="18" hidden="1">{"TB3",#N/A,FALSE,"INCOME"}</definedName>
    <definedName name="wrn.TB3._3" hidden="1">{"TB3",#N/A,FALSE,"INCOME"}</definedName>
    <definedName name="wrn.technology." localSheetId="2" hidden="1">{"developed valuation",#N/A,FALSE,"Valuation Analysis";"developed income statement",#N/A,FALSE,"Abbreviated Income Statement";"inprocess valuation",#N/A,FALSE,"Valuation Analysis";"inprocess income statement",#N/A,FALSE,"Abbreviated Income Statement"}</definedName>
    <definedName name="wrn.technology." localSheetId="18"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2" hidden="1">{"developed valuation",#N/A,FALSE,"Valuation Analysis";"developed income statement",#N/A,FALSE,"Abbreviated Income Statement";"inprocess valuation",#N/A,FALSE,"Valuation Analysis";"inprocess income statement",#N/A,FALSE,"Abbreviated Income Statement"}</definedName>
    <definedName name="wrn.technology._1" localSheetId="18"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8" hidden="1">{"acc1",#N/A,TRUE,"Accrual";"ACC2",#N/A,TRUE,"Accrual"}</definedName>
    <definedName name="wrn.TEST." hidden="1">{"acc1",#N/A,TRUE,"Accrual";"ACC2",#N/A,TRUE,"Accrual"}</definedName>
    <definedName name="wrn.test1." localSheetId="2" hidden="1">{"Income Statement",#N/A,FALSE,"CFMODEL";"Balance Sheet",#N/A,FALSE,"CFMODEL"}</definedName>
    <definedName name="wrn.test1." localSheetId="18" hidden="1">{"Income Statement",#N/A,FALSE,"CFMODEL";"Balance Sheet",#N/A,FALSE,"CFMODEL"}</definedName>
    <definedName name="wrn.test1." hidden="1">{"Income Statement",#N/A,FALSE,"CFMODEL";"Balance Sheet",#N/A,FALSE,"CFMODEL"}</definedName>
    <definedName name="wrn.test1._1" localSheetId="2" hidden="1">{"Income Statement",#N/A,FALSE,"CFMODEL";"Balance Sheet",#N/A,FALSE,"CFMODEL"}</definedName>
    <definedName name="wrn.test1._1" localSheetId="18" hidden="1">{"Income Statement",#N/A,FALSE,"CFMODEL";"Balance Sheet",#N/A,FALSE,"CFMODEL"}</definedName>
    <definedName name="wrn.test1._1" hidden="1">{"Income Statement",#N/A,FALSE,"CFMODEL";"Balance Sheet",#N/A,FALSE,"CFMODEL"}</definedName>
    <definedName name="wrn.test2." localSheetId="2" hidden="1">{"SourcesUses",#N/A,TRUE,"CFMODEL";"TransOverview",#N/A,TRUE,"CFMODEL"}</definedName>
    <definedName name="wrn.test2." localSheetId="18" hidden="1">{"SourcesUses",#N/A,TRUE,"CFMODEL";"TransOverview",#N/A,TRUE,"CFMODEL"}</definedName>
    <definedName name="wrn.test2." hidden="1">{"SourcesUses",#N/A,TRUE,"CFMODEL";"TransOverview",#N/A,TRUE,"CFMODEL"}</definedName>
    <definedName name="wrn.test2._1" localSheetId="2" hidden="1">{"SourcesUses",#N/A,TRUE,"CFMODEL";"TransOverview",#N/A,TRUE,"CFMODEL"}</definedName>
    <definedName name="wrn.test2._1" localSheetId="18" hidden="1">{"SourcesUses",#N/A,TRUE,"CFMODEL";"TransOverview",#N/A,TRUE,"CFMODEL"}</definedName>
    <definedName name="wrn.test2._1" hidden="1">{"SourcesUses",#N/A,TRUE,"CFMODEL";"TransOverview",#N/A,TRUE,"CFMODEL"}</definedName>
    <definedName name="wrn.test3." localSheetId="2" hidden="1">{"SourcesUses",#N/A,TRUE,#N/A;"TransOverview",#N/A,TRUE,"CFMODEL"}</definedName>
    <definedName name="wrn.test3." localSheetId="18" hidden="1">{"SourcesUses",#N/A,TRUE,#N/A;"TransOverview",#N/A,TRUE,"CFMODEL"}</definedName>
    <definedName name="wrn.test3." hidden="1">{"SourcesUses",#N/A,TRUE,#N/A;"TransOverview",#N/A,TRUE,"CFMODEL"}</definedName>
    <definedName name="wrn.test3._1" localSheetId="2" hidden="1">{"SourcesUses",#N/A,TRUE,#N/A;"TransOverview",#N/A,TRUE,"CFMODEL"}</definedName>
    <definedName name="wrn.test3._1" localSheetId="18" hidden="1">{"SourcesUses",#N/A,TRUE,#N/A;"TransOverview",#N/A,TRUE,"CFMODEL"}</definedName>
    <definedName name="wrn.test3._1" hidden="1">{"SourcesUses",#N/A,TRUE,#N/A;"TransOverview",#N/A,TRUE,"CFMODEL"}</definedName>
    <definedName name="wrn.test4." localSheetId="2" hidden="1">{"SourcesUses",#N/A,TRUE,"FundsFlow";"TransOverview",#N/A,TRUE,"FundsFlow"}</definedName>
    <definedName name="wrn.test4." localSheetId="18" hidden="1">{"SourcesUses",#N/A,TRUE,"FundsFlow";"TransOverview",#N/A,TRUE,"FundsFlow"}</definedName>
    <definedName name="wrn.test4." hidden="1">{"SourcesUses",#N/A,TRUE,"FundsFlow";"TransOverview",#N/A,TRUE,"FundsFlow"}</definedName>
    <definedName name="wrn.test4._1" localSheetId="2" hidden="1">{"SourcesUses",#N/A,TRUE,"FundsFlow";"TransOverview",#N/A,TRUE,"FundsFlow"}</definedName>
    <definedName name="wrn.test4._1" localSheetId="18" hidden="1">{"SourcesUses",#N/A,TRUE,"FundsFlow";"TransOverview",#N/A,TRUE,"FundsFlow"}</definedName>
    <definedName name="wrn.test4._1" hidden="1">{"SourcesUses",#N/A,TRUE,"FundsFlow";"TransOverview",#N/A,TRUE,"FundsFlow"}</definedName>
    <definedName name="wrn.TESTS." localSheetId="2" hidden="1">{"PAGE_1",#N/A,FALSE,"MONTH"}</definedName>
    <definedName name="wrn.TESTS." localSheetId="18" hidden="1">{"PAGE_1",#N/A,FALSE,"MONTH"}</definedName>
    <definedName name="wrn.TESTS." hidden="1">{"PAGE_1",#N/A,FALSE,"MONTH"}</definedName>
    <definedName name="wrn.Total._.Company._.Reforecast._.Print." localSheetId="18"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2" hidden="1">{#N/A,#N/A,FALSE,"System Totals";#N/A,#N/A,FALSE,"SegA";#N/A,#N/A,FALSE,"SegB";#N/A,#N/A,FALSE,"SegC";#N/A,#N/A,FALSE,"SegD";#N/A,#N/A,FALSE,"SegE";#N/A,#N/A,FALSE,"SegF";#N/A,#N/A,FALSE,"SegG"}</definedName>
    <definedName name="wrn.Total._.Printout." localSheetId="18"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8" hidden="1">{#N/A,#N/A,FALSE;"Inc Stmt",#N/A,#N/A;FALSE,"Indirect Costs",#N/A;#N/A,FALSE,"Capital"}</definedName>
    <definedName name="wrn.Track." hidden="1">{#N/A,#N/A,FALSE;"Inc Stmt",#N/A,#N/A;FALSE,"Indirect Costs",#N/A;#N/A,FALSE,"Capital"}</definedName>
    <definedName name="wrn.trademark._.and._.trade._.name." localSheetId="2" hidden="1">{"trademark1",#N/A,FALSE,"Trademark(s) and Trade Name(s)"}</definedName>
    <definedName name="wrn.trademark._.and._.trade._.name." localSheetId="18" hidden="1">{"trademark1",#N/A,FALSE,"Trademark(s) and Trade Name(s)"}</definedName>
    <definedName name="wrn.trademark._.and._.trade._.name." hidden="1">{"trademark1",#N/A,FALSE,"Trademark(s) and Trade Name(s)"}</definedName>
    <definedName name="wrn.trademark._.and._.trade._.name._1" localSheetId="2" hidden="1">{"trademark1",#N/A,FALSE,"Trademark(s) and Trade Name(s)"}</definedName>
    <definedName name="wrn.trademark._.and._.trade._.name._1" localSheetId="18" hidden="1">{"trademark1",#N/A,FALSE,"Trademark(s) and Trade Name(s)"}</definedName>
    <definedName name="wrn.trademark._.and._.trade._.name._1" hidden="1">{"trademark1",#N/A,FALSE,"Trademark(s) and Trade Name(s)"}</definedName>
    <definedName name="wrn.Trading._.Summary." localSheetId="18" hidden="1">{#N/A;#N/A;FALSE;"Trading Summary"}</definedName>
    <definedName name="wrn.Trading._.Summary." hidden="1">{#N/A;#N/A;FALSE;"Trading Summary"}</definedName>
    <definedName name="wrn.Unit._.Financials."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2" hidden="1">{#N/A,#N/A,FALSE,"Expenditures";#N/A,#N/A,FALSE,"Property Placed In-Service";#N/A,#N/A,FALSE,"Removals";#N/A,#N/A,FALSE,"Retirements";#N/A,#N/A,FALSE,"CWIP Balances";#N/A,#N/A,FALSE,"CWIP_Expend_Ratios";#N/A,#N/A,FALSE,"CWIP_Yr_End"}</definedName>
    <definedName name="wrn.USIM_Data_Abbrev." localSheetId="18"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2" hidden="1">{#N/A,#N/A,FALSE,"Expenditures";#N/A,#N/A,FALSE,"Property Placed In-Service";#N/A,#N/A,FALSE,"Removals";#N/A,#N/A,FALSE,"Retirements";#N/A,#N/A,FALSE,"CWIP Balances";#N/A,#N/A,FALSE,"CWIP_Expend_Ratios";#N/A,#N/A,FALSE,"CWIP_Yr_End"}</definedName>
    <definedName name="wrn.USIM_Data_Abbrev._1" localSheetId="18"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2" hidden="1">{#N/A,#N/A,FALSE,"Expenditures";#N/A,#N/A,FALSE,"Property Placed In-Service";#N/A,#N/A,FALSE,"Removals";#N/A,#N/A,FALSE,"Retirements";#N/A,#N/A,FALSE,"CWIP Balances";#N/A,#N/A,FALSE,"CWIP_Expend_Ratios";#N/A,#N/A,FALSE,"CWIP_Yr_End"}</definedName>
    <definedName name="wrn.USIM_Data_Abbrev._1_1" localSheetId="18"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2" hidden="1">{#N/A,#N/A,FALSE,"Expenditures";#N/A,#N/A,FALSE,"Property Placed In-Service";#N/A,#N/A,FALSE,"Removals";#N/A,#N/A,FALSE,"Retirements";#N/A,#N/A,FALSE,"CWIP Balances";#N/A,#N/A,FALSE,"CWIP_Expend_Ratios";#N/A,#N/A,FALSE,"CWIP_Yr_End"}</definedName>
    <definedName name="wrn.USIM_Data_Abbrev._1_2" localSheetId="18"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2" hidden="1">{#N/A,#N/A,FALSE,"Expenditures";#N/A,#N/A,FALSE,"Property Placed In-Service";#N/A,#N/A,FALSE,"Removals";#N/A,#N/A,FALSE,"Retirements";#N/A,#N/A,FALSE,"CWIP Balances";#N/A,#N/A,FALSE,"CWIP_Expend_Ratios";#N/A,#N/A,FALSE,"CWIP_Yr_End"}</definedName>
    <definedName name="wrn.USIM_Data_Abbrev._1_3" localSheetId="18"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2" hidden="1">{#N/A,#N/A,FALSE,"Expenditures";#N/A,#N/A,FALSE,"Property Placed In-Service";#N/A,#N/A,FALSE,"Removals";#N/A,#N/A,FALSE,"Retirements";#N/A,#N/A,FALSE,"CWIP Balances";#N/A,#N/A,FALSE,"CWIP_Expend_Ratios";#N/A,#N/A,FALSE,"CWIP_Yr_End"}</definedName>
    <definedName name="wrn.USIM_Data_Abbrev._2" localSheetId="18"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2" hidden="1">{#N/A,#N/A,FALSE,"Expenditures";#N/A,#N/A,FALSE,"Property Placed In-Service";#N/A,#N/A,FALSE,"Removals";#N/A,#N/A,FALSE,"Retirements";#N/A,#N/A,FALSE,"CWIP Balances";#N/A,#N/A,FALSE,"CWIP_Expend_Ratios";#N/A,#N/A,FALSE,"CWIP_Yr_End"}</definedName>
    <definedName name="wrn.USIM_Data_Abbrev._2_1" localSheetId="18"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2" hidden="1">{#N/A,#N/A,FALSE,"Expenditures";#N/A,#N/A,FALSE,"Property Placed In-Service";#N/A,#N/A,FALSE,"Removals";#N/A,#N/A,FALSE,"Retirements";#N/A,#N/A,FALSE,"CWIP Balances";#N/A,#N/A,FALSE,"CWIP_Expend_Ratios";#N/A,#N/A,FALSE,"CWIP_Yr_End"}</definedName>
    <definedName name="wrn.USIM_Data_Abbrev._2_2" localSheetId="18"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2" hidden="1">{#N/A,#N/A,FALSE,"Expenditures";#N/A,#N/A,FALSE,"Property Placed In-Service";#N/A,#N/A,FALSE,"Removals";#N/A,#N/A,FALSE,"Retirements";#N/A,#N/A,FALSE,"CWIP Balances";#N/A,#N/A,FALSE,"CWIP_Expend_Ratios";#N/A,#N/A,FALSE,"CWIP_Yr_End"}</definedName>
    <definedName name="wrn.USIM_Data_Abbrev._2_3" localSheetId="18"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2" hidden="1">{#N/A,#N/A,FALSE,"Expenditures";#N/A,#N/A,FALSE,"Property Placed In-Service";#N/A,#N/A,FALSE,"Removals";#N/A,#N/A,FALSE,"Retirements";#N/A,#N/A,FALSE,"CWIP Balances";#N/A,#N/A,FALSE,"CWIP_Expend_Ratios";#N/A,#N/A,FALSE,"CWIP_Yr_End"}</definedName>
    <definedName name="wrn.USIM_Data_Abbrev._3" localSheetId="18"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2" hidden="1">{#N/A,#N/A,FALSE,"Expenditures";#N/A,#N/A,FALSE,"Property Placed In-Service";#N/A,#N/A,FALSE,"Removals";#N/A,#N/A,FALSE,"Retirements";#N/A,#N/A,FALSE,"CWIP Balances";#N/A,#N/A,FALSE,"CWIP_Expend_Ratios";#N/A,#N/A,FALSE,"CWIP_Yr_End"}</definedName>
    <definedName name="wrn.USIM_Data_Abbrev._3_1" localSheetId="18"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2" hidden="1">{#N/A,#N/A,FALSE,"Expenditures";#N/A,#N/A,FALSE,"Property Placed In-Service";#N/A,#N/A,FALSE,"Removals";#N/A,#N/A,FALSE,"Retirements";#N/A,#N/A,FALSE,"CWIP Balances";#N/A,#N/A,FALSE,"CWIP_Expend_Ratios";#N/A,#N/A,FALSE,"CWIP_Yr_End"}</definedName>
    <definedName name="wrn.USIM_Data_Abbrev._3_2" localSheetId="18"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2" hidden="1">{#N/A,#N/A,FALSE,"Expenditures";#N/A,#N/A,FALSE,"Property Placed In-Service";#N/A,#N/A,FALSE,"Removals";#N/A,#N/A,FALSE,"Retirements";#N/A,#N/A,FALSE,"CWIP Balances";#N/A,#N/A,FALSE,"CWIP_Expend_Ratios";#N/A,#N/A,FALSE,"CWIP_Yr_End"}</definedName>
    <definedName name="wrn.USIM_Data_Abbrev._3_3" localSheetId="18"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2" hidden="1">{#N/A,#N/A,FALSE,"Expenditures";#N/A,#N/A,FALSE,"Property Placed In-Service";#N/A,#N/A,FALSE,"Removals";#N/A,#N/A,FALSE,"Retirements";#N/A,#N/A,FALSE,"CWIP Balances";#N/A,#N/A,FALSE,"CWIP_Expend_Ratios";#N/A,#N/A,FALSE,"CWIP_Yr_End"}</definedName>
    <definedName name="wrn.USIM_Data_Abbrev._4" localSheetId="18"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2" hidden="1">{#N/A,#N/A,FALSE,"Expenditures";#N/A,#N/A,FALSE,"Property Placed In-Service";#N/A,#N/A,FALSE,"Removals";#N/A,#N/A,FALSE,"Retirements";#N/A,#N/A,FALSE,"CWIP Balances";#N/A,#N/A,FALSE,"CWIP_Expend_Ratios";#N/A,#N/A,FALSE,"CWIP_Yr_End"}</definedName>
    <definedName name="wrn.USIM_Data_Abbrev._4_1" localSheetId="18"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2" hidden="1">{#N/A,#N/A,FALSE,"Expenditures";#N/A,#N/A,FALSE,"Property Placed In-Service";#N/A,#N/A,FALSE,"Removals";#N/A,#N/A,FALSE,"Retirements";#N/A,#N/A,FALSE,"CWIP Balances";#N/A,#N/A,FALSE,"CWIP_Expend_Ratios";#N/A,#N/A,FALSE,"CWIP_Yr_End"}</definedName>
    <definedName name="wrn.USIM_Data_Abbrev._4_2" localSheetId="18"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2" hidden="1">{#N/A,#N/A,FALSE,"Expenditures";#N/A,#N/A,FALSE,"Property Placed In-Service";#N/A,#N/A,FALSE,"Removals";#N/A,#N/A,FALSE,"Retirements";#N/A,#N/A,FALSE,"CWIP Balances";#N/A,#N/A,FALSE,"CWIP_Expend_Ratios";#N/A,#N/A,FALSE,"CWIP_Yr_End"}</definedName>
    <definedName name="wrn.USIM_Data_Abbrev._4_3" localSheetId="18"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2" hidden="1">{#N/A,#N/A,FALSE,"Expenditures";#N/A,#N/A,FALSE,"Property Placed In-Service";#N/A,#N/A,FALSE,"Removals";#N/A,#N/A,FALSE,"Retirements";#N/A,#N/A,FALSE,"CWIP Balances";#N/A,#N/A,FALSE,"CWIP_Expend_Ratios";#N/A,#N/A,FALSE,"CWIP_Yr_End"}</definedName>
    <definedName name="wrn.USIM_Data_Abbrev._5" localSheetId="18"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2" hidden="1">{#N/A,#N/A,FALSE,"Expenditures";#N/A,#N/A,FALSE,"Property Placed In-Service";#N/A,#N/A,FALSE,"Removals";#N/A,#N/A,FALSE,"Retirements";#N/A,#N/A,FALSE,"CWIP Balances";#N/A,#N/A,FALSE,"CWIP_Expend_Ratios";#N/A,#N/A,FALSE,"CWIP_Yr_End"}</definedName>
    <definedName name="wrn.USIM_Data_Abbrev._5_1" localSheetId="18"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2" hidden="1">{#N/A,#N/A,FALSE,"Expenditures";#N/A,#N/A,FALSE,"Property Placed In-Service";#N/A,#N/A,FALSE,"Removals";#N/A,#N/A,FALSE,"Retirements";#N/A,#N/A,FALSE,"CWIP Balances";#N/A,#N/A,FALSE,"CWIP_Expend_Ratios";#N/A,#N/A,FALSE,"CWIP_Yr_End"}</definedName>
    <definedName name="wrn.USIM_Data_Abbrev._5_2" localSheetId="18"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2" hidden="1">{#N/A,#N/A,FALSE,"Expenditures";#N/A,#N/A,FALSE,"Property Placed In-Service";#N/A,#N/A,FALSE,"Removals";#N/A,#N/A,FALSE,"Retirements";#N/A,#N/A,FALSE,"CWIP Balances";#N/A,#N/A,FALSE,"CWIP_Expend_Ratios";#N/A,#N/A,FALSE,"CWIP_Yr_End"}</definedName>
    <definedName name="wrn.USIM_Data_Abbrev._5_3" localSheetId="18"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2" hidden="1">{#N/A,#N/A,FALSE,"Expenditures";#N/A,#N/A,FALSE,"Property Placed In-Service";#N/A,#N/A,FALSE,"CWIP Balances"}</definedName>
    <definedName name="wrn.USIM_Data_Abbrev3." localSheetId="18"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2" hidden="1">{#N/A,#N/A,FALSE,"Expenditures";#N/A,#N/A,FALSE,"Property Placed In-Service";#N/A,#N/A,FALSE,"CWIP Balances"}</definedName>
    <definedName name="wrn.USIM_Data_Abbrev3._1" localSheetId="18"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2" hidden="1">{#N/A,#N/A,FALSE,"Expenditures";#N/A,#N/A,FALSE,"Property Placed In-Service";#N/A,#N/A,FALSE,"CWIP Balances"}</definedName>
    <definedName name="wrn.USIM_Data_Abbrev3._1_1" localSheetId="18"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2" hidden="1">{#N/A,#N/A,FALSE,"Expenditures";#N/A,#N/A,FALSE,"Property Placed In-Service";#N/A,#N/A,FALSE,"CWIP Balances"}</definedName>
    <definedName name="wrn.USIM_Data_Abbrev3._1_2" localSheetId="18"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2" hidden="1">{#N/A,#N/A,FALSE,"Expenditures";#N/A,#N/A,FALSE,"Property Placed In-Service";#N/A,#N/A,FALSE,"CWIP Balances"}</definedName>
    <definedName name="wrn.USIM_Data_Abbrev3._1_3" localSheetId="18"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2" hidden="1">{#N/A,#N/A,FALSE,"Expenditures";#N/A,#N/A,FALSE,"Property Placed In-Service";#N/A,#N/A,FALSE,"CWIP Balances"}</definedName>
    <definedName name="wrn.USIM_Data_Abbrev3._2" localSheetId="18"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2" hidden="1">{#N/A,#N/A,FALSE,"Expenditures";#N/A,#N/A,FALSE,"Property Placed In-Service";#N/A,#N/A,FALSE,"CWIP Balances"}</definedName>
    <definedName name="wrn.USIM_Data_Abbrev3._2_1" localSheetId="18"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2" hidden="1">{#N/A,#N/A,FALSE,"Expenditures";#N/A,#N/A,FALSE,"Property Placed In-Service";#N/A,#N/A,FALSE,"CWIP Balances"}</definedName>
    <definedName name="wrn.USIM_Data_Abbrev3._2_2" localSheetId="18"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2" hidden="1">{#N/A,#N/A,FALSE,"Expenditures";#N/A,#N/A,FALSE,"Property Placed In-Service";#N/A,#N/A,FALSE,"CWIP Balances"}</definedName>
    <definedName name="wrn.USIM_Data_Abbrev3._2_3" localSheetId="18"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2" hidden="1">{#N/A,#N/A,FALSE,"Expenditures";#N/A,#N/A,FALSE,"Property Placed In-Service";#N/A,#N/A,FALSE,"CWIP Balances"}</definedName>
    <definedName name="wrn.USIM_Data_Abbrev3._3" localSheetId="18"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2" hidden="1">{#N/A,#N/A,FALSE,"Expenditures";#N/A,#N/A,FALSE,"Property Placed In-Service";#N/A,#N/A,FALSE,"CWIP Balances"}</definedName>
    <definedName name="wrn.USIM_Data_Abbrev3._3_1" localSheetId="18"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2" hidden="1">{#N/A,#N/A,FALSE,"Expenditures";#N/A,#N/A,FALSE,"Property Placed In-Service";#N/A,#N/A,FALSE,"CWIP Balances"}</definedName>
    <definedName name="wrn.USIM_Data_Abbrev3._3_2" localSheetId="18"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2" hidden="1">{#N/A,#N/A,FALSE,"Expenditures";#N/A,#N/A,FALSE,"Property Placed In-Service";#N/A,#N/A,FALSE,"CWIP Balances"}</definedName>
    <definedName name="wrn.USIM_Data_Abbrev3._3_3" localSheetId="18"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2" hidden="1">{#N/A,#N/A,FALSE,"Expenditures";#N/A,#N/A,FALSE,"Property Placed In-Service";#N/A,#N/A,FALSE,"CWIP Balances"}</definedName>
    <definedName name="wrn.USIM_Data_Abbrev3._4" localSheetId="18"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2" hidden="1">{#N/A,#N/A,FALSE,"Expenditures";#N/A,#N/A,FALSE,"Property Placed In-Service";#N/A,#N/A,FALSE,"CWIP Balances"}</definedName>
    <definedName name="wrn.USIM_Data_Abbrev3._4_1" localSheetId="18"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2" hidden="1">{#N/A,#N/A,FALSE,"Expenditures";#N/A,#N/A,FALSE,"Property Placed In-Service";#N/A,#N/A,FALSE,"CWIP Balances"}</definedName>
    <definedName name="wrn.USIM_Data_Abbrev3._4_2" localSheetId="18"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2" hidden="1">{#N/A,#N/A,FALSE,"Expenditures";#N/A,#N/A,FALSE,"Property Placed In-Service";#N/A,#N/A,FALSE,"CWIP Balances"}</definedName>
    <definedName name="wrn.USIM_Data_Abbrev3._4_3" localSheetId="18"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2" hidden="1">{#N/A,#N/A,FALSE,"Expenditures";#N/A,#N/A,FALSE,"Property Placed In-Service";#N/A,#N/A,FALSE,"CWIP Balances"}</definedName>
    <definedName name="wrn.USIM_Data_Abbrev3._5" localSheetId="18"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2" hidden="1">{#N/A,#N/A,FALSE,"Expenditures";#N/A,#N/A,FALSE,"Property Placed In-Service";#N/A,#N/A,FALSE,"CWIP Balances"}</definedName>
    <definedName name="wrn.USIM_Data_Abbrev3._5_1" localSheetId="18"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2" hidden="1">{#N/A,#N/A,FALSE,"Expenditures";#N/A,#N/A,FALSE,"Property Placed In-Service";#N/A,#N/A,FALSE,"CWIP Balances"}</definedName>
    <definedName name="wrn.USIM_Data_Abbrev3._5_2" localSheetId="18"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2" hidden="1">{#N/A,#N/A,FALSE,"Expenditures";#N/A,#N/A,FALSE,"Property Placed In-Service";#N/A,#N/A,FALSE,"CWIP Balances"}</definedName>
    <definedName name="wrn.USIM_Data_Abbrev3._5_3" localSheetId="18"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2" hidden="1">{"Area1",#N/A,FALSE,"OREWACC";"Area2",#N/A,FALSE,"OREWACC"}</definedName>
    <definedName name="wrn.Wacc." localSheetId="18" hidden="1">{"Area1",#N/A,FALSE,"OREWACC";"Area2",#N/A,FALSE,"OREWACC"}</definedName>
    <definedName name="wrn.Wacc." hidden="1">{"Area1",#N/A,FALSE,"OREWACC";"Area2",#N/A,FALSE,"OREWACC"}</definedName>
    <definedName name="wrn.Wacc._1" localSheetId="2" hidden="1">{"Area1",#N/A,FALSE,"OREWACC";"Area2",#N/A,FALSE,"OREWACC"}</definedName>
    <definedName name="wrn.Wacc._1" localSheetId="18" hidden="1">{"Area1",#N/A,FALSE,"OREWACC";"Area2",#N/A,FALSE,"OREWACC"}</definedName>
    <definedName name="wrn.Wacc._1" hidden="1">{"Area1",#N/A,FALSE,"OREWACC";"Area2",#N/A,FALSE,"OREWACC"}</definedName>
    <definedName name="wrn.work._.paper._.shcedules." localSheetId="2" hidden="1">{"summary1",#N/A,FALSE,"Summary of Values";"summary2",#N/A,FALSE,"Summary of Values";"weighted average returns",#N/A,FALSE,"WACC and WARA";"fixed asset detail",#N/A,FALSE,"Fixed Asset Detail"}</definedName>
    <definedName name="wrn.work._.paper._.shcedules." localSheetId="18"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2" hidden="1">{"summary1",#N/A,FALSE,"Summary of Values";"summary2",#N/A,FALSE,"Summary of Values";"weighted average returns",#N/A,FALSE,"WACC and WARA";"fixed asset detail",#N/A,FALSE,"Fixed Asset Detail"}</definedName>
    <definedName name="wrn.work._.paper._.shcedules._1" localSheetId="18"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8" hidden="1">{#N/A;#N/A;FALSE;"WWY"}</definedName>
    <definedName name="wrn.WWY." hidden="1">{#N/A;#N/A;FALSE;"WWY"}</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2" hidden="1">{#N/A,#N/A,FALSE,"schA"}</definedName>
    <definedName name="www" localSheetId="18" hidden="1">{#N/A,#N/A,FALSE,"schA"}</definedName>
    <definedName name="www" hidden="1">{#N/A,#N/A,FALSE,"schA"}</definedName>
    <definedName name="www_1" localSheetId="2" hidden="1">{#N/A,#N/A,FALSE,"schA"}</definedName>
    <definedName name="www_1" localSheetId="18" hidden="1">{#N/A,#N/A,FALSE,"schA"}</definedName>
    <definedName name="www_1" hidden="1">{#N/A,#N/A,FALSE,"schA"}</definedName>
    <definedName name="www_1_1" localSheetId="2" hidden="1">{#N/A,#N/A,FALSE,"schA"}</definedName>
    <definedName name="www_1_1" localSheetId="18" hidden="1">{#N/A,#N/A,FALSE,"schA"}</definedName>
    <definedName name="www_1_1" hidden="1">{#N/A,#N/A,FALSE,"schA"}</definedName>
    <definedName name="www_1_2" localSheetId="2" hidden="1">{#N/A,#N/A,FALSE,"schA"}</definedName>
    <definedName name="www_1_2" localSheetId="18" hidden="1">{#N/A,#N/A,FALSE,"schA"}</definedName>
    <definedName name="www_1_2" hidden="1">{#N/A,#N/A,FALSE,"schA"}</definedName>
    <definedName name="www_1_3" localSheetId="2" hidden="1">{#N/A,#N/A,FALSE,"schA"}</definedName>
    <definedName name="www_1_3" localSheetId="18" hidden="1">{#N/A,#N/A,FALSE,"schA"}</definedName>
    <definedName name="www_1_3" hidden="1">{#N/A,#N/A,FALSE,"schA"}</definedName>
    <definedName name="www_2" localSheetId="2" hidden="1">{#N/A,#N/A,FALSE,"schA"}</definedName>
    <definedName name="www_2" localSheetId="18" hidden="1">{#N/A,#N/A,FALSE,"schA"}</definedName>
    <definedName name="www_2" hidden="1">{#N/A,#N/A,FALSE,"schA"}</definedName>
    <definedName name="www_2_1" localSheetId="2" hidden="1">{#N/A,#N/A,FALSE,"schA"}</definedName>
    <definedName name="www_2_1" localSheetId="18" hidden="1">{#N/A,#N/A,FALSE,"schA"}</definedName>
    <definedName name="www_2_1" hidden="1">{#N/A,#N/A,FALSE,"schA"}</definedName>
    <definedName name="www_2_2" localSheetId="2" hidden="1">{#N/A,#N/A,FALSE,"schA"}</definedName>
    <definedName name="www_2_2" localSheetId="18" hidden="1">{#N/A,#N/A,FALSE,"schA"}</definedName>
    <definedName name="www_2_2" hidden="1">{#N/A,#N/A,FALSE,"schA"}</definedName>
    <definedName name="www_2_3" localSheetId="2" hidden="1">{#N/A,#N/A,FALSE,"schA"}</definedName>
    <definedName name="www_2_3" localSheetId="18" hidden="1">{#N/A,#N/A,FALSE,"schA"}</definedName>
    <definedName name="www_2_3" hidden="1">{#N/A,#N/A,FALSE,"schA"}</definedName>
    <definedName name="www_3" localSheetId="2" hidden="1">{#N/A,#N/A,FALSE,"schA"}</definedName>
    <definedName name="www_3" localSheetId="18" hidden="1">{#N/A,#N/A,FALSE,"schA"}</definedName>
    <definedName name="www_3" hidden="1">{#N/A,#N/A,FALSE,"schA"}</definedName>
    <definedName name="www_3_1" localSheetId="2" hidden="1">{#N/A,#N/A,FALSE,"schA"}</definedName>
    <definedName name="www_3_1" localSheetId="18" hidden="1">{#N/A,#N/A,FALSE,"schA"}</definedName>
    <definedName name="www_3_1" hidden="1">{#N/A,#N/A,FALSE,"schA"}</definedName>
    <definedName name="www_3_2" localSheetId="2" hidden="1">{#N/A,#N/A,FALSE,"schA"}</definedName>
    <definedName name="www_3_2" localSheetId="18" hidden="1">{#N/A,#N/A,FALSE,"schA"}</definedName>
    <definedName name="www_3_2" hidden="1">{#N/A,#N/A,FALSE,"schA"}</definedName>
    <definedName name="www_3_3" localSheetId="2" hidden="1">{#N/A,#N/A,FALSE,"schA"}</definedName>
    <definedName name="www_3_3" localSheetId="18" hidden="1">{#N/A,#N/A,FALSE,"schA"}</definedName>
    <definedName name="www_3_3" hidden="1">{#N/A,#N/A,FALSE,"schA"}</definedName>
    <definedName name="www_4" localSheetId="2" hidden="1">{#N/A,#N/A,FALSE,"schA"}</definedName>
    <definedName name="www_4" localSheetId="18" hidden="1">{#N/A,#N/A,FALSE,"schA"}</definedName>
    <definedName name="www_4" hidden="1">{#N/A,#N/A,FALSE,"schA"}</definedName>
    <definedName name="www_4_1" localSheetId="2" hidden="1">{#N/A,#N/A,FALSE,"schA"}</definedName>
    <definedName name="www_4_1" localSheetId="18" hidden="1">{#N/A,#N/A,FALSE,"schA"}</definedName>
    <definedName name="www_4_1" hidden="1">{#N/A,#N/A,FALSE,"schA"}</definedName>
    <definedName name="www_4_2" localSheetId="2" hidden="1">{#N/A,#N/A,FALSE,"schA"}</definedName>
    <definedName name="www_4_2" localSheetId="18" hidden="1">{#N/A,#N/A,FALSE,"schA"}</definedName>
    <definedName name="www_4_2" hidden="1">{#N/A,#N/A,FALSE,"schA"}</definedName>
    <definedName name="www_4_3" localSheetId="2" hidden="1">{#N/A,#N/A,FALSE,"schA"}</definedName>
    <definedName name="www_4_3" localSheetId="18" hidden="1">{#N/A,#N/A,FALSE,"schA"}</definedName>
    <definedName name="www_4_3" hidden="1">{#N/A,#N/A,FALSE,"schA"}</definedName>
    <definedName name="www_5" localSheetId="2" hidden="1">{#N/A,#N/A,FALSE,"schA"}</definedName>
    <definedName name="www_5" localSheetId="18" hidden="1">{#N/A,#N/A,FALSE,"schA"}</definedName>
    <definedName name="www_5" hidden="1">{#N/A,#N/A,FALSE,"schA"}</definedName>
    <definedName name="www_5_1" localSheetId="2" hidden="1">{#N/A,#N/A,FALSE,"schA"}</definedName>
    <definedName name="www_5_1" localSheetId="18" hidden="1">{#N/A,#N/A,FALSE,"schA"}</definedName>
    <definedName name="www_5_1" hidden="1">{#N/A,#N/A,FALSE,"schA"}</definedName>
    <definedName name="www_5_2" localSheetId="2" hidden="1">{#N/A,#N/A,FALSE,"schA"}</definedName>
    <definedName name="www_5_2" localSheetId="18" hidden="1">{#N/A,#N/A,FALSE,"schA"}</definedName>
    <definedName name="www_5_2" hidden="1">{#N/A,#N/A,FALSE,"schA"}</definedName>
    <definedName name="www_5_3" localSheetId="2" hidden="1">{#N/A,#N/A,FALSE,"schA"}</definedName>
    <definedName name="www_5_3" localSheetId="18" hidden="1">{#N/A,#N/A,FALSE,"schA"}</definedName>
    <definedName name="www_5_3" hidden="1">{#N/A,#N/A,FALSE,"schA"}</definedName>
    <definedName name="wwww" localSheetId="2" hidden="1">{#N/A,#N/A,FALSE,"schA"}</definedName>
    <definedName name="wwww" localSheetId="18" hidden="1">{#N/A,#N/A,FALSE,"schA"}</definedName>
    <definedName name="wwww" hidden="1">{#N/A,#N/A,FALSE,"schA"}</definedName>
    <definedName name="wwww_1" localSheetId="2" hidden="1">{#N/A,#N/A,FALSE,"schA"}</definedName>
    <definedName name="wwww_1" localSheetId="18" hidden="1">{#N/A,#N/A,FALSE,"schA"}</definedName>
    <definedName name="wwww_1" hidden="1">{#N/A,#N/A,FALSE,"schA"}</definedName>
    <definedName name="wwww_1_1" localSheetId="2" hidden="1">{#N/A,#N/A,FALSE,"schA"}</definedName>
    <definedName name="wwww_1_1" localSheetId="18" hidden="1">{#N/A,#N/A,FALSE,"schA"}</definedName>
    <definedName name="wwww_1_1" hidden="1">{#N/A,#N/A,FALSE,"schA"}</definedName>
    <definedName name="wwww_1_2" localSheetId="2" hidden="1">{#N/A,#N/A,FALSE,"schA"}</definedName>
    <definedName name="wwww_1_2" localSheetId="18" hidden="1">{#N/A,#N/A,FALSE,"schA"}</definedName>
    <definedName name="wwww_1_2" hidden="1">{#N/A,#N/A,FALSE,"schA"}</definedName>
    <definedName name="wwww_1_3" localSheetId="2" hidden="1">{#N/A,#N/A,FALSE,"schA"}</definedName>
    <definedName name="wwww_1_3" localSheetId="18" hidden="1">{#N/A,#N/A,FALSE,"schA"}</definedName>
    <definedName name="wwww_1_3" hidden="1">{#N/A,#N/A,FALSE,"schA"}</definedName>
    <definedName name="wwww_2" localSheetId="2" hidden="1">{#N/A,#N/A,FALSE,"schA"}</definedName>
    <definedName name="wwww_2" localSheetId="18" hidden="1">{#N/A,#N/A,FALSE,"schA"}</definedName>
    <definedName name="wwww_2" hidden="1">{#N/A,#N/A,FALSE,"schA"}</definedName>
    <definedName name="wwww_2_1" localSheetId="2" hidden="1">{#N/A,#N/A,FALSE,"schA"}</definedName>
    <definedName name="wwww_2_1" localSheetId="18" hidden="1">{#N/A,#N/A,FALSE,"schA"}</definedName>
    <definedName name="wwww_2_1" hidden="1">{#N/A,#N/A,FALSE,"schA"}</definedName>
    <definedName name="wwww_2_2" localSheetId="2" hidden="1">{#N/A,#N/A,FALSE,"schA"}</definedName>
    <definedName name="wwww_2_2" localSheetId="18" hidden="1">{#N/A,#N/A,FALSE,"schA"}</definedName>
    <definedName name="wwww_2_2" hidden="1">{#N/A,#N/A,FALSE,"schA"}</definedName>
    <definedName name="wwww_2_3" localSheetId="2" hidden="1">{#N/A,#N/A,FALSE,"schA"}</definedName>
    <definedName name="wwww_2_3" localSheetId="18" hidden="1">{#N/A,#N/A,FALSE,"schA"}</definedName>
    <definedName name="wwww_2_3" hidden="1">{#N/A,#N/A,FALSE,"schA"}</definedName>
    <definedName name="wwww_3" localSheetId="2" hidden="1">{#N/A,#N/A,FALSE,"schA"}</definedName>
    <definedName name="wwww_3" localSheetId="18" hidden="1">{#N/A,#N/A,FALSE,"schA"}</definedName>
    <definedName name="wwww_3" hidden="1">{#N/A,#N/A,FALSE,"schA"}</definedName>
    <definedName name="wwww_3_1" localSheetId="2" hidden="1">{#N/A,#N/A,FALSE,"schA"}</definedName>
    <definedName name="wwww_3_1" localSheetId="18" hidden="1">{#N/A,#N/A,FALSE,"schA"}</definedName>
    <definedName name="wwww_3_1" hidden="1">{#N/A,#N/A,FALSE,"schA"}</definedName>
    <definedName name="wwww_3_2" localSheetId="2" hidden="1">{#N/A,#N/A,FALSE,"schA"}</definedName>
    <definedName name="wwww_3_2" localSheetId="18" hidden="1">{#N/A,#N/A,FALSE,"schA"}</definedName>
    <definedName name="wwww_3_2" hidden="1">{#N/A,#N/A,FALSE,"schA"}</definedName>
    <definedName name="wwww_3_3" localSheetId="2" hidden="1">{#N/A,#N/A,FALSE,"schA"}</definedName>
    <definedName name="wwww_3_3" localSheetId="18" hidden="1">{#N/A,#N/A,FALSE,"schA"}</definedName>
    <definedName name="wwww_3_3" hidden="1">{#N/A,#N/A,FALSE,"schA"}</definedName>
    <definedName name="wwww_4" localSheetId="2" hidden="1">{#N/A,#N/A,FALSE,"schA"}</definedName>
    <definedName name="wwww_4" localSheetId="18" hidden="1">{#N/A,#N/A,FALSE,"schA"}</definedName>
    <definedName name="wwww_4" hidden="1">{#N/A,#N/A,FALSE,"schA"}</definedName>
    <definedName name="wwww_4_1" localSheetId="2" hidden="1">{#N/A,#N/A,FALSE,"schA"}</definedName>
    <definedName name="wwww_4_1" localSheetId="18" hidden="1">{#N/A,#N/A,FALSE,"schA"}</definedName>
    <definedName name="wwww_4_1" hidden="1">{#N/A,#N/A,FALSE,"schA"}</definedName>
    <definedName name="wwww_4_2" localSheetId="2" hidden="1">{#N/A,#N/A,FALSE,"schA"}</definedName>
    <definedName name="wwww_4_2" localSheetId="18" hidden="1">{#N/A,#N/A,FALSE,"schA"}</definedName>
    <definedName name="wwww_4_2" hidden="1">{#N/A,#N/A,FALSE,"schA"}</definedName>
    <definedName name="wwww_4_3" localSheetId="2" hidden="1">{#N/A,#N/A,FALSE,"schA"}</definedName>
    <definedName name="wwww_4_3" localSheetId="18" hidden="1">{#N/A,#N/A,FALSE,"schA"}</definedName>
    <definedName name="wwww_4_3" hidden="1">{#N/A,#N/A,FALSE,"schA"}</definedName>
    <definedName name="wwww_5" localSheetId="2" hidden="1">{#N/A,#N/A,FALSE,"schA"}</definedName>
    <definedName name="wwww_5" localSheetId="18" hidden="1">{#N/A,#N/A,FALSE,"schA"}</definedName>
    <definedName name="wwww_5" hidden="1">{#N/A,#N/A,FALSE,"schA"}</definedName>
    <definedName name="wwww_5_1" localSheetId="2" hidden="1">{#N/A,#N/A,FALSE,"schA"}</definedName>
    <definedName name="wwww_5_1" localSheetId="18" hidden="1">{#N/A,#N/A,FALSE,"schA"}</definedName>
    <definedName name="wwww_5_1" hidden="1">{#N/A,#N/A,FALSE,"schA"}</definedName>
    <definedName name="wwww_5_2" localSheetId="2" hidden="1">{#N/A,#N/A,FALSE,"schA"}</definedName>
    <definedName name="wwww_5_2" localSheetId="18" hidden="1">{#N/A,#N/A,FALSE,"schA"}</definedName>
    <definedName name="wwww_5_2" hidden="1">{#N/A,#N/A,FALSE,"schA"}</definedName>
    <definedName name="wwww_5_3" localSheetId="2" hidden="1">{#N/A,#N/A,FALSE,"schA"}</definedName>
    <definedName name="wwww_5_3" localSheetId="18" hidden="1">{#N/A,#N/A,FALSE,"schA"}</definedName>
    <definedName name="wwww_5_3" hidden="1">{#N/A,#N/A,FALSE,"schA"}</definedName>
    <definedName name="x" localSheetId="2" hidden="1">{#N/A,#N/A,FALSE,"FY97";#N/A,#N/A,FALSE,"FY98";#N/A,#N/A,FALSE,"FY99";#N/A,#N/A,FALSE,"FY00";#N/A,#N/A,FALSE,"FY01"}</definedName>
    <definedName name="x" localSheetId="18" hidden="1">{#N/A,#N/A,FALSE,"FY97";#N/A,#N/A,FALSE,"FY98";#N/A,#N/A,FALSE,"FY99";#N/A,#N/A,FALSE,"FY00";#N/A,#N/A,FALSE,"FY01"}</definedName>
    <definedName name="x" hidden="1">{#N/A,#N/A,FALSE,"FY97";#N/A,#N/A,FALSE,"FY98";#N/A,#N/A,FALSE,"FY99";#N/A,#N/A,FALSE,"FY00";#N/A,#N/A,FALSE,"FY01"}</definedName>
    <definedName name="x_1" localSheetId="2" hidden="1">{#N/A,#N/A,FALSE,"FY97";#N/A,#N/A,FALSE,"FY98";#N/A,#N/A,FALSE,"FY99";#N/A,#N/A,FALSE,"FY00";#N/A,#N/A,FALSE,"FY01"}</definedName>
    <definedName name="x_1" localSheetId="18" hidden="1">{#N/A,#N/A,FALSE,"FY97";#N/A,#N/A,FALSE,"FY98";#N/A,#N/A,FALSE,"FY99";#N/A,#N/A,FALSE,"FY00";#N/A,#N/A,FALSE,"FY01"}</definedName>
    <definedName name="x_1" hidden="1">{#N/A,#N/A,FALSE,"FY97";#N/A,#N/A,FALSE,"FY98";#N/A,#N/A,FALSE,"FY99";#N/A,#N/A,FALSE,"FY00";#N/A,#N/A,FALSE,"FY01"}</definedName>
    <definedName name="XREF_COLUMN_1" localSheetId="18" hidden="1">#REF!</definedName>
    <definedName name="XREF_COLUMN_1" hidden="1">#REF!</definedName>
    <definedName name="XREF_COLUMN_2" localSheetId="18" hidden="1">#REF!</definedName>
    <definedName name="XREF_COLUMN_2" hidden="1">#REF!</definedName>
    <definedName name="XREF_COLUMN_3" localSheetId="18" hidden="1">#REF!</definedName>
    <definedName name="XREF_COLUMN_3" hidden="1">#REF!</definedName>
    <definedName name="XREF_COLUMN_6" localSheetId="18" hidden="1">#REF!</definedName>
    <definedName name="XREF_COLUMN_6" hidden="1">#REF!</definedName>
    <definedName name="XREF_COLUMN_7" localSheetId="18" hidden="1">#REF!</definedName>
    <definedName name="XREF_COLUMN_7" hidden="1">#REF!</definedName>
    <definedName name="XREF_COLUMN_8" localSheetId="18" hidden="1">#REF!</definedName>
    <definedName name="XREF_COLUMN_8" hidden="1">#REF!</definedName>
    <definedName name="XREF_COLUMN_9" localSheetId="18" hidden="1">#REF!</definedName>
    <definedName name="XREF_COLUMN_9" hidden="1">#REF!</definedName>
    <definedName name="XRefActiveRow" localSheetId="18" hidden="1">#REF!</definedName>
    <definedName name="XRefActiveRow" hidden="1">#REF!</definedName>
    <definedName name="XRefColumnsCount" hidden="1">2</definedName>
    <definedName name="XRefCopy13" localSheetId="18" hidden="1">#REF!</definedName>
    <definedName name="XRefCopy13" hidden="1">#REF!</definedName>
    <definedName name="XRefCopy13Row" localSheetId="18" hidden="1">#REF!</definedName>
    <definedName name="XRefCopy13Row" hidden="1">#REF!</definedName>
    <definedName name="XRefCopy14" localSheetId="18" hidden="1">#REF!</definedName>
    <definedName name="XRefCopy14" hidden="1">#REF!</definedName>
    <definedName name="XRefCopy14Row" localSheetId="18" hidden="1">#REF!</definedName>
    <definedName name="XRefCopy14Row" hidden="1">#REF!</definedName>
    <definedName name="XRefCopy15" localSheetId="18" hidden="1">#REF!</definedName>
    <definedName name="XRefCopy15" hidden="1">#REF!</definedName>
    <definedName name="XRefCopy15Row" localSheetId="18" hidden="1">#REF!</definedName>
    <definedName name="XRefCopy15Row" hidden="1">#REF!</definedName>
    <definedName name="XRefCopy16" localSheetId="18" hidden="1">#REF!</definedName>
    <definedName name="XRefCopy16" hidden="1">#REF!</definedName>
    <definedName name="XRefCopy16Row" localSheetId="18" hidden="1">#REF!</definedName>
    <definedName name="XRefCopy16Row" hidden="1">#REF!</definedName>
    <definedName name="XRefCopy17" localSheetId="18" hidden="1">#REF!</definedName>
    <definedName name="XRefCopy17" hidden="1">#REF!</definedName>
    <definedName name="XRefCopy17Row" localSheetId="18" hidden="1">#REF!</definedName>
    <definedName name="XRefCopy17Row" hidden="1">#REF!</definedName>
    <definedName name="XRefCopy18" localSheetId="18" hidden="1">#REF!</definedName>
    <definedName name="XRefCopy18" hidden="1">#REF!</definedName>
    <definedName name="XRefCopy18Row" localSheetId="18" hidden="1">#REF!</definedName>
    <definedName name="XRefCopy18Row" hidden="1">#REF!</definedName>
    <definedName name="XRefCopy19" localSheetId="18" hidden="1">#REF!</definedName>
    <definedName name="XRefCopy19" hidden="1">#REF!</definedName>
    <definedName name="XRefCopy19Row" localSheetId="18" hidden="1">#REF!</definedName>
    <definedName name="XRefCopy19Row" hidden="1">#REF!</definedName>
    <definedName name="XRefCopy1Row" localSheetId="18" hidden="1">#REF!</definedName>
    <definedName name="XRefCopy1Row" hidden="1">#REF!</definedName>
    <definedName name="XRefCopy20" localSheetId="18" hidden="1">#REF!</definedName>
    <definedName name="XRefCopy20" hidden="1">#REF!</definedName>
    <definedName name="XRefCopy20Row" localSheetId="18" hidden="1">#REF!</definedName>
    <definedName name="XRefCopy20Row" hidden="1">#REF!</definedName>
    <definedName name="XRefCopy21" localSheetId="18" hidden="1">#REF!</definedName>
    <definedName name="XRefCopy21" hidden="1">#REF!</definedName>
    <definedName name="XRefCopy22" localSheetId="18" hidden="1">#REF!</definedName>
    <definedName name="XRefCopy22" hidden="1">#REF!</definedName>
    <definedName name="XRefCopy23" localSheetId="18" hidden="1">#REF!</definedName>
    <definedName name="XRefCopy23" hidden="1">#REF!</definedName>
    <definedName name="XRefCopy24" localSheetId="18" hidden="1">#REF!</definedName>
    <definedName name="XRefCopy24" hidden="1">#REF!</definedName>
    <definedName name="XRefCopy3" localSheetId="18" hidden="1">#REF!</definedName>
    <definedName name="XRefCopy3" hidden="1">#REF!</definedName>
    <definedName name="XRefCopy3Row" localSheetId="18" hidden="1">#REF!</definedName>
    <definedName name="XRefCopy3Row" hidden="1">#REF!</definedName>
    <definedName name="XRefCopy4" localSheetId="18" hidden="1">#REF!</definedName>
    <definedName name="XRefCopy4" hidden="1">#REF!</definedName>
    <definedName name="XRefCopy4Row" localSheetId="18" hidden="1">#REF!</definedName>
    <definedName name="XRefCopy4Row" hidden="1">#REF!</definedName>
    <definedName name="XRefCopy5" localSheetId="18" hidden="1">#REF!</definedName>
    <definedName name="XRefCopy5" hidden="1">#REF!</definedName>
    <definedName name="XRefCopy5Row" localSheetId="18" hidden="1">#REF!</definedName>
    <definedName name="XRefCopy5Row" hidden="1">#REF!</definedName>
    <definedName name="XRefCopyRangeCount" hidden="1">3</definedName>
    <definedName name="XRefPaste1" localSheetId="18" hidden="1">#REF!</definedName>
    <definedName name="XRefPaste1" hidden="1">#REF!</definedName>
    <definedName name="XRefPaste11" localSheetId="18" hidden="1">#REF!</definedName>
    <definedName name="XRefPaste11" hidden="1">#REF!</definedName>
    <definedName name="XRefPaste15" localSheetId="18" hidden="1">#REF!</definedName>
    <definedName name="XRefPaste15" hidden="1">#REF!</definedName>
    <definedName name="XRefPaste15Row" localSheetId="18" hidden="1">#REF!</definedName>
    <definedName name="XRefPaste15Row" hidden="1">#REF!</definedName>
    <definedName name="XRefPaste17" localSheetId="18" hidden="1">#REF!</definedName>
    <definedName name="XRefPaste17" hidden="1">#REF!</definedName>
    <definedName name="XRefPaste17Row" localSheetId="18" hidden="1">#REF!</definedName>
    <definedName name="XRefPaste17Row" hidden="1">#REF!</definedName>
    <definedName name="XRefPaste19" localSheetId="18" hidden="1">#REF!</definedName>
    <definedName name="XRefPaste19" hidden="1">#REF!</definedName>
    <definedName name="XRefPaste19Row" localSheetId="18" hidden="1">#REF!</definedName>
    <definedName name="XRefPaste19Row" hidden="1">#REF!</definedName>
    <definedName name="XRefPaste1Row" localSheetId="18" hidden="1">#REF!</definedName>
    <definedName name="XRefPaste1Row" hidden="1">#REF!</definedName>
    <definedName name="XRefPaste2" localSheetId="18" hidden="1">#REF!</definedName>
    <definedName name="XRefPaste2" hidden="1">#REF!</definedName>
    <definedName name="XRefPaste20" localSheetId="18" hidden="1">#REF!</definedName>
    <definedName name="XRefPaste20" hidden="1">#REF!</definedName>
    <definedName name="XRefPaste21" localSheetId="18" hidden="1">#REF!</definedName>
    <definedName name="XRefPaste21" hidden="1">#REF!</definedName>
    <definedName name="XRefPaste21Row" localSheetId="18" hidden="1">#REF!</definedName>
    <definedName name="XRefPaste21Row" hidden="1">#REF!</definedName>
    <definedName name="XRefPaste24" localSheetId="18" hidden="1">#REF!</definedName>
    <definedName name="XRefPaste24" hidden="1">#REF!</definedName>
    <definedName name="XRefPaste24Row" localSheetId="18" hidden="1">#REF!</definedName>
    <definedName name="XRefPaste24Row" hidden="1">#REF!</definedName>
    <definedName name="XRefPaste25" localSheetId="18" hidden="1">#REF!</definedName>
    <definedName name="XRefPaste25" hidden="1">#REF!</definedName>
    <definedName name="XRefPaste25Row" localSheetId="18" hidden="1">#REF!</definedName>
    <definedName name="XRefPaste25Row" hidden="1">#REF!</definedName>
    <definedName name="XRefPaste26" localSheetId="18" hidden="1">#REF!</definedName>
    <definedName name="XRefPaste26" hidden="1">#REF!</definedName>
    <definedName name="XRefPaste26Row" localSheetId="18" hidden="1">#REF!</definedName>
    <definedName name="XRefPaste26Row" hidden="1">#REF!</definedName>
    <definedName name="XRefPaste27" localSheetId="18" hidden="1">#REF!</definedName>
    <definedName name="XRefPaste27" hidden="1">#REF!</definedName>
    <definedName name="XRefPaste27Row" localSheetId="18" hidden="1">#REF!</definedName>
    <definedName name="XRefPaste27Row" hidden="1">#REF!</definedName>
    <definedName name="XRefPaste28" localSheetId="18" hidden="1">#REF!</definedName>
    <definedName name="XRefPaste28" hidden="1">#REF!</definedName>
    <definedName name="XRefPaste28Row" localSheetId="18" hidden="1">#REF!</definedName>
    <definedName name="XRefPaste28Row" hidden="1">#REF!</definedName>
    <definedName name="XRefPaste29" localSheetId="18" hidden="1">#REF!</definedName>
    <definedName name="XRefPaste29" hidden="1">#REF!</definedName>
    <definedName name="XRefPaste29Row" localSheetId="18" hidden="1">#REF!</definedName>
    <definedName name="XRefPaste29Row" hidden="1">#REF!</definedName>
    <definedName name="XRefPaste2Row" localSheetId="18" hidden="1">#REF!</definedName>
    <definedName name="XRefPaste2Row" hidden="1">#REF!</definedName>
    <definedName name="XRefPaste3" localSheetId="18" hidden="1">#REF!</definedName>
    <definedName name="XRefPaste3" hidden="1">#REF!</definedName>
    <definedName name="XRefPaste30" localSheetId="18" hidden="1">#REF!</definedName>
    <definedName name="XRefPaste30" hidden="1">#REF!</definedName>
    <definedName name="XRefPaste30Row" localSheetId="18" hidden="1">#REF!</definedName>
    <definedName name="XRefPaste30Row" hidden="1">#REF!</definedName>
    <definedName name="XRefPaste31" localSheetId="18" hidden="1">#REF!</definedName>
    <definedName name="XRefPaste31" hidden="1">#REF!</definedName>
    <definedName name="XRefPaste31Row" localSheetId="18" hidden="1">#REF!</definedName>
    <definedName name="XRefPaste31Row" hidden="1">#REF!</definedName>
    <definedName name="XRefPaste32" localSheetId="18" hidden="1">#REF!</definedName>
    <definedName name="XRefPaste32" hidden="1">#REF!</definedName>
    <definedName name="XRefPaste33" localSheetId="18" hidden="1">#REF!</definedName>
    <definedName name="XRefPaste33" hidden="1">#REF!</definedName>
    <definedName name="XRefPaste34" localSheetId="18" hidden="1">#REF!</definedName>
    <definedName name="XRefPaste34" hidden="1">#REF!</definedName>
    <definedName name="XRefPaste35" localSheetId="18" hidden="1">#REF!</definedName>
    <definedName name="XRefPaste35" hidden="1">#REF!</definedName>
    <definedName name="XRefPaste36" localSheetId="18" hidden="1">#REF!</definedName>
    <definedName name="XRefPaste36" hidden="1">#REF!</definedName>
    <definedName name="XRefPaste37" localSheetId="18" hidden="1">#REF!</definedName>
    <definedName name="XRefPaste37" hidden="1">#REF!</definedName>
    <definedName name="XRefPaste37Row" localSheetId="18" hidden="1">#REF!</definedName>
    <definedName name="XRefPaste37Row" hidden="1">#REF!</definedName>
    <definedName name="XRefPaste38" localSheetId="18" hidden="1">#REF!</definedName>
    <definedName name="XRefPaste38" hidden="1">#REF!</definedName>
    <definedName name="XRefPaste3Row" localSheetId="18" hidden="1">#REF!</definedName>
    <definedName name="XRefPaste3Row" hidden="1">#REF!</definedName>
    <definedName name="XRefPaste5Row" localSheetId="18" hidden="1">#REF!</definedName>
    <definedName name="XRefPaste5Row" hidden="1">#REF!</definedName>
    <definedName name="XRefPaste7" localSheetId="18" hidden="1">#REF!</definedName>
    <definedName name="XRefPaste7" hidden="1">#REF!</definedName>
    <definedName name="XRefPaste8" localSheetId="18" hidden="1">#REF!</definedName>
    <definedName name="XRefPaste8" hidden="1">#REF!</definedName>
    <definedName name="XRefPasteRangeCount" hidden="1">2</definedName>
    <definedName name="xx" localSheetId="2" hidden="1">{2;#N/A;"R13C16:R17C16";#N/A;"R13C14:R17C15";FALSE;FALSE;FALSE;95;#N/A;#N/A;"R13C19";#N/A;FALSE;FALSE;FALSE;FALSE;#N/A;"";#N/A;FALSE;"";"";#N/A;#N/A;#N/A}</definedName>
    <definedName name="xx" localSheetId="18" hidden="1">YTD #REF!</definedName>
    <definedName name="xx" hidden="1">{2;#N/A;"R13C16:R17C16";#N/A;"R13C14:R17C15";FALSE;FALSE;FALSE;95;#N/A;#N/A;"R13C19";#N/A;FALSE;FALSE;FALSE;FALSE;#N/A;"";#N/A;FALSE;"";"";#N/A;#N/A;#N/A}</definedName>
    <definedName name="xxx" localSheetId="18"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2" hidden="1">{"detail305",#N/A,FALSE,"BI-305"}</definedName>
    <definedName name="xxx.detail" localSheetId="18" hidden="1">{"detail305",#N/A,FALSE,"BI-305"}</definedName>
    <definedName name="xxx.detail" hidden="1">{"detail305",#N/A,FALSE,"BI-305"}</definedName>
    <definedName name="xxx.directory" localSheetId="2" hidden="1">{"summary",#N/A,FALSE,"PCR DIRECTORY"}</definedName>
    <definedName name="xxx.directory" localSheetId="18" hidden="1">{"summary",#N/A,FALSE,"PCR DIRECTORY"}</definedName>
    <definedName name="xxx.directory" hidden="1">{"summary",#N/A,FALSE,"PCR DIRECTORY"}</definedName>
    <definedName name="xxxx" localSheetId="18"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8" hidden="1">{#N/A,#N/A,FALSE,"Aging Summary";#N/A,#N/A,FALSE,"Ratio Analysis";#N/A,#N/A,FALSE,"Test 120 Day Accts";#N/A,#N/A,FALSE,"Tickmarks"}</definedName>
    <definedName name="xxxxw" hidden="1">{#N/A,#N/A,FALSE,"Aging Summary";#N/A,#N/A,FALSE,"Ratio Analysis";#N/A,#N/A,FALSE,"Test 120 Day Accts";#N/A,#N/A,FALSE,"Tickmarks"}</definedName>
    <definedName name="yea" localSheetId="18" hidden="1">{#N/A,#N/A,FALSE,"Assumptions";"Model",#N/A,FALSE,"MDU";#N/A,#N/A,FALSE,"Notes"}</definedName>
    <definedName name="yea" hidden="1">{#N/A,#N/A,FALSE,"Assumptions";"Model",#N/A,FALSE,"MDU";#N/A,#N/A,FALSE,"Notes"}</definedName>
    <definedName name="z" localSheetId="2" hidden="1">{"PAGE_1",#N/A,FALSE,"MONTH"}</definedName>
    <definedName name="z" localSheetId="18" hidden="1">{"PAGE_1",#N/A,FALSE,"MONTH"}</definedName>
    <definedName name="z" hidden="1">{"PAGE_1",#N/A,FALSE,"MONTH"}</definedName>
    <definedName name="Z_3F84D7F5_9C87_11D5_BA56_00508BDABC29_.wvu.Cols" localSheetId="18" hidden="1">#REF!</definedName>
    <definedName name="Z_3F84D7F5_9C87_11D5_BA56_00508BDABC29_.wvu.Cols" hidden="1">#REF!</definedName>
    <definedName name="Z_3F84D7F5_9C87_11D5_BA56_00508BDABC29_.wvu.PrintArea" localSheetId="18" hidden="1">#REF!</definedName>
    <definedName name="Z_3F84D7F5_9C87_11D5_BA56_00508BDABC29_.wvu.PrintArea" hidden="1">#REF!</definedName>
    <definedName name="Z_3F84D7F5_9C87_11D5_BA56_00508BDABC29_.wvu.PrintTitles" localSheetId="18" hidden="1">#REF!</definedName>
    <definedName name="Z_3F84D7F5_9C87_11D5_BA56_00508BDABC29_.wvu.PrintTitles" hidden="1">#REF!</definedName>
    <definedName name="端局単価情報" localSheetId="2" hidden="1">{#N/A,#N/A,FALSE,"RECAP";#N/A,#N/A,FALSE,"CW_B";#N/A,#N/A,FALSE,"CW_M";#N/A,#N/A,FALSE,"CW_E";#N/A,#N/A,FALSE,"CW_F";#N/A,#N/A,FALSE,"FC_B";#N/A,#N/A,FALSE,"FC_M";#N/A,#N/A,FALSE,"FC_E";#N/A,#N/A,FALSE,"FC_F";#N/A,#N/A,FALSE,"CS"}</definedName>
    <definedName name="端局単価情報" localSheetId="18"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7" l="1"/>
  <c r="F221" i="1" l="1"/>
  <c r="F131" i="1" s="1"/>
  <c r="H17" i="26" s="1"/>
  <c r="F220" i="1"/>
  <c r="F66" i="1"/>
  <c r="F65" i="1"/>
  <c r="F18" i="16"/>
  <c r="F13" i="16"/>
  <c r="E101" i="18"/>
  <c r="E100" i="18"/>
  <c r="E97" i="18"/>
  <c r="E92" i="18"/>
  <c r="E89" i="18"/>
  <c r="E88" i="18"/>
  <c r="E86" i="18"/>
  <c r="H42" i="20"/>
  <c r="O33" i="20"/>
  <c r="N32" i="20"/>
  <c r="O30" i="20"/>
  <c r="J34" i="20"/>
  <c r="K34" i="20" s="1"/>
  <c r="L34" i="20" s="1"/>
  <c r="J33" i="20"/>
  <c r="H32" i="20"/>
  <c r="I31" i="20"/>
  <c r="K31" i="20" s="1"/>
  <c r="L31" i="20" s="1"/>
  <c r="I30" i="20"/>
  <c r="K26" i="20"/>
  <c r="H20" i="20"/>
  <c r="K14" i="20"/>
  <c r="I14" i="20"/>
  <c r="J14" i="20" s="1"/>
  <c r="L14" i="20" s="1"/>
  <c r="I19" i="20" l="1"/>
  <c r="K19" i="20" s="1"/>
  <c r="L19" i="20" s="1"/>
  <c r="J21" i="20"/>
  <c r="J22" i="20"/>
  <c r="K22" i="20" s="1"/>
  <c r="L22" i="20" s="1"/>
  <c r="I18" i="20"/>
  <c r="C92" i="5" l="1"/>
  <c r="F115" i="1"/>
  <c r="F109" i="1"/>
  <c r="F104" i="1"/>
  <c r="F9" i="7" l="1"/>
  <c r="G15" i="27"/>
  <c r="G16" i="27" s="1"/>
  <c r="G13" i="27"/>
  <c r="H15" i="26"/>
  <c r="H19" i="26" s="1"/>
  <c r="F138" i="1" s="1"/>
  <c r="H16" i="25"/>
  <c r="A13" i="25"/>
  <c r="A14" i="25" s="1"/>
  <c r="A15" i="25" s="1"/>
  <c r="A16" i="25" s="1"/>
  <c r="H12" i="25"/>
  <c r="P89" i="24"/>
  <c r="P91" i="24" s="1"/>
  <c r="G89" i="24"/>
  <c r="G91" i="24" s="1"/>
  <c r="P82" i="24"/>
  <c r="P84" i="24" s="1"/>
  <c r="G82" i="24"/>
  <c r="G84" i="24" s="1"/>
  <c r="P69" i="24"/>
  <c r="P71" i="24" s="1"/>
  <c r="G69" i="24"/>
  <c r="G71" i="24" s="1"/>
  <c r="P62" i="24"/>
  <c r="P64" i="24" s="1"/>
  <c r="G62" i="24"/>
  <c r="G64" i="24" s="1"/>
  <c r="K54" i="24"/>
  <c r="D54" i="24"/>
  <c r="O53" i="24"/>
  <c r="L53" i="24"/>
  <c r="N53" i="24" s="1"/>
  <c r="O52" i="24"/>
  <c r="L52" i="24"/>
  <c r="N52" i="24" s="1"/>
  <c r="O51" i="24"/>
  <c r="N51" i="24"/>
  <c r="L51" i="24"/>
  <c r="O50" i="24"/>
  <c r="L50" i="24"/>
  <c r="N50" i="24" s="1"/>
  <c r="O49" i="24"/>
  <c r="L49" i="24"/>
  <c r="N49" i="24" s="1"/>
  <c r="O48" i="24"/>
  <c r="L48" i="24"/>
  <c r="O47" i="24"/>
  <c r="L47" i="24"/>
  <c r="N47" i="24" s="1"/>
  <c r="O46" i="24"/>
  <c r="L46" i="24"/>
  <c r="N46" i="24" s="1"/>
  <c r="O45" i="24"/>
  <c r="L45" i="24"/>
  <c r="N45" i="24" s="1"/>
  <c r="O44" i="24"/>
  <c r="L44" i="24"/>
  <c r="N44" i="24" s="1"/>
  <c r="O43" i="24"/>
  <c r="L43" i="24"/>
  <c r="N43" i="24" s="1"/>
  <c r="O42" i="24"/>
  <c r="L42" i="24"/>
  <c r="N42" i="24" s="1"/>
  <c r="G42" i="24"/>
  <c r="G43" i="24" s="1"/>
  <c r="P41" i="24"/>
  <c r="G41" i="24"/>
  <c r="E41" i="24"/>
  <c r="I41" i="24" s="1"/>
  <c r="P28" i="24"/>
  <c r="P30" i="24" s="1"/>
  <c r="G28" i="24"/>
  <c r="G30" i="24" s="1"/>
  <c r="P21" i="24"/>
  <c r="P23" i="24" s="1"/>
  <c r="G21" i="24"/>
  <c r="G23" i="24" s="1"/>
  <c r="A9" i="24"/>
  <c r="A11" i="24" s="1"/>
  <c r="A13" i="24" s="1"/>
  <c r="A16" i="24" s="1"/>
  <c r="A18" i="24" s="1"/>
  <c r="A19" i="24" s="1"/>
  <c r="A20" i="24" s="1"/>
  <c r="A21" i="24" s="1"/>
  <c r="A22" i="24" s="1"/>
  <c r="A23" i="24" s="1"/>
  <c r="A25" i="24" s="1"/>
  <c r="A26" i="24" s="1"/>
  <c r="A27" i="24" s="1"/>
  <c r="A28" i="24" s="1"/>
  <c r="A29" i="24" s="1"/>
  <c r="A30" i="24" s="1"/>
  <c r="A32" i="24" s="1"/>
  <c r="A33" i="24" s="1"/>
  <c r="A34" i="24" s="1"/>
  <c r="A36" i="24" s="1"/>
  <c r="A38" i="24" s="1"/>
  <c r="A40" i="24" s="1"/>
  <c r="A41" i="24" s="1"/>
  <c r="A42" i="24" s="1"/>
  <c r="A43" i="24" s="1"/>
  <c r="A44" i="24" s="1"/>
  <c r="A45" i="24" s="1"/>
  <c r="A46" i="24" s="1"/>
  <c r="A47" i="24" s="1"/>
  <c r="A48" i="24" s="1"/>
  <c r="A49" i="24" s="1"/>
  <c r="A50" i="24" s="1"/>
  <c r="A51" i="24" s="1"/>
  <c r="A52" i="24" s="1"/>
  <c r="A53" i="24" s="1"/>
  <c r="A54" i="24" s="1"/>
  <c r="A57" i="24" s="1"/>
  <c r="A59" i="24" s="1"/>
  <c r="A60" i="24" s="1"/>
  <c r="A61" i="24" s="1"/>
  <c r="A62" i="24" s="1"/>
  <c r="A63" i="24" s="1"/>
  <c r="A64" i="24" s="1"/>
  <c r="A66" i="24" s="1"/>
  <c r="A67" i="24" s="1"/>
  <c r="A68" i="24" s="1"/>
  <c r="A69" i="24" s="1"/>
  <c r="A70" i="24" s="1"/>
  <c r="A71" i="24" s="1"/>
  <c r="A73" i="24" s="1"/>
  <c r="A74" i="24" s="1"/>
  <c r="A75" i="24" s="1"/>
  <c r="A77" i="24" s="1"/>
  <c r="A79" i="24" s="1"/>
  <c r="A80" i="24" s="1"/>
  <c r="A81" i="24" s="1"/>
  <c r="A82" i="24" s="1"/>
  <c r="A83" i="24" s="1"/>
  <c r="A84" i="24" s="1"/>
  <c r="A86" i="24" s="1"/>
  <c r="A87" i="24" s="1"/>
  <c r="A88" i="24" s="1"/>
  <c r="A89" i="24" s="1"/>
  <c r="A90" i="24" s="1"/>
  <c r="A91" i="24" s="1"/>
  <c r="A93" i="24" s="1"/>
  <c r="A94" i="24" s="1"/>
  <c r="A95" i="24" s="1"/>
  <c r="A97" i="24" s="1"/>
  <c r="A99" i="24" s="1"/>
  <c r="A101" i="24" s="1"/>
  <c r="A103" i="24" s="1"/>
  <c r="A105" i="24" s="1"/>
  <c r="P94" i="24" l="1"/>
  <c r="P95" i="24" s="1"/>
  <c r="P74" i="24"/>
  <c r="P75" i="24" s="1"/>
  <c r="G74" i="24"/>
  <c r="G75" i="24" s="1"/>
  <c r="G33" i="24"/>
  <c r="E42" i="24"/>
  <c r="E43" i="24" s="1"/>
  <c r="E44" i="24" s="1"/>
  <c r="E45" i="24" s="1"/>
  <c r="E46" i="24" s="1"/>
  <c r="E47" i="24" s="1"/>
  <c r="E48" i="24" s="1"/>
  <c r="E49" i="24" s="1"/>
  <c r="E50" i="24" s="1"/>
  <c r="E51" i="24" s="1"/>
  <c r="E52" i="24" s="1"/>
  <c r="E53" i="24" s="1"/>
  <c r="G94" i="24"/>
  <c r="G95" i="24" s="1"/>
  <c r="G44" i="24"/>
  <c r="H43" i="24"/>
  <c r="M43" i="24" s="1"/>
  <c r="P33" i="24"/>
  <c r="H42" i="24"/>
  <c r="I42" i="24" s="1"/>
  <c r="N48" i="24"/>
  <c r="L54" i="24"/>
  <c r="M42" i="24"/>
  <c r="P42" i="24" s="1"/>
  <c r="G45" i="24" l="1"/>
  <c r="H44" i="24"/>
  <c r="M44" i="24" s="1"/>
  <c r="I43" i="24"/>
  <c r="I44" i="24" s="1"/>
  <c r="P43" i="24"/>
  <c r="P44" i="24" l="1"/>
  <c r="G46" i="24"/>
  <c r="H45" i="24"/>
  <c r="M45" i="24" s="1"/>
  <c r="G47" i="24" l="1"/>
  <c r="H46" i="24"/>
  <c r="M46" i="24" s="1"/>
  <c r="P45" i="24"/>
  <c r="I45" i="24"/>
  <c r="I46" i="24" s="1"/>
  <c r="P46" i="24" l="1"/>
  <c r="G48" i="24"/>
  <c r="H47" i="24"/>
  <c r="M47" i="24" s="1"/>
  <c r="P47" i="24" s="1"/>
  <c r="G49" i="24" l="1"/>
  <c r="H48" i="24"/>
  <c r="M48" i="24" s="1"/>
  <c r="P48" i="24" s="1"/>
  <c r="I47" i="24"/>
  <c r="I48" i="24" s="1"/>
  <c r="G50" i="24" l="1"/>
  <c r="H49" i="24"/>
  <c r="M49" i="24" s="1"/>
  <c r="P49" i="24" s="1"/>
  <c r="I49" i="24" l="1"/>
  <c r="G51" i="24"/>
  <c r="H50" i="24"/>
  <c r="M50" i="24" s="1"/>
  <c r="P50" i="24" s="1"/>
  <c r="G52" i="24" l="1"/>
  <c r="H51" i="24"/>
  <c r="M51" i="24" s="1"/>
  <c r="P51" i="24" s="1"/>
  <c r="I50" i="24"/>
  <c r="I51" i="24" l="1"/>
  <c r="G53" i="24"/>
  <c r="H53" i="24" s="1"/>
  <c r="M53" i="24" s="1"/>
  <c r="H52" i="24"/>
  <c r="M52" i="24" s="1"/>
  <c r="P52" i="24" s="1"/>
  <c r="P53" i="24" l="1"/>
  <c r="P32" i="24" s="1"/>
  <c r="P34" i="24" s="1"/>
  <c r="F64" i="1" s="1"/>
  <c r="I52" i="24"/>
  <c r="I53" i="24" s="1"/>
  <c r="G32" i="24" s="1"/>
  <c r="G34" i="24" s="1"/>
  <c r="C46" i="21" l="1"/>
  <c r="P26" i="21"/>
  <c r="O26" i="21"/>
  <c r="N26" i="21"/>
  <c r="M26" i="21"/>
  <c r="L26" i="21"/>
  <c r="K26" i="21"/>
  <c r="J26" i="21"/>
  <c r="I26" i="21"/>
  <c r="H26" i="21"/>
  <c r="G26" i="21"/>
  <c r="F26" i="21"/>
  <c r="E26" i="21"/>
  <c r="D26" i="21"/>
  <c r="C24" i="21"/>
  <c r="C23" i="21"/>
  <c r="C22" i="21"/>
  <c r="C21" i="21"/>
  <c r="P19" i="21"/>
  <c r="O19" i="21"/>
  <c r="N19" i="21"/>
  <c r="M19" i="21"/>
  <c r="L19" i="21"/>
  <c r="K19" i="21"/>
  <c r="J19" i="21"/>
  <c r="I19" i="21"/>
  <c r="H19" i="21"/>
  <c r="G19" i="21"/>
  <c r="F19" i="21"/>
  <c r="E19" i="21"/>
  <c r="D19" i="21"/>
  <c r="P16" i="21"/>
  <c r="O16" i="21"/>
  <c r="N16" i="21"/>
  <c r="M16" i="21"/>
  <c r="L16" i="21"/>
  <c r="K16" i="21"/>
  <c r="J16" i="21"/>
  <c r="I16" i="21"/>
  <c r="H16" i="21"/>
  <c r="G16" i="21"/>
  <c r="F16" i="21"/>
  <c r="E16" i="21"/>
  <c r="D16" i="21"/>
  <c r="C14" i="21"/>
  <c r="C13" i="21"/>
  <c r="C33" i="21" s="1"/>
  <c r="C12" i="21"/>
  <c r="C11" i="21"/>
  <c r="C31" i="21" l="1"/>
  <c r="I55" i="5" s="1"/>
  <c r="F55" i="5"/>
  <c r="C16" i="21"/>
  <c r="C34" i="21"/>
  <c r="C32" i="21"/>
  <c r="C26" i="21"/>
  <c r="K67" i="1"/>
  <c r="C36" i="21" l="1"/>
  <c r="A3" i="20"/>
  <c r="A3" i="19"/>
  <c r="A2" i="18"/>
  <c r="O37" i="20"/>
  <c r="N37" i="20"/>
  <c r="S35" i="20"/>
  <c r="S37" i="20" s="1"/>
  <c r="R35" i="20"/>
  <c r="R37" i="20" s="1"/>
  <c r="Q35" i="20"/>
  <c r="Q37" i="20" s="1"/>
  <c r="P35" i="20"/>
  <c r="P37" i="20" s="1"/>
  <c r="O35" i="20"/>
  <c r="N35" i="20"/>
  <c r="L35" i="20"/>
  <c r="K35" i="20"/>
  <c r="J35" i="20"/>
  <c r="I35" i="20"/>
  <c r="I37" i="20" s="1"/>
  <c r="H35" i="20"/>
  <c r="P26" i="20"/>
  <c r="R26" i="20" s="1"/>
  <c r="I26" i="20"/>
  <c r="J26" i="20" s="1"/>
  <c r="L26" i="20" s="1"/>
  <c r="Q26" i="20" s="1"/>
  <c r="S26" i="20" s="1"/>
  <c r="L23" i="20"/>
  <c r="K23" i="20"/>
  <c r="J23" i="20"/>
  <c r="I23" i="20"/>
  <c r="H23" i="20"/>
  <c r="A8" i="20"/>
  <c r="A9" i="20" s="1"/>
  <c r="A10" i="20" s="1"/>
  <c r="A13" i="20" s="1"/>
  <c r="A15" i="20" s="1"/>
  <c r="A16" i="20" s="1"/>
  <c r="K94" i="19"/>
  <c r="D94" i="19"/>
  <c r="O93" i="19"/>
  <c r="L93" i="19"/>
  <c r="N93" i="19" s="1"/>
  <c r="O92" i="19"/>
  <c r="N92" i="19"/>
  <c r="L92" i="19"/>
  <c r="O91" i="19"/>
  <c r="L91" i="19"/>
  <c r="N91" i="19" s="1"/>
  <c r="O90" i="19"/>
  <c r="L90" i="19"/>
  <c r="N90" i="19" s="1"/>
  <c r="O89" i="19"/>
  <c r="N89" i="19"/>
  <c r="L89" i="19"/>
  <c r="O88" i="19"/>
  <c r="L88" i="19"/>
  <c r="N88" i="19" s="1"/>
  <c r="O87" i="19"/>
  <c r="L87" i="19"/>
  <c r="N87" i="19" s="1"/>
  <c r="O86" i="19"/>
  <c r="N86" i="19"/>
  <c r="L86" i="19"/>
  <c r="O85" i="19"/>
  <c r="L85" i="19"/>
  <c r="N85" i="19" s="1"/>
  <c r="O84" i="19"/>
  <c r="L84" i="19"/>
  <c r="N84" i="19" s="1"/>
  <c r="O83" i="19"/>
  <c r="L83" i="19"/>
  <c r="N83" i="19" s="1"/>
  <c r="O82" i="19"/>
  <c r="L82" i="19"/>
  <c r="F82" i="19"/>
  <c r="E82" i="19"/>
  <c r="E83" i="19" s="1"/>
  <c r="E84" i="19" s="1"/>
  <c r="E85" i="19" s="1"/>
  <c r="E86" i="19" s="1"/>
  <c r="E87" i="19" s="1"/>
  <c r="E88" i="19" s="1"/>
  <c r="E89" i="19" s="1"/>
  <c r="E90" i="19" s="1"/>
  <c r="E91" i="19" s="1"/>
  <c r="E92" i="19" s="1"/>
  <c r="E93" i="19" s="1"/>
  <c r="P81" i="19"/>
  <c r="I81" i="19"/>
  <c r="G81" i="19"/>
  <c r="G82" i="19" s="1"/>
  <c r="G83" i="19" s="1"/>
  <c r="G69" i="19"/>
  <c r="G71" i="19" s="1"/>
  <c r="G62" i="19"/>
  <c r="G64" i="19" s="1"/>
  <c r="G74" i="19" s="1"/>
  <c r="K52" i="19"/>
  <c r="D52" i="19"/>
  <c r="O51" i="19"/>
  <c r="L51" i="19"/>
  <c r="N51" i="19" s="1"/>
  <c r="O50" i="19"/>
  <c r="L50" i="19"/>
  <c r="N50" i="19" s="1"/>
  <c r="O49" i="19"/>
  <c r="N49" i="19"/>
  <c r="L49" i="19"/>
  <c r="O48" i="19"/>
  <c r="L48" i="19"/>
  <c r="N48" i="19" s="1"/>
  <c r="O47" i="19"/>
  <c r="L47" i="19"/>
  <c r="N47" i="19" s="1"/>
  <c r="O46" i="19"/>
  <c r="N46" i="19"/>
  <c r="L46" i="19"/>
  <c r="O45" i="19"/>
  <c r="L45" i="19"/>
  <c r="N45" i="19" s="1"/>
  <c r="O44" i="19"/>
  <c r="L44" i="19"/>
  <c r="N44" i="19" s="1"/>
  <c r="O43" i="19"/>
  <c r="N43" i="19"/>
  <c r="L43" i="19"/>
  <c r="O42" i="19"/>
  <c r="L42" i="19"/>
  <c r="N42" i="19" s="1"/>
  <c r="O41" i="19"/>
  <c r="L41" i="19"/>
  <c r="N41" i="19" s="1"/>
  <c r="O40" i="19"/>
  <c r="L40" i="19"/>
  <c r="N40" i="19" s="1"/>
  <c r="E40" i="19"/>
  <c r="E41" i="19" s="1"/>
  <c r="E42" i="19" s="1"/>
  <c r="E43" i="19" s="1"/>
  <c r="E44" i="19" s="1"/>
  <c r="E45" i="19" s="1"/>
  <c r="E46" i="19" s="1"/>
  <c r="E47" i="19" s="1"/>
  <c r="E48" i="19" s="1"/>
  <c r="E49" i="19" s="1"/>
  <c r="E50" i="19" s="1"/>
  <c r="E51" i="19" s="1"/>
  <c r="P39" i="19"/>
  <c r="I39" i="19"/>
  <c r="G39" i="19"/>
  <c r="G40" i="19" s="1"/>
  <c r="G27" i="19"/>
  <c r="G29" i="19" s="1"/>
  <c r="G20" i="19"/>
  <c r="G22" i="19" s="1"/>
  <c r="G32" i="19" s="1"/>
  <c r="A8" i="19"/>
  <c r="A12" i="19" s="1"/>
  <c r="A14" i="19" s="1"/>
  <c r="A16" i="19" s="1"/>
  <c r="A17" i="19" s="1"/>
  <c r="A18" i="19" s="1"/>
  <c r="A19" i="19" s="1"/>
  <c r="A20" i="19" s="1"/>
  <c r="A21" i="19" s="1"/>
  <c r="A22" i="19" s="1"/>
  <c r="A24" i="19" s="1"/>
  <c r="A25" i="19" s="1"/>
  <c r="A26" i="19" s="1"/>
  <c r="A27" i="19" s="1"/>
  <c r="A28" i="19" s="1"/>
  <c r="A29" i="19" s="1"/>
  <c r="A31" i="19" s="1"/>
  <c r="A32" i="19" s="1"/>
  <c r="A33" i="19" s="1"/>
  <c r="A35" i="19" s="1"/>
  <c r="A37" i="19" s="1"/>
  <c r="A38" i="19" s="1"/>
  <c r="A39" i="19" s="1"/>
  <c r="A40" i="19" s="1"/>
  <c r="A41" i="19" s="1"/>
  <c r="A42" i="19" s="1"/>
  <c r="A43" i="19" s="1"/>
  <c r="A44" i="19" s="1"/>
  <c r="A45" i="19" s="1"/>
  <c r="A46" i="19" s="1"/>
  <c r="A47" i="19" s="1"/>
  <c r="A48" i="19" s="1"/>
  <c r="A49" i="19" s="1"/>
  <c r="A50" i="19" s="1"/>
  <c r="A51" i="19" s="1"/>
  <c r="E102" i="18"/>
  <c r="J76" i="18"/>
  <c r="F76" i="18"/>
  <c r="H76" i="18" s="1"/>
  <c r="J75" i="18"/>
  <c r="F75" i="18"/>
  <c r="K75" i="18" s="1"/>
  <c r="J66" i="18"/>
  <c r="I66" i="18"/>
  <c r="H66" i="18"/>
  <c r="G66" i="18"/>
  <c r="F66" i="18"/>
  <c r="F64" i="18"/>
  <c r="F63" i="18"/>
  <c r="F62" i="18"/>
  <c r="J60" i="18"/>
  <c r="J67" i="18" s="1"/>
  <c r="I60" i="18"/>
  <c r="I67" i="18" s="1"/>
  <c r="H60" i="18"/>
  <c r="H67" i="18" s="1"/>
  <c r="G60" i="18"/>
  <c r="G67" i="18" s="1"/>
  <c r="H68" i="18" s="1"/>
  <c r="E22" i="18" s="1"/>
  <c r="F59" i="18"/>
  <c r="F58" i="18"/>
  <c r="F57" i="18"/>
  <c r="F56" i="18"/>
  <c r="H45" i="18"/>
  <c r="G45" i="18"/>
  <c r="F45" i="18"/>
  <c r="E45" i="18"/>
  <c r="I44" i="18"/>
  <c r="I43" i="18"/>
  <c r="I42" i="18"/>
  <c r="I41" i="18"/>
  <c r="H38" i="18"/>
  <c r="G38" i="18"/>
  <c r="F38" i="18"/>
  <c r="E38" i="18"/>
  <c r="I37" i="18"/>
  <c r="I36" i="18"/>
  <c r="I35" i="18"/>
  <c r="I34" i="18"/>
  <c r="E14" i="18"/>
  <c r="A7" i="18"/>
  <c r="A9" i="18" s="1"/>
  <c r="A11" i="18" s="1"/>
  <c r="A12" i="18" s="1"/>
  <c r="A13" i="18" s="1"/>
  <c r="A14" i="18" s="1"/>
  <c r="A16" i="18" s="1"/>
  <c r="A18" i="18" s="1"/>
  <c r="A21" i="18" s="1"/>
  <c r="A22" i="18" s="1"/>
  <c r="H82" i="19" l="1"/>
  <c r="I82" i="19" s="1"/>
  <c r="J37" i="20"/>
  <c r="K37" i="20"/>
  <c r="H37" i="20"/>
  <c r="L75" i="18"/>
  <c r="E23" i="18"/>
  <c r="G23" i="18" s="1"/>
  <c r="H75" i="18"/>
  <c r="L94" i="19"/>
  <c r="F60" i="18"/>
  <c r="F67" i="18" s="1"/>
  <c r="N82" i="19"/>
  <c r="L37" i="20"/>
  <c r="K76" i="18"/>
  <c r="L76" i="18" s="1"/>
  <c r="I38" i="18"/>
  <c r="I45" i="18"/>
  <c r="A23" i="20"/>
  <c r="A25" i="20" s="1"/>
  <c r="A26" i="20" s="1"/>
  <c r="A27" i="20" s="1"/>
  <c r="A28" i="20" s="1"/>
  <c r="M82" i="19"/>
  <c r="P82" i="19" s="1"/>
  <c r="P83" i="19" s="1"/>
  <c r="G84" i="19"/>
  <c r="H83" i="19"/>
  <c r="G41" i="19"/>
  <c r="H40" i="19"/>
  <c r="M40" i="19" s="1"/>
  <c r="P40" i="19" s="1"/>
  <c r="H31" i="19"/>
  <c r="A52" i="19"/>
  <c r="A54" i="19" s="1"/>
  <c r="A56" i="19" s="1"/>
  <c r="A58" i="19" s="1"/>
  <c r="A59" i="19" s="1"/>
  <c r="A60" i="19" s="1"/>
  <c r="A61" i="19" s="1"/>
  <c r="A62" i="19" s="1"/>
  <c r="A63" i="19" s="1"/>
  <c r="A64" i="19" s="1"/>
  <c r="A66" i="19" s="1"/>
  <c r="A67" i="19" s="1"/>
  <c r="A68" i="19" s="1"/>
  <c r="A69" i="19" s="1"/>
  <c r="A70" i="19" s="1"/>
  <c r="A71" i="19" s="1"/>
  <c r="A73" i="19" s="1"/>
  <c r="A74" i="19" s="1"/>
  <c r="A75" i="19" s="1"/>
  <c r="A77" i="19" s="1"/>
  <c r="A79" i="19" s="1"/>
  <c r="L52" i="19"/>
  <c r="M83" i="19"/>
  <c r="G22" i="18"/>
  <c r="G25" i="18" s="1"/>
  <c r="E25" i="18"/>
  <c r="K68" i="18"/>
  <c r="A23" i="18"/>
  <c r="C25" i="18"/>
  <c r="M75" i="18"/>
  <c r="A25" i="18"/>
  <c r="A26" i="18" s="1"/>
  <c r="A28" i="18" s="1"/>
  <c r="A30" i="18" s="1"/>
  <c r="A33" i="18" s="1"/>
  <c r="A34" i="18" s="1"/>
  <c r="A24" i="18"/>
  <c r="M76" i="18"/>
  <c r="I40" i="19" l="1"/>
  <c r="A35" i="20"/>
  <c r="A37" i="20" s="1"/>
  <c r="A39" i="20" s="1"/>
  <c r="A40" i="20" s="1"/>
  <c r="A41" i="20" s="1"/>
  <c r="A42" i="20" s="1"/>
  <c r="A43" i="20" s="1"/>
  <c r="A44" i="20" s="1"/>
  <c r="A45" i="20" s="1"/>
  <c r="H41" i="19"/>
  <c r="M41" i="19" s="1"/>
  <c r="P41" i="19" s="1"/>
  <c r="G42" i="19"/>
  <c r="G85" i="19"/>
  <c r="H84" i="19"/>
  <c r="M84" i="19" s="1"/>
  <c r="P84" i="19" s="1"/>
  <c r="A81" i="19"/>
  <c r="A82" i="19" s="1"/>
  <c r="A83" i="19" s="1"/>
  <c r="A84" i="19" s="1"/>
  <c r="A85" i="19" s="1"/>
  <c r="A86" i="19" s="1"/>
  <c r="A87" i="19" s="1"/>
  <c r="A88" i="19" s="1"/>
  <c r="A89" i="19" s="1"/>
  <c r="A90" i="19" s="1"/>
  <c r="A91" i="19" s="1"/>
  <c r="A92" i="19" s="1"/>
  <c r="A93" i="19" s="1"/>
  <c r="A80" i="19"/>
  <c r="I83" i="19"/>
  <c r="I84" i="19" s="1"/>
  <c r="A36" i="18"/>
  <c r="A37" i="18"/>
  <c r="A35" i="18"/>
  <c r="A38" i="18"/>
  <c r="A39" i="18" s="1"/>
  <c r="A41" i="18" s="1"/>
  <c r="C38" i="18"/>
  <c r="I41" i="19" l="1"/>
  <c r="A94" i="19"/>
  <c r="A96" i="19" s="1"/>
  <c r="A98" i="19" s="1"/>
  <c r="A100" i="19" s="1"/>
  <c r="A102" i="19" s="1"/>
  <c r="A104" i="19" s="1"/>
  <c r="A106" i="19" s="1"/>
  <c r="H73" i="19"/>
  <c r="H85" i="19"/>
  <c r="M85" i="19" s="1"/>
  <c r="P85" i="19" s="1"/>
  <c r="G86" i="19"/>
  <c r="H42" i="19"/>
  <c r="M42" i="19" s="1"/>
  <c r="P42" i="19" s="1"/>
  <c r="G43" i="19"/>
  <c r="A43" i="18"/>
  <c r="A42" i="18"/>
  <c r="C45" i="18"/>
  <c r="A45" i="18"/>
  <c r="A46" i="18" s="1"/>
  <c r="A48" i="18" s="1"/>
  <c r="A50" i="18" s="1"/>
  <c r="A51" i="18" s="1"/>
  <c r="A53" i="18" s="1"/>
  <c r="A55" i="18" s="1"/>
  <c r="A56" i="18" s="1"/>
  <c r="A44" i="18"/>
  <c r="I42" i="19" l="1"/>
  <c r="G87" i="19"/>
  <c r="H86" i="19"/>
  <c r="M86" i="19" s="1"/>
  <c r="P86" i="19" s="1"/>
  <c r="I85" i="19"/>
  <c r="G44" i="19"/>
  <c r="H43" i="19"/>
  <c r="M43" i="19" s="1"/>
  <c r="P43" i="19" s="1"/>
  <c r="A59" i="18"/>
  <c r="C60" i="18"/>
  <c r="A58" i="18"/>
  <c r="A57" i="18"/>
  <c r="A60" i="18"/>
  <c r="I86" i="19" l="1"/>
  <c r="I87" i="19" s="1"/>
  <c r="G45" i="19"/>
  <c r="H44" i="19"/>
  <c r="M44" i="19" s="1"/>
  <c r="P44" i="19" s="1"/>
  <c r="G88" i="19"/>
  <c r="H87" i="19"/>
  <c r="M87" i="19" s="1"/>
  <c r="P87" i="19" s="1"/>
  <c r="I43" i="19"/>
  <c r="A62" i="18"/>
  <c r="I44" i="19" l="1"/>
  <c r="G89" i="19"/>
  <c r="H88" i="19"/>
  <c r="M88" i="19" s="1"/>
  <c r="P88" i="19" s="1"/>
  <c r="H45" i="19"/>
  <c r="M45" i="19" s="1"/>
  <c r="P45" i="19" s="1"/>
  <c r="G46" i="19"/>
  <c r="C66" i="18"/>
  <c r="A66" i="18"/>
  <c r="A65" i="18"/>
  <c r="A64" i="18"/>
  <c r="A63" i="18"/>
  <c r="I45" i="19" l="1"/>
  <c r="I46" i="19" s="1"/>
  <c r="I88" i="19"/>
  <c r="H46" i="19"/>
  <c r="M46" i="19" s="1"/>
  <c r="P46" i="19" s="1"/>
  <c r="G47" i="19"/>
  <c r="H89" i="19"/>
  <c r="M89" i="19" s="1"/>
  <c r="P89" i="19" s="1"/>
  <c r="G90" i="19"/>
  <c r="A67" i="18"/>
  <c r="E67" i="18"/>
  <c r="I89" i="19" l="1"/>
  <c r="G91" i="19"/>
  <c r="H90" i="19"/>
  <c r="M90" i="19" s="1"/>
  <c r="P90" i="19" s="1"/>
  <c r="G48" i="19"/>
  <c r="H47" i="19"/>
  <c r="M47" i="19" s="1"/>
  <c r="P47" i="19" s="1"/>
  <c r="E68" i="18"/>
  <c r="A68" i="18"/>
  <c r="A70" i="18" s="1"/>
  <c r="A71" i="18" s="1"/>
  <c r="A73" i="18" s="1"/>
  <c r="A74" i="18" s="1"/>
  <c r="A75" i="18" s="1"/>
  <c r="I47" i="19" l="1"/>
  <c r="G49" i="19"/>
  <c r="H48" i="19"/>
  <c r="M48" i="19" s="1"/>
  <c r="P48" i="19" s="1"/>
  <c r="I90" i="19"/>
  <c r="G92" i="19"/>
  <c r="H91" i="19"/>
  <c r="M91" i="19" s="1"/>
  <c r="P91" i="19" s="1"/>
  <c r="A78" i="18"/>
  <c r="A79" i="18" s="1"/>
  <c r="A81" i="18" s="1"/>
  <c r="A83" i="18" s="1"/>
  <c r="A85" i="18" s="1"/>
  <c r="A86" i="18" s="1"/>
  <c r="A87" i="18" s="1"/>
  <c r="A88" i="18" s="1"/>
  <c r="A89" i="18" s="1"/>
  <c r="A90" i="18" s="1"/>
  <c r="A91" i="18" s="1"/>
  <c r="A92" i="18" s="1"/>
  <c r="A93" i="18" s="1"/>
  <c r="A94" i="18" s="1"/>
  <c r="A95" i="18" s="1"/>
  <c r="A96" i="18" s="1"/>
  <c r="A97" i="18" s="1"/>
  <c r="A98" i="18" s="1"/>
  <c r="A99" i="18" s="1"/>
  <c r="A100" i="18" s="1"/>
  <c r="A101" i="18" s="1"/>
  <c r="A102" i="18" s="1"/>
  <c r="A104" i="18" s="1"/>
  <c r="A106" i="18" s="1"/>
  <c r="A108" i="18" s="1"/>
  <c r="A110" i="18" s="1"/>
  <c r="A112" i="18" s="1"/>
  <c r="A114" i="18" s="1"/>
  <c r="A116" i="18" s="1"/>
  <c r="A118" i="18" s="1"/>
  <c r="A120" i="18" s="1"/>
  <c r="A123" i="18" s="1"/>
  <c r="A76" i="18"/>
  <c r="G93" i="19" l="1"/>
  <c r="H93" i="19" s="1"/>
  <c r="M93" i="19" s="1"/>
  <c r="H92" i="19"/>
  <c r="M92" i="19" s="1"/>
  <c r="P92" i="19" s="1"/>
  <c r="I91" i="19"/>
  <c r="I92" i="19" s="1"/>
  <c r="G50" i="19"/>
  <c r="H49" i="19"/>
  <c r="M49" i="19" s="1"/>
  <c r="P49" i="19" s="1"/>
  <c r="I48" i="19"/>
  <c r="I93" i="19" l="1"/>
  <c r="P93" i="19"/>
  <c r="G73" i="19" s="1"/>
  <c r="G75" i="19" s="1"/>
  <c r="I49" i="19"/>
  <c r="H50" i="19"/>
  <c r="M50" i="19" s="1"/>
  <c r="P50" i="19" s="1"/>
  <c r="G51" i="19"/>
  <c r="H51" i="19" s="1"/>
  <c r="M51" i="19" s="1"/>
  <c r="P51" i="19" l="1"/>
  <c r="G31" i="19" s="1"/>
  <c r="G33" i="19" s="1"/>
  <c r="I50" i="19"/>
  <c r="I51" i="19" s="1"/>
  <c r="G47" i="10" l="1"/>
  <c r="G46" i="10"/>
  <c r="G45" i="10"/>
  <c r="G44" i="10"/>
  <c r="G43" i="10"/>
  <c r="G42" i="10"/>
  <c r="F19" i="13" l="1"/>
  <c r="F24" i="13" s="1"/>
  <c r="D67" i="6"/>
  <c r="D43" i="6"/>
  <c r="F128" i="1"/>
  <c r="F117" i="1"/>
  <c r="K116" i="1"/>
  <c r="K125" i="1"/>
  <c r="K108" i="1"/>
  <c r="K106" i="1"/>
  <c r="F110" i="1"/>
  <c r="F111" i="1" s="1"/>
  <c r="K63" i="1"/>
  <c r="H24" i="6"/>
  <c r="F79" i="1" s="1"/>
  <c r="F58" i="1"/>
  <c r="F56" i="1"/>
  <c r="F179" i="1"/>
  <c r="F26" i="14"/>
  <c r="G20" i="16"/>
  <c r="F20" i="16"/>
  <c r="K15" i="16"/>
  <c r="G15" i="16"/>
  <c r="F15" i="16"/>
  <c r="A157" i="1"/>
  <c r="A199" i="1" s="1"/>
  <c r="A5" i="5"/>
  <c r="A46" i="5"/>
  <c r="F29" i="15"/>
  <c r="F30" i="15" s="1"/>
  <c r="C41" i="7"/>
  <c r="F28" i="13" l="1"/>
  <c r="F30" i="13" s="1"/>
  <c r="F21" i="13"/>
  <c r="D24" i="6"/>
  <c r="E19" i="4"/>
  <c r="I61" i="5"/>
  <c r="E29" i="4"/>
  <c r="E28" i="4"/>
  <c r="H28" i="3"/>
  <c r="E24" i="3"/>
  <c r="I177" i="1"/>
  <c r="I176" i="1"/>
  <c r="I175" i="1"/>
  <c r="I174" i="1"/>
  <c r="E23" i="4" l="1"/>
  <c r="I179" i="1"/>
  <c r="K179" i="1" s="1"/>
  <c r="F135" i="1" l="1"/>
  <c r="H21" i="26" s="1"/>
  <c r="H23" i="26" s="1"/>
  <c r="K20" i="16"/>
  <c r="J20" i="16"/>
  <c r="I20" i="16"/>
  <c r="H20" i="16"/>
  <c r="J13" i="16"/>
  <c r="J15" i="16" s="1"/>
  <c r="I13" i="16"/>
  <c r="I15" i="16" s="1"/>
  <c r="H13" i="16"/>
  <c r="H15" i="16" s="1"/>
  <c r="F142" i="1" l="1"/>
  <c r="E30" i="4" s="1"/>
  <c r="L21" i="16"/>
  <c r="L16" i="16"/>
  <c r="C64" i="10"/>
  <c r="I47" i="10" l="1"/>
  <c r="E25" i="14" l="1"/>
  <c r="E28" i="14" s="1"/>
  <c r="D25" i="14"/>
  <c r="D28" i="14" s="1"/>
  <c r="F28" i="14" l="1"/>
  <c r="E10" i="28"/>
  <c r="E12" i="28" s="1"/>
  <c r="G13" i="3" s="1"/>
  <c r="E18" i="3" s="1"/>
  <c r="F57" i="5"/>
  <c r="F65" i="5" s="1"/>
  <c r="I57" i="5"/>
  <c r="I65" i="5" s="1"/>
  <c r="F61" i="5"/>
  <c r="C94" i="5"/>
  <c r="H94" i="5"/>
  <c r="J94" i="5"/>
  <c r="J102" i="5" s="1"/>
  <c r="C98" i="5"/>
  <c r="H98" i="5"/>
  <c r="J98" i="5"/>
  <c r="F11" i="14"/>
  <c r="F12" i="14"/>
  <c r="F13" i="14"/>
  <c r="F14" i="14"/>
  <c r="F15" i="14"/>
  <c r="F16" i="14"/>
  <c r="D17" i="14"/>
  <c r="D30" i="14" s="1"/>
  <c r="E17" i="14"/>
  <c r="F20" i="14"/>
  <c r="F21" i="14"/>
  <c r="F22" i="14"/>
  <c r="F23" i="14"/>
  <c r="F24" i="14"/>
  <c r="F25" i="14"/>
  <c r="F27" i="14"/>
  <c r="K194" i="1"/>
  <c r="F15" i="1" s="1"/>
  <c r="E24" i="4"/>
  <c r="E25" i="4"/>
  <c r="E26" i="4"/>
  <c r="K20" i="3"/>
  <c r="K24" i="3"/>
  <c r="F43" i="1"/>
  <c r="E24" i="6"/>
  <c r="F45" i="1" s="1"/>
  <c r="G24" i="6"/>
  <c r="F75" i="1" s="1"/>
  <c r="I24" i="6"/>
  <c r="F80" i="1" s="1"/>
  <c r="J24" i="6"/>
  <c r="F50" i="1" s="1"/>
  <c r="K24" i="6"/>
  <c r="F52" i="1" s="1"/>
  <c r="F71" i="1"/>
  <c r="K71" i="1" s="1"/>
  <c r="E43" i="6"/>
  <c r="F72" i="1" s="1"/>
  <c r="K72" i="1" s="1"/>
  <c r="F54" i="6"/>
  <c r="F11" i="6" s="1"/>
  <c r="F55" i="6"/>
  <c r="F12" i="6" s="1"/>
  <c r="F56" i="6"/>
  <c r="F13" i="6" s="1"/>
  <c r="F57" i="6"/>
  <c r="F14" i="6" s="1"/>
  <c r="F58" i="6"/>
  <c r="F15" i="6" s="1"/>
  <c r="F59" i="6"/>
  <c r="F16" i="6" s="1"/>
  <c r="F60" i="6"/>
  <c r="F17" i="6" s="1"/>
  <c r="F61" i="6"/>
  <c r="F18" i="6" s="1"/>
  <c r="F62" i="6"/>
  <c r="F19" i="6" s="1"/>
  <c r="F63" i="6"/>
  <c r="F20" i="6" s="1"/>
  <c r="F64" i="6"/>
  <c r="F21" i="6" s="1"/>
  <c r="F65" i="6"/>
  <c r="F22" i="6" s="1"/>
  <c r="F66" i="6"/>
  <c r="F23" i="6" s="1"/>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I42" i="10"/>
  <c r="I43" i="10"/>
  <c r="I44" i="10"/>
  <c r="I45" i="10"/>
  <c r="I46" i="10"/>
  <c r="D48" i="10"/>
  <c r="D55" i="10" s="1"/>
  <c r="H48" i="10"/>
  <c r="H55" i="10" s="1"/>
  <c r="G51" i="10"/>
  <c r="G52" i="10"/>
  <c r="G53" i="10"/>
  <c r="G54" i="10"/>
  <c r="F16" i="11"/>
  <c r="F35" i="11"/>
  <c r="F37" i="11" s="1"/>
  <c r="M36" i="1"/>
  <c r="M37" i="1"/>
  <c r="K42" i="1"/>
  <c r="K44" i="1"/>
  <c r="K49" i="1"/>
  <c r="K51" i="1"/>
  <c r="M89" i="1"/>
  <c r="M90" i="1"/>
  <c r="M158" i="1"/>
  <c r="M159" i="1"/>
  <c r="H185" i="1"/>
  <c r="F13" i="4" s="1"/>
  <c r="I185" i="1"/>
  <c r="H13" i="4" s="1"/>
  <c r="I186" i="1"/>
  <c r="H14" i="4" s="1"/>
  <c r="M200" i="1"/>
  <c r="M201" i="1"/>
  <c r="B11" i="8" l="1"/>
  <c r="E20" i="3"/>
  <c r="E28" i="3" s="1"/>
  <c r="K56" i="1"/>
  <c r="H102" i="5"/>
  <c r="F184" i="1"/>
  <c r="H21" i="7"/>
  <c r="G56" i="10"/>
  <c r="G57" i="10" s="1"/>
  <c r="I37" i="10"/>
  <c r="F17" i="7"/>
  <c r="F23" i="7" s="1"/>
  <c r="K28" i="3"/>
  <c r="I48" i="10"/>
  <c r="F59" i="1"/>
  <c r="K58" i="1"/>
  <c r="F53" i="1"/>
  <c r="F57" i="1"/>
  <c r="F46" i="1"/>
  <c r="C102" i="5"/>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F30" i="14" s="1"/>
  <c r="H25" i="10"/>
  <c r="H27" i="10"/>
  <c r="H31" i="10"/>
  <c r="H35" i="10"/>
  <c r="I13" i="4"/>
  <c r="K164" i="1"/>
  <c r="F78" i="1"/>
  <c r="F81" i="1" s="1"/>
  <c r="F24" i="6"/>
  <c r="F70" i="1" s="1"/>
  <c r="K70" i="1" s="1"/>
  <c r="G37" i="10"/>
  <c r="G48" i="10"/>
  <c r="H34" i="10"/>
  <c r="H36" i="10"/>
  <c r="H32" i="10"/>
  <c r="H28" i="10"/>
  <c r="H24" i="10"/>
  <c r="H30" i="10"/>
  <c r="H26" i="10"/>
  <c r="H33" i="10"/>
  <c r="H29" i="10"/>
  <c r="F186" i="1" l="1"/>
  <c r="F188" i="1" s="1"/>
  <c r="F26" i="3"/>
  <c r="G26" i="3" s="1"/>
  <c r="I26" i="3" s="1"/>
  <c r="F22" i="3"/>
  <c r="G22" i="3" s="1"/>
  <c r="F16" i="3"/>
  <c r="F18" i="3"/>
  <c r="G18" i="3" s="1"/>
  <c r="F19" i="3"/>
  <c r="G19" i="3" s="1"/>
  <c r="I19" i="3" s="1"/>
  <c r="F23" i="3"/>
  <c r="G23" i="3" s="1"/>
  <c r="I23" i="3" s="1"/>
  <c r="E12" i="4"/>
  <c r="I184" i="1"/>
  <c r="H12" i="4" s="1"/>
  <c r="F24" i="7"/>
  <c r="G21" i="7" s="1"/>
  <c r="H184" i="1" s="1"/>
  <c r="F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E14" i="4"/>
  <c r="I55" i="10"/>
  <c r="G55" i="10"/>
  <c r="D15" i="10" s="1"/>
  <c r="H37" i="10"/>
  <c r="E15" i="4" l="1"/>
  <c r="I12" i="4"/>
  <c r="E21" i="4" s="1"/>
  <c r="I21" i="7"/>
  <c r="G23" i="7"/>
  <c r="G20" i="3"/>
  <c r="G16" i="3"/>
  <c r="I16" i="3" s="1"/>
  <c r="F28" i="3"/>
  <c r="I22" i="3"/>
  <c r="I24" i="3" s="1"/>
  <c r="G24" i="3"/>
  <c r="G28" i="3" s="1"/>
  <c r="I20" i="5"/>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H186" i="1" l="1"/>
  <c r="F14" i="4" s="1"/>
  <c r="I14" i="4" s="1"/>
  <c r="I15" i="4" s="1"/>
  <c r="E20" i="4" s="1"/>
  <c r="I23" i="7"/>
  <c r="K186" i="1" s="1"/>
  <c r="K184" i="1"/>
  <c r="K117" i="1"/>
  <c r="K110" i="1"/>
  <c r="K53" i="1"/>
  <c r="K57" i="1"/>
  <c r="K46" i="1"/>
  <c r="K111" i="1"/>
  <c r="K18" i="1"/>
  <c r="I27" i="5" s="1"/>
  <c r="I12" i="5"/>
  <c r="I21" i="5" s="1"/>
  <c r="K21" i="5" s="1"/>
  <c r="I24" i="7" l="1"/>
  <c r="K188" i="1"/>
  <c r="K60" i="1"/>
  <c r="I60" i="1" s="1"/>
  <c r="K78" i="1"/>
  <c r="I46" i="1"/>
  <c r="I124" i="1" s="1"/>
  <c r="K124" i="1" s="1"/>
  <c r="I28" i="5"/>
  <c r="K28" i="5" s="1"/>
  <c r="J39" i="4"/>
  <c r="I13" i="5"/>
  <c r="I16" i="5"/>
  <c r="I126" i="1" l="1"/>
  <c r="K126" i="1" s="1"/>
  <c r="K128" i="1" s="1"/>
  <c r="I127" i="1"/>
  <c r="K127" i="1" s="1"/>
  <c r="I80" i="1"/>
  <c r="K80" i="1" s="1"/>
  <c r="F132" i="1"/>
  <c r="F146" i="1"/>
  <c r="K81" i="1"/>
  <c r="I17" i="5"/>
  <c r="K17" i="5" s="1"/>
  <c r="I64" i="1"/>
  <c r="K64" i="1" s="1"/>
  <c r="H28" i="4"/>
  <c r="I142" i="1"/>
  <c r="K142" i="1" s="1"/>
  <c r="I65" i="1"/>
  <c r="K65" i="1" s="1"/>
  <c r="I68" i="1"/>
  <c r="K68" i="1" s="1"/>
  <c r="I66" i="1"/>
  <c r="K66" i="1" s="1"/>
  <c r="I141" i="1"/>
  <c r="K141" i="1" s="1"/>
  <c r="I140" i="1"/>
  <c r="K140" i="1" s="1"/>
  <c r="F139" i="1" l="1"/>
  <c r="K139" i="1"/>
  <c r="F143" i="1"/>
  <c r="F148" i="1" s="1"/>
  <c r="K143" i="1"/>
  <c r="K73" i="1"/>
  <c r="H29" i="4"/>
  <c r="I28" i="4"/>
  <c r="I24" i="5"/>
  <c r="K83" i="1" l="1"/>
  <c r="I33" i="5"/>
  <c r="I34" i="5" s="1"/>
  <c r="K34" i="5" s="1"/>
  <c r="I25" i="5"/>
  <c r="K25" i="5" s="1"/>
  <c r="K30" i="5" s="1"/>
  <c r="I29" i="4"/>
  <c r="H30" i="4"/>
  <c r="I30" i="4" s="1"/>
  <c r="J36" i="4"/>
  <c r="K146" i="1" l="1"/>
  <c r="J7" i="4"/>
  <c r="J16" i="4" s="1"/>
  <c r="I27" i="4" s="1"/>
  <c r="I31" i="4" s="1"/>
  <c r="J31" i="4" s="1"/>
  <c r="J33" i="4" s="1"/>
  <c r="G59" i="5"/>
  <c r="H59" i="5" s="1"/>
  <c r="G56" i="5"/>
  <c r="H56" i="5" s="1"/>
  <c r="G60" i="5"/>
  <c r="H60" i="5" s="1"/>
  <c r="G63" i="5"/>
  <c r="H63" i="5" s="1"/>
  <c r="G55" i="5"/>
  <c r="H55" i="5" s="1"/>
  <c r="K148" i="1" l="1"/>
  <c r="J35" i="4"/>
  <c r="J37" i="4" s="1"/>
  <c r="J38" i="4" s="1"/>
  <c r="J40" i="4" s="1"/>
  <c r="F92" i="5" s="1"/>
  <c r="I37" i="5"/>
  <c r="I38" i="5" s="1"/>
  <c r="K38" i="5" s="1"/>
  <c r="K40" i="5" s="1"/>
  <c r="J60" i="5" s="1"/>
  <c r="K60" i="5" s="1"/>
  <c r="H61" i="5"/>
  <c r="H57" i="5"/>
  <c r="D92" i="5" l="1"/>
  <c r="G92" i="5" s="1"/>
  <c r="J56" i="5"/>
  <c r="K56" i="5" s="1"/>
  <c r="J63" i="5"/>
  <c r="K63" i="5" s="1"/>
  <c r="D96" i="5"/>
  <c r="D97" i="5"/>
  <c r="J59" i="5"/>
  <c r="K59" i="5" s="1"/>
  <c r="K61" i="5" s="1"/>
  <c r="D93" i="5"/>
  <c r="J55" i="5"/>
  <c r="K55" i="5" s="1"/>
  <c r="K57" i="5" s="1"/>
  <c r="D100" i="5"/>
  <c r="H65" i="5"/>
  <c r="F93" i="5"/>
  <c r="F96" i="5"/>
  <c r="F97" i="5"/>
  <c r="F100" i="5"/>
  <c r="I96" i="5" l="1"/>
  <c r="D98" i="5"/>
  <c r="G93" i="5"/>
  <c r="D94" i="5"/>
  <c r="I92" i="5"/>
  <c r="K92" i="5" s="1"/>
  <c r="I100" i="5"/>
  <c r="K100" i="5" s="1"/>
  <c r="F98" i="5"/>
  <c r="G94" i="5"/>
  <c r="G96" i="5"/>
  <c r="K65" i="5"/>
  <c r="G100" i="5"/>
  <c r="G97" i="5"/>
  <c r="I97" i="5"/>
  <c r="K97" i="5" s="1"/>
  <c r="I93" i="5"/>
  <c r="K93" i="5" s="1"/>
  <c r="F94" i="5"/>
  <c r="F29" i="1" s="1"/>
  <c r="K96" i="5"/>
  <c r="D102" i="5" l="1"/>
  <c r="D11" i="8"/>
  <c r="F11" i="8" s="1"/>
  <c r="H56" i="8" s="1"/>
  <c r="H18" i="3"/>
  <c r="K94" i="5"/>
  <c r="F28" i="1" s="1"/>
  <c r="F30" i="1" s="1"/>
  <c r="G98" i="5"/>
  <c r="G102" i="5" s="1"/>
  <c r="F102" i="5"/>
  <c r="F150" i="1" s="1"/>
  <c r="K150" i="1" s="1"/>
  <c r="I98" i="5"/>
  <c r="I94" i="5"/>
  <c r="K98" i="5"/>
  <c r="D23" i="8" l="1"/>
  <c r="G23" i="8" s="1"/>
  <c r="I23" i="8" s="1"/>
  <c r="K102" i="5"/>
  <c r="K152" i="1"/>
  <c r="F152" i="1"/>
  <c r="I102" i="5"/>
  <c r="I18" i="3" s="1"/>
  <c r="I20" i="3" s="1"/>
  <c r="I28" i="3" s="1"/>
  <c r="D24" i="8"/>
  <c r="G24" i="8" s="1"/>
  <c r="D34" i="8"/>
  <c r="G34" i="8" s="1"/>
  <c r="I34" i="8" s="1"/>
  <c r="D30" i="8"/>
  <c r="G30" i="8" s="1"/>
  <c r="I30" i="8" s="1"/>
  <c r="D27" i="8"/>
  <c r="G27" i="8" s="1"/>
  <c r="I27" i="8" s="1"/>
  <c r="K11" i="1" l="1"/>
  <c r="I24" i="8"/>
  <c r="D26" i="8"/>
  <c r="G26" i="8" s="1"/>
  <c r="I26" i="8" s="1"/>
  <c r="D29" i="8"/>
  <c r="G29" i="8" s="1"/>
  <c r="I29" i="8" s="1"/>
  <c r="D32" i="8"/>
  <c r="G32" i="8" s="1"/>
  <c r="I32" i="8" s="1"/>
  <c r="D33" i="8"/>
  <c r="G33" i="8" s="1"/>
  <c r="I33" i="8" s="1"/>
  <c r="D31" i="8"/>
  <c r="G31" i="8" s="1"/>
  <c r="I31" i="8" s="1"/>
  <c r="D28" i="8"/>
  <c r="G28" i="8" s="1"/>
  <c r="I28" i="8" s="1"/>
  <c r="D25" i="8"/>
  <c r="G25" i="8" s="1"/>
  <c r="I25" i="8" s="1"/>
  <c r="G35" i="8" l="1"/>
  <c r="I35" i="8"/>
  <c r="D38" i="8" s="1"/>
  <c r="G38" i="8" s="1"/>
  <c r="I38" i="8" s="1"/>
  <c r="H41" i="8" l="1"/>
  <c r="D41" i="8"/>
  <c r="G41" i="8" l="1"/>
  <c r="I41" i="8"/>
  <c r="D42" i="8" s="1"/>
  <c r="H44" i="8"/>
  <c r="H49" i="8"/>
  <c r="H42" i="8"/>
  <c r="H52" i="8"/>
  <c r="H47" i="8"/>
  <c r="H50" i="8"/>
  <c r="H48" i="8"/>
  <c r="H43" i="8"/>
  <c r="H51" i="8"/>
  <c r="H45" i="8"/>
  <c r="H46" i="8"/>
  <c r="H55" i="8" l="1"/>
  <c r="H57" i="8" s="1"/>
  <c r="J31" i="3" s="1"/>
  <c r="J26" i="3" s="1"/>
  <c r="L26" i="3" s="1"/>
  <c r="I42" i="8"/>
  <c r="D43" i="8" s="1"/>
  <c r="G42" i="8"/>
  <c r="J22" i="3" l="1"/>
  <c r="L22" i="3" s="1"/>
  <c r="J18" i="3"/>
  <c r="L18" i="3" s="1"/>
  <c r="J16" i="3"/>
  <c r="F21" i="1" s="1"/>
  <c r="K21" i="1" s="1"/>
  <c r="K23" i="1" s="1"/>
  <c r="J19" i="3"/>
  <c r="L19" i="3" s="1"/>
  <c r="J23" i="3"/>
  <c r="L23" i="3" s="1"/>
  <c r="I43" i="8"/>
  <c r="D44" i="8" s="1"/>
  <c r="G43" i="8"/>
  <c r="L24" i="3" l="1"/>
  <c r="J24" i="3"/>
  <c r="J20" i="3"/>
  <c r="L16" i="3"/>
  <c r="L20" i="3"/>
  <c r="I44" i="8"/>
  <c r="D45" i="8" s="1"/>
  <c r="G44" i="8"/>
  <c r="J28" i="3" l="1"/>
  <c r="L28" i="3"/>
  <c r="G45" i="8"/>
  <c r="I45" i="8"/>
  <c r="D46" i="8" s="1"/>
  <c r="G46" i="8" l="1"/>
  <c r="I46" i="8"/>
  <c r="D47" i="8" s="1"/>
  <c r="G47" i="8" l="1"/>
  <c r="I47" i="8"/>
  <c r="D48" i="8" s="1"/>
  <c r="I48" i="8" l="1"/>
  <c r="D49" i="8" s="1"/>
  <c r="G48" i="8"/>
  <c r="G49" i="8" l="1"/>
  <c r="I49" i="8"/>
  <c r="D50" i="8" s="1"/>
  <c r="G50" i="8" l="1"/>
  <c r="I50" i="8"/>
  <c r="D51" i="8" s="1"/>
  <c r="G51" i="8" l="1"/>
  <c r="I51" i="8"/>
  <c r="D52" i="8" s="1"/>
  <c r="G52" i="8" l="1"/>
  <c r="G53" i="8" s="1"/>
  <c r="I52" i="8"/>
</calcChain>
</file>

<file path=xl/sharedStrings.xml><?xml version="1.0" encoding="utf-8"?>
<sst xmlns="http://schemas.openxmlformats.org/spreadsheetml/2006/main" count="2161" uniqueCount="1176">
  <si>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</si>
  <si>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</si>
  <si>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</si>
  <si>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</si>
  <si>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</si>
  <si>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</si>
  <si>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</si>
  <si>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</si>
  <si>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</si>
  <si>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</si>
  <si>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</si>
  <si>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</si>
  <si>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</si>
  <si>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</si>
  <si>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</si>
  <si>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</si>
  <si>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</si>
  <si>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</si>
  <si>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</si>
  <si>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</si>
  <si>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</si>
  <si>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</si>
  <si>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</si>
  <si>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</si>
  <si>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</si>
  <si>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</si>
  <si>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</si>
  <si>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</si>
  <si>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</si>
  <si>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</si>
  <si>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</si>
  <si>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</si>
  <si>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</si>
  <si>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</si>
  <si>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</si>
  <si>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</si>
  <si>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</si>
  <si>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</si>
  <si>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</si>
  <si>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</si>
  <si>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</si>
  <si>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</si>
  <si>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</si>
  <si>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</si>
  <si>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</si>
  <si>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</si>
  <si>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</si>
  <si>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</si>
  <si>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</si>
  <si>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</si>
  <si>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</si>
  <si>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</si>
  <si>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</si>
  <si>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</si>
  <si>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</si>
  <si>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</si>
  <si>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</si>
  <si>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</si>
  <si>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</si>
  <si>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</si>
  <si>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</si>
  <si>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</si>
  <si>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</si>
  <si>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</si>
  <si>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</si>
  <si>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</si>
  <si>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</si>
  <si>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</si>
  <si>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</si>
  <si>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</si>
  <si>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</si>
  <si>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</si>
  <si>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</si>
  <si>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</si>
  <si>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</si>
  <si>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</si>
  <si>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</si>
  <si>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</si>
  <si>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</si>
  <si>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</si>
  <si>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</si>
  <si>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</si>
  <si>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</si>
  <si>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</si>
  <si>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</si>
  <si>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</si>
  <si>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</si>
  <si>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</si>
  <si>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</si>
  <si>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</si>
  <si>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</si>
  <si>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</si>
  <si>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</si>
  <si>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</si>
  <si>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</si>
  <si>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</si>
  <si>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</si>
  <si>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</si>
  <si>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</si>
  <si>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</si>
  <si>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</si>
  <si>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</si>
  <si>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</si>
  <si>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</si>
  <si>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</si>
  <si>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</si>
  <si>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</si>
  <si>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</si>
  <si>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</si>
  <si>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</si>
  <si>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</si>
  <si>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</si>
  <si>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</si>
  <si>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</si>
  <si>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</si>
  <si>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</si>
  <si>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</si>
  <si>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</si>
  <si>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</si>
  <si>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</si>
  <si>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</si>
  <si>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</si>
  <si>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</si>
  <si>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</si>
  <si>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</si>
  <si>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</si>
  <si>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</si>
  <si>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</si>
  <si>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</si>
  <si>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</si>
  <si>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</si>
  <si>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</si>
  <si>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</si>
  <si>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</si>
  <si>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</si>
  <si>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</si>
  <si>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</si>
  <si>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</si>
  <si>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</si>
  <si>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</si>
  <si>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</si>
  <si>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</si>
  <si>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</si>
  <si>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</si>
  <si>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</si>
  <si>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</si>
  <si>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</si>
  <si>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</si>
  <si>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</si>
  <si>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</si>
  <si>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</si>
  <si>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</si>
  <si>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</si>
  <si>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</si>
  <si>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</si>
  <si>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</si>
  <si>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</si>
  <si>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</si>
  <si>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</si>
  <si>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</si>
  <si>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</si>
  <si>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</si>
  <si>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</si>
  <si>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</si>
  <si>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</si>
  <si>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</si>
  <si>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</si>
  <si>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</si>
  <si>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</si>
  <si>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</si>
  <si>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</si>
  <si>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</si>
  <si>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</si>
  <si>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</si>
  <si>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</si>
  <si>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</si>
  <si>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</si>
  <si>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</si>
  <si>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</si>
  <si>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</si>
  <si>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</si>
  <si>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</si>
  <si>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</si>
  <si>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</si>
  <si>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</si>
  <si>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</si>
  <si>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</si>
  <si>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</si>
  <si>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</si>
  <si>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</si>
  <si>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</si>
  <si>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</si>
  <si>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</si>
  <si>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</si>
  <si>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</si>
  <si>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</si>
  <si>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</si>
  <si>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</si>
  <si>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</si>
  <si>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</si>
  <si>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December (Prior Year)</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</si>
  <si>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</si>
  <si>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</si>
  <si>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</si>
  <si>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</si>
  <si>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</si>
  <si>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</si>
  <si>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</si>
  <si>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</si>
  <si>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</si>
  <si>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</si>
  <si>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</si>
  <si>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</si>
  <si>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</si>
  <si>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</si>
  <si>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</si>
  <si>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</si>
  <si>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</si>
  <si>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</si>
  <si>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</si>
  <si>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</si>
  <si>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</si>
  <si>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</si>
  <si>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</si>
  <si>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</si>
  <si>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</si>
  <si>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</si>
  <si>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</si>
  <si>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</si>
  <si>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</si>
  <si>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</si>
  <si>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</si>
  <si>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</si>
  <si>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</si>
  <si>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</si>
  <si>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</si>
  <si>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</si>
  <si>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</si>
  <si>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</si>
  <si>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</si>
  <si>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</si>
  <si>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</si>
  <si>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</si>
  <si>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</si>
  <si>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</si>
  <si>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</si>
  <si>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</si>
  <si>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</si>
  <si>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</si>
  <si>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</si>
  <si>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</si>
  <si>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</si>
  <si>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</si>
  <si>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</si>
  <si>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</si>
  <si>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</si>
  <si>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</si>
  <si>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</si>
  <si>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</si>
  <si>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</si>
  <si>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</si>
  <si>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</si>
  <si>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</si>
  <si>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</si>
  <si>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</si>
  <si>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</si>
  <si>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</si>
  <si>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</si>
  <si>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</si>
  <si>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</si>
  <si>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</si>
  <si>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</si>
  <si>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</si>
  <si>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</si>
  <si>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</si>
  <si>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</si>
  <si>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</si>
  <si>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</si>
  <si>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</si>
  <si>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</si>
  <si>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</si>
  <si>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</si>
  <si>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</si>
  <si>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</si>
  <si>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</si>
  <si>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</si>
  <si>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</si>
  <si>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</si>
  <si>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</si>
  <si>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</si>
  <si>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</si>
  <si>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</si>
  <si>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</si>
  <si>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</si>
  <si>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</si>
  <si>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</si>
  <si>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</si>
  <si>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</si>
  <si>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</si>
  <si>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</si>
  <si>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</si>
  <si>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</si>
  <si>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</si>
  <si>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</si>
  <si>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</si>
  <si>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</si>
  <si>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</si>
  <si>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</si>
  <si>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</si>
  <si>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</si>
  <si>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</si>
  <si>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</si>
  <si>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</si>
  <si>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</si>
  <si>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</si>
  <si>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</si>
  <si>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</si>
  <si>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</si>
  <si>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</si>
  <si>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</si>
  <si>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</si>
  <si>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</si>
  <si>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</si>
  <si>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</si>
  <si>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</si>
  <si>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</si>
  <si>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</si>
  <si>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</si>
  <si>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</si>
  <si>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</si>
  <si>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</si>
  <si>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</si>
  <si>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</si>
  <si>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</si>
  <si>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</si>
  <si>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</si>
  <si>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</si>
  <si>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</si>
  <si>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</si>
  <si>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</si>
  <si>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</si>
  <si>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</si>
  <si>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</si>
  <si>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</si>
  <si>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</si>
  <si>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</si>
  <si>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</si>
  <si>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</si>
  <si>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</si>
  <si>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</si>
  <si>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</si>
  <si>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</si>
  <si>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</si>
  <si>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</si>
  <si>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</si>
  <si>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</si>
  <si>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</si>
  <si>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</si>
  <si>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</si>
  <si>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</si>
  <si>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</si>
  <si>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</si>
  <si>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</si>
  <si>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</si>
  <si>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</si>
  <si>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</si>
  <si>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</si>
  <si>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</si>
  <si>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</si>
  <si>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</si>
  <si>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</si>
  <si>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</si>
  <si>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</si>
  <si>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</si>
  <si>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</si>
  <si>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</si>
  <si>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</si>
  <si>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</si>
  <si>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</si>
  <si>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</si>
  <si>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</si>
  <si>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</si>
  <si>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</si>
  <si>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</si>
  <si>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</si>
  <si>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</si>
  <si>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</si>
  <si>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</si>
  <si>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</si>
  <si>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</si>
  <si>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</si>
  <si>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</si>
  <si>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</si>
  <si>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</si>
  <si>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</si>
  <si>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</si>
  <si>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</si>
  <si>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</si>
  <si>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</si>
  <si>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</si>
  <si>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</si>
  <si>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</si>
  <si>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</si>
  <si>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</si>
  <si>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</si>
  <si>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</si>
  <si>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</si>
  <si>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</si>
  <si>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</si>
  <si>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</si>
  <si>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</si>
  <si>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</si>
  <si>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</si>
  <si>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</si>
  <si>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</si>
  <si>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</si>
  <si>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</si>
  <si>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</si>
  <si>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</si>
  <si>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</si>
  <si>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</si>
  <si>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</si>
  <si>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</si>
  <si>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</si>
  <si>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</si>
  <si>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</si>
  <si>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</si>
  <si>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</si>
  <si>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</si>
  <si>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</si>
  <si>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</si>
  <si>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</si>
  <si>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</si>
  <si>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</si>
  <si>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</si>
  <si>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</si>
  <si>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</si>
  <si>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</si>
  <si>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</si>
  <si>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</si>
  <si>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</si>
  <si>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</si>
  <si>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</si>
  <si>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</si>
  <si>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</si>
  <si>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</si>
  <si>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</si>
  <si>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</si>
  <si>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</si>
  <si>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</si>
  <si>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</si>
  <si>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</si>
  <si>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</si>
  <si>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</si>
  <si>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</si>
  <si>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</si>
  <si>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</si>
  <si>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</si>
  <si>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</si>
  <si>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</si>
  <si>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</si>
  <si>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</si>
  <si>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</si>
  <si>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</si>
  <si>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</si>
  <si>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</si>
  <si>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</si>
  <si>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</si>
  <si>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</si>
  <si>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</si>
  <si>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</si>
  <si>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</si>
  <si>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</si>
  <si>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</si>
  <si>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</si>
  <si>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</si>
  <si>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</si>
  <si>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</si>
  <si>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</si>
  <si>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</si>
  <si>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</si>
  <si>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</si>
  <si>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</si>
  <si>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</si>
  <si>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</si>
  <si>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</si>
  <si>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</si>
  <si>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</si>
  <si>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</si>
  <si>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</si>
  <si>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</si>
  <si>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</si>
  <si>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</si>
  <si>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</si>
  <si>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</si>
  <si>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</si>
  <si>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</si>
  <si>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</si>
  <si>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</si>
  <si>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</si>
  <si>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</si>
  <si>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</si>
  <si>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</si>
  <si>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</si>
  <si>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</si>
  <si>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</si>
  <si>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</si>
  <si>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</si>
  <si>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</si>
  <si>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</si>
  <si>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</si>
  <si>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</si>
  <si>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</si>
  <si>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</si>
  <si>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</si>
  <si>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</si>
  <si>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</si>
  <si>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</si>
  <si>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</si>
  <si>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</si>
  <si>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</si>
  <si>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</si>
  <si>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</si>
  <si>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</si>
  <si>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</si>
  <si>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</si>
  <si>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</si>
  <si>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</si>
  <si>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</si>
  <si>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</si>
  <si>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</si>
  <si>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</si>
  <si>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</si>
  <si>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</si>
  <si>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</si>
  <si>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</si>
  <si>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</si>
  <si>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</si>
  <si>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</si>
  <si>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</si>
  <si>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</si>
  <si>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</si>
  <si>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</si>
  <si>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</si>
  <si>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</si>
  <si>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</si>
  <si>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</si>
  <si>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</si>
  <si>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</si>
  <si>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</si>
  <si>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</si>
  <si>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</si>
  <si>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</si>
  <si>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</si>
  <si>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</si>
  <si>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</si>
  <si>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</si>
  <si>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</si>
  <si>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</si>
  <si>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</si>
  <si>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</si>
  <si>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</si>
  <si>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</si>
  <si>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</si>
  <si>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</si>
  <si>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</si>
  <si>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</si>
  <si>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</si>
  <si>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</si>
  <si>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</si>
  <si>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</si>
  <si>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</si>
  <si>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</si>
  <si>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</si>
  <si>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</si>
  <si>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</si>
  <si>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</si>
  <si>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</si>
  <si>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</si>
  <si>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</si>
  <si>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</si>
  <si>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</si>
  <si>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</si>
  <si>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</si>
  <si>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</si>
  <si>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</si>
  <si>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</si>
  <si>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</si>
  <si>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</si>
  <si>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</si>
  <si>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</si>
  <si>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</si>
  <si>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</si>
  <si>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</si>
  <si>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</si>
  <si>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</si>
  <si>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</si>
  <si>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</si>
  <si>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</si>
  <si>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</si>
  <si>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</si>
  <si>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</si>
  <si>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</si>
  <si>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</si>
  <si>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</si>
  <si>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</si>
  <si>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</si>
  <si>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</si>
  <si>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</si>
  <si>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</si>
  <si>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</si>
  <si>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</si>
  <si>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</si>
  <si>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</si>
  <si>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</si>
  <si>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</si>
  <si>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</si>
  <si>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</si>
  <si>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</si>
  <si>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</si>
  <si>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</si>
  <si>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</si>
  <si>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</si>
  <si>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</si>
  <si>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</si>
  <si>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</si>
  <si>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</si>
  <si>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</si>
  <si>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</si>
  <si>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</si>
  <si>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</si>
  <si>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</si>
  <si>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</si>
  <si>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</si>
  <si>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</si>
  <si>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</si>
  <si>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</si>
  <si>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</si>
  <si>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</si>
  <si>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</si>
  <si>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</si>
  <si>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</si>
  <si>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</si>
  <si>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</si>
  <si>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</si>
  <si>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</si>
  <si>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</si>
  <si>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</si>
  <si>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</si>
  <si>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</si>
  <si>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</si>
  <si>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</si>
  <si>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</si>
  <si>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</si>
  <si>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</si>
  <si>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</si>
  <si>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</si>
  <si>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</si>
  <si>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</si>
  <si>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</si>
  <si>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</si>
  <si>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</si>
  <si>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</si>
  <si>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</si>
  <si>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</si>
  <si>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</si>
  <si>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</si>
  <si>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</si>
  <si>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</si>
  <si>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</si>
  <si>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</si>
  <si>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</si>
  <si>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</si>
  <si>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</si>
  <si>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</si>
  <si>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</si>
  <si>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</si>
  <si>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</si>
  <si>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</si>
  <si>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</si>
  <si>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</si>
  <si>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</si>
  <si>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</si>
  <si>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</si>
  <si>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</si>
  <si>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</si>
  <si>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</si>
  <si>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</si>
  <si>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</si>
  <si>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</si>
  <si>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</si>
  <si>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</si>
  <si>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</si>
  <si>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</si>
  <si>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</si>
  <si>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</si>
  <si>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</si>
  <si>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</si>
  <si>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</si>
  <si>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</si>
  <si>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</si>
  <si>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</si>
  <si>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</si>
  <si>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</si>
  <si>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</si>
  <si>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</si>
  <si>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</si>
  <si>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</si>
  <si>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</si>
  <si>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</si>
  <si>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</si>
  <si>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</si>
  <si>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</si>
  <si>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</si>
  <si>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</si>
  <si>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</si>
  <si>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</si>
  <si>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</si>
  <si>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</si>
  <si>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</si>
  <si>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</si>
  <si>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</si>
  <si>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</si>
  <si>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</si>
  <si>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</si>
  <si>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</si>
  <si>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</si>
  <si>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</si>
  <si>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</si>
  <si>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</si>
  <si>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</si>
  <si>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</si>
  <si>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</si>
  <si>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</si>
  <si>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</si>
  <si>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</si>
  <si>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</si>
  <si>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</si>
  <si>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</si>
  <si>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</si>
  <si>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</si>
  <si>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</si>
  <si>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</si>
  <si>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</si>
  <si>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</si>
  <si>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</si>
  <si>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</si>
  <si>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</si>
  <si>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</si>
  <si>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</si>
  <si>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</si>
  <si>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</si>
  <si>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</si>
  <si>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</si>
  <si>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</si>
  <si>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</si>
  <si>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</si>
  <si>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</si>
  <si>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</si>
  <si>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</si>
  <si>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</si>
  <si>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</si>
  <si>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</si>
  <si>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</si>
  <si>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</si>
  <si>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</si>
  <si>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</si>
  <si>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</si>
  <si>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</si>
  <si>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</si>
  <si>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</si>
  <si>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</si>
  <si>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</si>
  <si>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</si>
  <si>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</si>
  <si>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</si>
  <si>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</si>
  <si>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</si>
  <si>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</si>
  <si>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</si>
  <si>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</si>
  <si>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</si>
  <si>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</si>
  <si>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</si>
  <si>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</si>
  <si>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</si>
  <si>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</si>
  <si>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</si>
  <si>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</si>
  <si>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</si>
  <si>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</si>
  <si>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</si>
  <si>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</si>
  <si>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</si>
  <si>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</si>
  <si>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</si>
  <si>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</si>
  <si>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</si>
  <si>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</si>
  <si>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</si>
  <si>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</si>
  <si>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</si>
  <si>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</si>
  <si>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</si>
  <si>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</si>
  <si>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</si>
  <si>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</si>
  <si>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</si>
  <si>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</si>
  <si>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</si>
  <si>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</si>
  <si>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</si>
  <si>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</si>
  <si>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</si>
  <si>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</si>
  <si>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</si>
  <si>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</si>
  <si>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</si>
  <si>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</si>
  <si>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</si>
  <si>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</si>
  <si>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</si>
  <si>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</si>
  <si>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</si>
  <si>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</si>
  <si>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</si>
  <si>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</si>
  <si>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</si>
  <si>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</si>
  <si>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</si>
  <si>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</si>
  <si>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</si>
  <si>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</si>
  <si>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</si>
  <si>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</si>
  <si>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</si>
  <si>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</si>
  <si>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</si>
  <si>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</si>
  <si>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</si>
  <si>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</si>
  <si>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</si>
  <si>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</si>
  <si>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</si>
  <si>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</si>
  <si>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</si>
  <si>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</si>
  <si>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</si>
  <si>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</si>
  <si>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</si>
  <si>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</si>
  <si>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</si>
  <si>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</si>
  <si>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</si>
  <si>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</si>
  <si>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</si>
  <si>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</si>
  <si>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</si>
  <si>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</si>
  <si>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</si>
  <si>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</si>
  <si>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</si>
  <si>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</si>
  <si>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</si>
  <si>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</si>
  <si>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</si>
  <si>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</si>
  <si>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</si>
  <si>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</si>
  <si>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</si>
  <si>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</si>
  <si>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</si>
  <si>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</si>
  <si>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</si>
  <si>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</si>
  <si>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</si>
  <si>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</si>
  <si>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</si>
  <si>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</si>
  <si>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</si>
  <si>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</si>
  <si>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</si>
  <si>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</si>
  <si>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</si>
  <si>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</si>
  <si>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</si>
  <si>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</si>
  <si>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</si>
  <si>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</si>
  <si>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</si>
  <si>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</si>
  <si>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</si>
  <si>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</si>
  <si>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</si>
  <si>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</si>
  <si>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</si>
  <si>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</si>
  <si>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</si>
  <si>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</si>
  <si>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</si>
  <si>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</si>
  <si>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</si>
  <si>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</si>
  <si>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</si>
  <si>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</si>
  <si>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</si>
  <si>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</si>
  <si>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</si>
  <si>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</si>
  <si>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</si>
  <si>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</si>
  <si>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</si>
  <si>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</si>
  <si>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</si>
  <si>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</si>
  <si>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</si>
  <si>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</si>
  <si>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</si>
  <si>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</si>
  <si>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</si>
  <si>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</si>
  <si>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</si>
  <si>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</si>
  <si>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</si>
  <si>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</si>
  <si>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</si>
  <si>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</si>
  <si>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</si>
  <si>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</si>
  <si>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</si>
  <si>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</si>
  <si>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</si>
  <si>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</si>
  <si>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</si>
  <si>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</si>
  <si>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</si>
  <si>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</si>
  <si>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</si>
  <si>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</si>
  <si>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</si>
  <si>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</si>
  <si>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</si>
  <si>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</si>
  <si>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</si>
  <si>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</si>
  <si>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</si>
  <si>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</si>
  <si>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</si>
  <si>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</si>
  <si>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</si>
  <si>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</si>
  <si>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</si>
  <si>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</si>
  <si>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</si>
  <si>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</si>
  <si>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</si>
  <si>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</si>
  <si>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</si>
  <si>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</si>
  <si>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</si>
  <si>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</si>
  <si>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</si>
  <si>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</si>
  <si>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</si>
  <si>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</si>
  <si>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</si>
  <si>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</si>
  <si>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</si>
  <si>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</si>
  <si>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</si>
  <si>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</si>
  <si>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</si>
  <si>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</si>
  <si>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</si>
  <si>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</si>
  <si>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</si>
  <si>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</si>
  <si>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</si>
  <si>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</si>
  <si>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</si>
  <si>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</si>
  <si>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</si>
  <si>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</si>
  <si>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</si>
  <si>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</si>
  <si>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</si>
  <si>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</si>
  <si>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t>Deficient or (Excess) Deferred Income Tax Adjustment</t>
  </si>
  <si>
    <t xml:space="preserve">Amortization of Investment Tax Credit </t>
  </si>
  <si>
    <t>Deficient or (Excess) Deferred Income Taxes</t>
  </si>
  <si>
    <r>
      <rPr>
        <b/>
        <sz val="7"/>
        <rFont val="Times New Roman"/>
        <family val="1"/>
      </rPr>
      <t>Analysis</t>
    </r>
    <r>
      <rPr>
        <sz val="7"/>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</si>
  <si>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7"/>
        <rFont val="Times New Roman"/>
        <family val="1"/>
      </rPr>
      <t>Note 2 - Explanation of how ADIT accounts are re-measured upon a change in income tax law</t>
    </r>
    <r>
      <rPr>
        <sz val="7"/>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</si>
  <si>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7"/>
        <rFont val="Times New Roman"/>
        <family val="1"/>
      </rPr>
      <t>Note 3</t>
    </r>
    <r>
      <rPr>
        <sz val="7"/>
        <rFont val="Times New Roman"/>
        <family val="1"/>
      </rPr>
      <t xml:space="preserve"> - [Complete to support information above.]</t>
    </r>
  </si>
  <si>
    <r>
      <rPr>
        <b/>
        <sz val="7"/>
        <rFont val="Times New Roman"/>
        <family val="1"/>
      </rPr>
      <t>Note 4</t>
    </r>
    <r>
      <rPr>
        <sz val="7"/>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</si>
  <si>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7"/>
        <rFont val="Times New Roman"/>
        <family val="1"/>
      </rPr>
      <t>Note 6</t>
    </r>
    <r>
      <rPr>
        <sz val="7"/>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</si>
  <si>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7"/>
        <rFont val="Times New Roman"/>
        <family val="1"/>
      </rPr>
      <t>Note 1</t>
    </r>
    <r>
      <rPr>
        <sz val="7"/>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</si>
  <si>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7"/>
        <rFont val="Times New Roman"/>
        <family val="1"/>
      </rPr>
      <t xml:space="preserve">Note 4  </t>
    </r>
    <r>
      <rPr>
        <sz val="7"/>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</si>
  <si>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7"/>
        <rFont val="Times New Roman"/>
        <family val="1"/>
      </rPr>
      <t xml:space="preserve">Note 5  </t>
    </r>
    <r>
      <rPr>
        <sz val="7"/>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</si>
  <si>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7"/>
        <rFont val="Times New Roman"/>
        <family val="1"/>
      </rPr>
      <t xml:space="preserve">Note 6  </t>
    </r>
    <r>
      <rPr>
        <sz val="7"/>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</si>
  <si>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7"/>
        <rFont val="Times New Roman"/>
        <family val="1"/>
      </rPr>
      <t xml:space="preserve">Note 7  </t>
    </r>
    <r>
      <rPr>
        <sz val="7"/>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</si>
  <si>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7"/>
        <rFont val="Times New Roman"/>
        <family val="1"/>
      </rPr>
      <t xml:space="preserve">Note 8  </t>
    </r>
    <r>
      <rPr>
        <sz val="7"/>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</si>
  <si>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Attachment 1a</t>
  </si>
  <si>
    <t>Project Plant Detail Worksheet</t>
  </si>
  <si>
    <t>Project
Transmission 
Gross Plant</t>
  </si>
  <si>
    <t>13-month average</t>
  </si>
  <si>
    <t>1c</t>
  </si>
  <si>
    <t>1d</t>
  </si>
  <si>
    <t>…</t>
  </si>
  <si>
    <t>Total Gross Plant in Service - Transmission</t>
  </si>
  <si>
    <t xml:space="preserve">Project
Transmission Accumulated Depreciation </t>
  </si>
  <si>
    <t>Total Accumulated Depreciation - Transmission</t>
  </si>
  <si>
    <t>Project
Transmission 
Net Plant</t>
  </si>
  <si>
    <t>Total Net Plant - Transmission</t>
  </si>
  <si>
    <t>Ties to Attachment H-27A, p 2, line 14, col 5</t>
  </si>
  <si>
    <t>Project
Depreciation/
Amortization Expense</t>
  </si>
  <si>
    <t>Year end total</t>
  </si>
  <si>
    <t>Total Depreciation/Amortization Expense</t>
  </si>
  <si>
    <t>Ties to Attachment H-27A, p 3, line 19, col 5 plus line 21, col 5</t>
  </si>
  <si>
    <t>3c</t>
  </si>
  <si>
    <t>3d</t>
  </si>
  <si>
    <t>5a</t>
  </si>
  <si>
    <t>5b</t>
  </si>
  <si>
    <t>5c</t>
  </si>
  <si>
    <t>5d</t>
  </si>
  <si>
    <t>7a</t>
  </si>
  <si>
    <t>7b</t>
  </si>
  <si>
    <t>7c</t>
  </si>
  <si>
    <t>7d</t>
  </si>
  <si>
    <t>263.l</t>
  </si>
  <si>
    <t>2023 True-Up Attachment H-27A</t>
  </si>
  <si>
    <t>Workpaper #1</t>
  </si>
  <si>
    <t>Accumulated Deferred Income Taxes - Proration Adjustments (Actual Revenue Requirement)</t>
  </si>
  <si>
    <t xml:space="preserve">No. </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</si>
  <si>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</si>
  <si>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</si>
  <si>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t>Account 282 - Accumulated Deferred Income Taxes</t>
  </si>
  <si>
    <t>Account 282 - Accumulated Deferred Income Taxes (actual)</t>
  </si>
  <si>
    <t>Beginning Balance</t>
  </si>
  <si>
    <t>Portion subject to averaging</t>
  </si>
  <si>
    <t>Ending Balance</t>
  </si>
  <si>
    <t>Portion subject to averaging (before averaging)</t>
  </si>
  <si>
    <t>Ending balance of portion subject to proration (prorated)</t>
  </si>
  <si>
    <t>Amount reflected in rate base</t>
  </si>
  <si>
    <t>Attachment H-27A, line 20, col. 3</t>
  </si>
  <si>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</si>
  <si>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t>Forecasted Month-end Balance
debit / &lt;credit&gt;</t>
  </si>
  <si>
    <t>Difference between projected monthly and actual monthly activity
(See Note 4.)</t>
  </si>
  <si>
    <t>Preserve projected proration when actual monthly and projected monthly activity are either both increases or decreases.  
(See Note 5.)</t>
  </si>
  <si>
    <t>Fifty percent of the difference between projected and actual activity when actual and projected activity are either both increases or decreases.  
(See Note 6.)</t>
  </si>
  <si>
    <t>Fifty percent of actual monthly activity when projected activity is an increase while actual activity is a decrease OR projected activity is a decrease while actual activity is an increase.
(See Note 7.)</t>
  </si>
  <si>
    <t>Balance reflecting proration or averaging 
(See Note 8.)</t>
  </si>
  <si>
    <t>Account 283 - Accumulated Deferred Income Taxes</t>
  </si>
  <si>
    <t>Account 283 - Accumulated Deferred Income Taxes (actual)</t>
  </si>
  <si>
    <t>Attachment H-27A, line 21, col. 3</t>
  </si>
  <si>
    <t>Account 190 - Accumulated Deferred Income Taxes</t>
  </si>
  <si>
    <t>Account 190 - Accumulated Deferred Income Taxes (actual)</t>
  </si>
  <si>
    <t>Attachment H-27A, line 22, col. 3</t>
  </si>
  <si>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</si>
  <si>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</si>
  <si>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</si>
  <si>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</si>
  <si>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</si>
  <si>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Workpaper #2</t>
  </si>
  <si>
    <t>2023 Tax Rates</t>
  </si>
  <si>
    <t>Support for Weighted Marginal Federal and State Income Tax Rates (Subchapter C Corporations) - as described in Notes A and C of Attachment 7</t>
  </si>
  <si>
    <t>Statutory</t>
  </si>
  <si>
    <t>Tax Rate</t>
  </si>
  <si>
    <t>Apportionment</t>
  </si>
  <si>
    <t>Marginal Tax Rate</t>
  </si>
  <si>
    <t>Federal income tax rate</t>
  </si>
  <si>
    <t xml:space="preserve">Not applicable </t>
  </si>
  <si>
    <t>Delaware corporate tax rate and apportionment factor</t>
  </si>
  <si>
    <t>New Jersey corporate tax rate and apportionment factor</t>
  </si>
  <si>
    <t>Composite state income tax rate</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</si>
  <si>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</si>
  <si>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</si>
  <si>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</si>
  <si>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</si>
  <si>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</si>
  <si>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</si>
  <si>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</si>
  <si>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</si>
  <si>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</si>
  <si>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</si>
  <si>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Tax gross-up factor (1 / (1 - T) from Attachment H-27A, page 3, line 38)</t>
  </si>
  <si>
    <t>Workpaper #4</t>
  </si>
  <si>
    <t>Construction Cost Cap</t>
  </si>
  <si>
    <t>Construction Cost Cap (Note 1)</t>
  </si>
  <si>
    <t>Gross Plant In Service – Construction Costs</t>
  </si>
  <si>
    <t>Gross Plant In Service – Excluded Costs (Note 2)</t>
  </si>
  <si>
    <t>Gross Plant In Service – Other Costs (Note 3)</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</si>
  <si>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</si>
  <si>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</si>
  <si>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</si>
  <si>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</si>
  <si>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</si>
  <si>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3.  Other Costs are costs related to projects other than the Artificial Island Project.</t>
  </si>
  <si>
    <t>Workpaper #5</t>
  </si>
  <si>
    <t>Support for Attachment 3 - Formula Rate True-Up</t>
  </si>
  <si>
    <t>Actual Annual Revenue Earned Account 456.1 330.x.n</t>
  </si>
  <si>
    <t>Less ATRR Balancing Entry Included in Account 456.1</t>
  </si>
  <si>
    <t>Less ATRR revenue credits that are accounted separately on Attachment H-27A, page 1, Line 3</t>
  </si>
  <si>
    <t xml:space="preserve">From Attachment 12, Line 18 </t>
  </si>
  <si>
    <t>To Attachment 3, line 2, column E</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</si>
  <si>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</si>
  <si>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</si>
  <si>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For the twelve months ended 12/31/2023</t>
  </si>
  <si>
    <t>Artificial Island</t>
  </si>
  <si>
    <t>Schedule 12</t>
  </si>
  <si>
    <t>b2633.1, b2633.2</t>
  </si>
  <si>
    <t>2022 
December</t>
  </si>
  <si>
    <t>2023 
January</t>
  </si>
  <si>
    <t>2023 February</t>
  </si>
  <si>
    <t>2023 
February</t>
  </si>
  <si>
    <t>2023 
March</t>
  </si>
  <si>
    <t>2023 
April</t>
  </si>
  <si>
    <t>2023 
May</t>
  </si>
  <si>
    <t>2023 
June</t>
  </si>
  <si>
    <t>2023 
July</t>
  </si>
  <si>
    <t>2023 
August</t>
  </si>
  <si>
    <t>2023 
September</t>
  </si>
  <si>
    <t>2023 
October</t>
  </si>
  <si>
    <t>2023 
November</t>
  </si>
  <si>
    <t>2023 
December</t>
  </si>
  <si>
    <t>For the 12 months ended 12/31/2023</t>
  </si>
  <si>
    <t>2023</t>
  </si>
  <si>
    <t>Actual Annual Revenue Received from PJM toward 2023 ATRR</t>
  </si>
  <si>
    <t>On its 2023 Form No. 1, Silver Run has reported the revenue earned or accrued rather than the cash received for Rate Year 2023.</t>
  </si>
  <si>
    <t>2023 January</t>
  </si>
  <si>
    <t>2023 March</t>
  </si>
  <si>
    <t>2023 April</t>
  </si>
  <si>
    <t>2023 May</t>
  </si>
  <si>
    <t>2024 January</t>
  </si>
  <si>
    <t>2023 June</t>
  </si>
  <si>
    <t>2023 July</t>
  </si>
  <si>
    <t>2023 August</t>
  </si>
  <si>
    <t>2023 September</t>
  </si>
  <si>
    <t>2023 October</t>
  </si>
  <si>
    <t>2023 November</t>
  </si>
  <si>
    <t>2023 December</t>
  </si>
  <si>
    <t>2024 February</t>
  </si>
  <si>
    <t>2024 March</t>
  </si>
  <si>
    <t>2024 April</t>
  </si>
  <si>
    <t>2024 May</t>
  </si>
  <si>
    <t xml:space="preserve">Actual </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</si>
  <si>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</si>
  <si>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</si>
  <si>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</si>
  <si>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</si>
  <si>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</si>
  <si>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</si>
  <si>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</si>
  <si>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</si>
  <si>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8a</t>
  </si>
  <si>
    <t>8b</t>
  </si>
  <si>
    <t>8c</t>
  </si>
  <si>
    <t>8d</t>
  </si>
  <si>
    <t>14a</t>
  </si>
  <si>
    <t>14b</t>
  </si>
  <si>
    <t>14c</t>
  </si>
  <si>
    <t>14d</t>
  </si>
  <si>
    <t>Actual</t>
  </si>
  <si>
    <t xml:space="preserve">Note 2 - No refund of excess or deficient deferred taxes occurred in 2023 and, thus, this calculation was not applicable. </t>
  </si>
  <si>
    <t xml:space="preserve">Note 3 - No refund of excess or deficient deferred taxes occurred in 2023 and, thus, this calculation was not applicable. </t>
  </si>
  <si>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</si>
  <si>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TCJA (2017)</t>
  </si>
  <si>
    <t>See Att 13.2.</t>
  </si>
  <si>
    <t>See Att 13.2.  Relates to tax gross-up of AFUDC-equity and equity carrying charges.</t>
  </si>
  <si>
    <t xml:space="preserve">See Att 13.2.  Further explanation below. </t>
  </si>
  <si>
    <t>44-59)</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</si>
  <si>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</si>
  <si>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t xml:space="preserve">Note 5 - No Other Adjustments during the current period. </t>
  </si>
  <si>
    <t>Page 1 of 4</t>
  </si>
  <si>
    <t>Page 2 of 4</t>
  </si>
  <si>
    <t>Page 3 of 4</t>
  </si>
  <si>
    <t>Page 4 of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</si>
</sst>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47">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2"/>
      <name val="Arial MT"/>
    </font>
    <font>
      <sz val="12"/>
      <name val="Arial"/>
      <family val="2"/>
    </font>
    <font>
      <sz val="12"/>
      <name val="Arial MT"/>
      <family val="2"/>
    </font>
    <font>
      <sz val="4"/>
      <name val="Times New Roman"/>
      <family val="1"/>
    </font>
    <font>
      <b/>
      <sz val="7"/>
      <name val="Calibri"/>
      <family val="2"/>
      <scheme val="minor"/>
    </font>
    <font>
      <b/>
      <sz val="10"/>
      <name val="Times New Roman"/>
      <family val="1"/>
    </font>
    <font>
      <b/>
      <sz val="9"/>
      <color rgb="FF000000"/>
      <name val="Times New Roman"/>
      <family val="1"/>
    </font>
    <font>
      <sz val="11"/>
      <color rgb="FF9C6500"/>
      <name val="Calibri"/>
      <family val="2"/>
      <scheme val="minor"/>
    </font>
    <font>
      <b/>
      <sz val="11"/>
      <color theme="1"/>
      <name val="Times New Roman"/>
      <family val="1"/>
    </font>
    <font>
      <sz val="11"/>
      <color theme="1"/>
      <name val="Times New Roman"/>
      <family val="1"/>
    </font>
    <font>
      <sz val="11"/>
      <color rgb="FF000000"/>
      <name val="Times New Roman"/>
      <family val="1"/>
    </font>
    <font>
      <b/>
      <sz val="11"/>
      <name val="Times New Roman"/>
      <family val="1"/>
    </font>
    <font>
      <sz val="11"/>
      <color indexed="8"/>
      <name val="Times New Roman"/>
      <family val="1"/>
    </font>
    <font>
      <sz val="11"/>
      <name val="Times New Roman"/>
      <family val="1"/>
    </font>
    <font>
      <sz val="10"/>
      <color theme="1"/>
      <name val="Times New Roman"/>
      <family val="1"/>
    </font>
    <font>
      <sz val="10"/>
      <name val="Times New Roman"/>
      <family val="1"/>
    </font>
    <font>
      <b/>
      <sz val="10"/>
      <color rgb="FF000000"/>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sz val="7"/>
      <color theme="1"/>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EB9C"/>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4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3" fillId="0" borderId="0" applyNumberFormat="0" applyFill="0" applyBorder="0" applyAlignment="0" applyProtection="0"/>
    <xf numFmtId="0" fontId="12" fillId="0" borderId="0"/>
    <xf numFmtId="0" fontId="24" fillId="0" borderId="0"/>
    <xf numFmtId="0" fontId="3" fillId="0" borderId="0"/>
    <xf numFmtId="0" fontId="25" fillId="0" borderId="0" applyProtection="0"/>
    <xf numFmtId="0" fontId="3" fillId="0" borderId="0"/>
    <xf numFmtId="177" fontId="26" fillId="0" borderId="0"/>
    <xf numFmtId="43" fontId="24"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43" fontId="25" fillId="0" borderId="0" applyFont="0" applyFill="0" applyBorder="0" applyAlignment="0" applyProtection="0"/>
    <xf numFmtId="9" fontId="25" fillId="0" borderId="0" applyFont="0" applyFill="0" applyBorder="0" applyAlignment="0" applyProtection="0"/>
    <xf numFmtId="43" fontId="2" fillId="0" borderId="0" applyFont="0" applyFill="0" applyBorder="0" applyAlignment="0" applyProtection="0"/>
    <xf numFmtId="179" fontId="2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79" fontId="27" fillId="0" borderId="0" applyProtection="0"/>
    <xf numFmtId="0" fontId="1" fillId="0" borderId="0"/>
    <xf numFmtId="43" fontId="1" fillId="0" borderId="0" applyFont="0" applyFill="0" applyBorder="0" applyAlignment="0" applyProtection="0"/>
    <xf numFmtId="0" fontId="32" fillId="9" borderId="0" applyNumberFormat="0" applyBorder="0" applyAlignment="0" applyProtection="0"/>
    <xf numFmtId="0" fontId="12"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24" fillId="0" borderId="0"/>
  </cellStyleXfs>
  <cellXfs count="1008">
    <xf numFmtId="0" fontId="0" fillId="2" borderId="0" xfId="0" applyFill="1" applyAlignment="1">
      <alignment horizontal="left" vertical="top"/>
    </xf>
    <xf numFmtId="0" fontId="0" fillId="2" borderId="0" xfId="0" applyFill="1" applyAlignment="1">
      <alignment horizontal="center" vertical="top"/>
    </xf>
    <xf numFmtId="0" fontId="5" fillId="2" borderId="0" xfId="0" applyFont="1" applyFill="1" applyAlignment="1">
      <alignment horizontal="lef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right" vertical="top"/>
    </xf>
    <xf numFmtId="0" fontId="5" fillId="0" borderId="0" xfId="0" applyFont="1" applyAlignment="1">
      <alignment horizontal="left" vertical="top"/>
    </xf>
    <xf numFmtId="0" fontId="5" fillId="0" borderId="0" xfId="0" applyFont="1" applyAlignment="1">
      <alignment vertical="top"/>
    </xf>
    <xf numFmtId="0" fontId="6" fillId="2" borderId="0" xfId="0" applyFont="1" applyFill="1" applyAlignment="1">
      <alignment vertical="top"/>
    </xf>
    <xf numFmtId="0" fontId="5" fillId="2" borderId="1" xfId="0" applyFont="1" applyFill="1" applyBorder="1" applyAlignment="1">
      <alignment horizontal="center" vertical="top"/>
    </xf>
    <xf numFmtId="0" fontId="5" fillId="2" borderId="1" xfId="0" applyFont="1" applyFill="1" applyBorder="1" applyAlignment="1">
      <alignment horizontal="left" vertical="top"/>
    </xf>
    <xf numFmtId="0" fontId="6" fillId="2" borderId="0" xfId="0" applyFont="1" applyFill="1" applyAlignment="1">
      <alignment vertical="top" wrapText="1"/>
    </xf>
    <xf numFmtId="0" fontId="8" fillId="2" borderId="0" xfId="0" applyFont="1" applyFill="1" applyAlignment="1">
      <alignment horizontal="center" vertical="top"/>
    </xf>
    <xf numFmtId="0" fontId="9" fillId="2" borderId="0" xfId="0" applyFont="1" applyFill="1" applyAlignment="1">
      <alignment horizontal="left" vertical="top"/>
    </xf>
    <xf numFmtId="0" fontId="5" fillId="4" borderId="0" xfId="0" applyFont="1" applyFill="1" applyAlignment="1">
      <alignment horizontal="left" vertical="top"/>
    </xf>
    <xf numFmtId="0" fontId="5" fillId="2" borderId="0" xfId="0" applyFont="1" applyFill="1" applyAlignment="1">
      <alignment horizontal="center" vertical="center"/>
    </xf>
    <xf numFmtId="0" fontId="5" fillId="5" borderId="0" xfId="0" applyFont="1" applyFill="1" applyAlignment="1">
      <alignment horizontal="left" vertical="top"/>
    </xf>
    <xf numFmtId="0" fontId="0" fillId="2" borderId="0" xfId="0" applyFill="1" applyAlignment="1">
      <alignment horizontal="center" vertical="center"/>
    </xf>
    <xf numFmtId="10" fontId="5" fillId="2" borderId="0" xfId="3" applyNumberFormat="1" applyFont="1" applyFill="1" applyBorder="1" applyAlignment="1">
      <alignment horizontal="right" vertical="top"/>
    </xf>
    <xf numFmtId="0" fontId="5" fillId="2" borderId="13" xfId="0" applyFont="1" applyFill="1" applyBorder="1" applyAlignment="1">
      <alignment horizontal="center" vertical="top"/>
    </xf>
    <xf numFmtId="0" fontId="5" fillId="2" borderId="0" xfId="0" applyFont="1" applyFill="1" applyAlignment="1">
      <alignment horizontal="left" vertical="top" wrapText="1"/>
    </xf>
    <xf numFmtId="0" fontId="5" fillId="2" borderId="0" xfId="0" quotePrefix="1" applyFont="1" applyFill="1" applyAlignment="1">
      <alignment horizontal="left" vertical="top"/>
    </xf>
    <xf numFmtId="0" fontId="8" fillId="2" borderId="0" xfId="0" applyFont="1" applyFill="1" applyAlignment="1">
      <alignment horizontal="left" vertical="top"/>
    </xf>
    <xf numFmtId="0" fontId="8" fillId="2" borderId="0" xfId="0" applyFont="1" applyFill="1" applyAlignment="1">
      <alignment horizontal="center" wrapText="1"/>
    </xf>
    <xf numFmtId="0" fontId="5"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applyAlignment="1">
      <alignment horizontal="left" wrapText="1"/>
    </xf>
    <xf numFmtId="0" fontId="5" fillId="2" borderId="1" xfId="0" applyFont="1" applyFill="1" applyBorder="1" applyAlignment="1">
      <alignment horizontal="center" wrapText="1"/>
    </xf>
    <xf numFmtId="0" fontId="5" fillId="2" borderId="11" xfId="0" applyFont="1" applyFill="1" applyBorder="1" applyAlignment="1">
      <alignment horizontal="left" vertical="top"/>
    </xf>
    <xf numFmtId="0" fontId="5" fillId="2" borderId="14" xfId="0" applyFont="1" applyFill="1" applyBorder="1" applyAlignment="1">
      <alignment horizontal="left" vertical="top"/>
    </xf>
    <xf numFmtId="0" fontId="9" fillId="2" borderId="0" xfId="0" applyFont="1" applyFill="1" applyAlignment="1">
      <alignment horizontal="center" vertical="top"/>
    </xf>
    <xf numFmtId="0" fontId="8" fillId="2" borderId="0" xfId="0" applyFont="1" applyFill="1" applyAlignment="1">
      <alignment horizontal="left" wrapText="1"/>
    </xf>
    <xf numFmtId="0" fontId="8" fillId="2" borderId="11" xfId="0" applyFont="1" applyFill="1" applyBorder="1" applyAlignment="1">
      <alignment horizontal="center" wrapText="1"/>
    </xf>
    <xf numFmtId="0" fontId="5" fillId="2" borderId="0" xfId="0" applyFont="1" applyFill="1" applyAlignment="1">
      <alignment vertical="top" wrapText="1"/>
    </xf>
    <xf numFmtId="0" fontId="5" fillId="2" borderId="1" xfId="0" applyFont="1" applyFill="1" applyBorder="1" applyAlignment="1">
      <alignment vertical="top" wrapText="1"/>
    </xf>
    <xf numFmtId="169" fontId="5" fillId="2" borderId="0" xfId="0" applyNumberFormat="1" applyFont="1" applyFill="1" applyAlignment="1">
      <alignment horizontal="left" vertical="top"/>
    </xf>
    <xf numFmtId="0" fontId="5" fillId="2" borderId="2" xfId="0" applyFont="1" applyFill="1" applyBorder="1" applyAlignment="1">
      <alignment horizontal="left" vertical="top"/>
    </xf>
    <xf numFmtId="10" fontId="5" fillId="4" borderId="0" xfId="3" applyNumberFormat="1" applyFont="1" applyFill="1" applyBorder="1" applyAlignment="1">
      <alignment horizontal="right" vertical="top" indent="1"/>
    </xf>
    <xf numFmtId="10" fontId="5" fillId="4" borderId="0" xfId="0" applyNumberFormat="1" applyFont="1" applyFill="1" applyAlignment="1">
      <alignment horizontal="right" vertical="top" indent="1"/>
    </xf>
    <xf numFmtId="10" fontId="5" fillId="2" borderId="0" xfId="3" applyNumberFormat="1" applyFont="1" applyFill="1" applyBorder="1" applyAlignment="1">
      <alignment horizontal="right" vertical="top" indent="1"/>
    </xf>
    <xf numFmtId="0" fontId="5" fillId="2" borderId="0" xfId="0" applyFont="1" applyFill="1" applyAlignment="1">
      <alignment horizontal="right" vertical="top" wrapText="1" indent="1"/>
    </xf>
    <xf numFmtId="0" fontId="5" fillId="2" borderId="1" xfId="0" applyFont="1" applyFill="1" applyBorder="1" applyAlignment="1">
      <alignment horizontal="right" vertical="top" wrapText="1" indent="1"/>
    </xf>
    <xf numFmtId="10" fontId="5" fillId="2" borderId="11" xfId="3" applyNumberFormat="1" applyFont="1" applyFill="1" applyBorder="1" applyAlignment="1">
      <alignment horizontal="right" vertical="top" indent="1"/>
    </xf>
    <xf numFmtId="0" fontId="5" fillId="2" borderId="0" xfId="0" applyFont="1" applyFill="1" applyAlignment="1">
      <alignment horizontal="right" vertical="top" wrapText="1" indent="2"/>
    </xf>
    <xf numFmtId="0" fontId="5" fillId="2" borderId="1" xfId="0" applyFont="1" applyFill="1" applyBorder="1" applyAlignment="1">
      <alignment horizontal="right" vertical="top" wrapText="1" indent="2"/>
    </xf>
    <xf numFmtId="10" fontId="5" fillId="2" borderId="0" xfId="0" applyNumberFormat="1" applyFont="1" applyFill="1" applyAlignment="1">
      <alignment horizontal="right" vertical="top" indent="1"/>
    </xf>
    <xf numFmtId="0" fontId="5" fillId="2" borderId="0" xfId="0" applyFont="1" applyFill="1" applyAlignment="1">
      <alignment horizontal="right" vertical="top" indent="1"/>
    </xf>
    <xf numFmtId="43" fontId="5" fillId="2" borderId="0" xfId="2" applyNumberFormat="1" applyFont="1" applyFill="1" applyBorder="1" applyAlignment="1">
      <alignment horizontal="center" vertical="top"/>
    </xf>
    <xf numFmtId="43" fontId="5" fillId="4" borderId="0" xfId="2" applyNumberFormat="1" applyFont="1" applyFill="1" applyBorder="1" applyAlignment="1">
      <alignment horizontal="center" vertical="top"/>
    </xf>
    <xf numFmtId="43" fontId="5" fillId="4" borderId="1" xfId="2" applyNumberFormat="1" applyFont="1" applyFill="1" applyBorder="1" applyAlignment="1">
      <alignment horizontal="center" vertical="top"/>
    </xf>
    <xf numFmtId="0" fontId="5" fillId="2" borderId="2" xfId="0" applyFont="1" applyFill="1" applyBorder="1" applyAlignment="1">
      <alignment horizontal="center" vertical="top"/>
    </xf>
    <xf numFmtId="43" fontId="5" fillId="5" borderId="0" xfId="2" applyNumberFormat="1" applyFont="1" applyFill="1" applyBorder="1" applyAlignment="1">
      <alignment horizontal="center" vertical="top"/>
    </xf>
    <xf numFmtId="170" fontId="5" fillId="5" borderId="0" xfId="0" applyNumberFormat="1" applyFont="1" applyFill="1" applyAlignment="1">
      <alignment horizontal="right" vertical="top" indent="1"/>
    </xf>
    <xf numFmtId="170" fontId="5" fillId="5" borderId="11" xfId="0" applyNumberFormat="1" applyFont="1" applyFill="1" applyBorder="1" applyAlignment="1">
      <alignment horizontal="right" vertical="top" indent="1"/>
    </xf>
    <xf numFmtId="170" fontId="5" fillId="5" borderId="0" xfId="0" applyNumberFormat="1" applyFont="1" applyFill="1" applyAlignment="1">
      <alignment horizontal="right" vertical="top"/>
    </xf>
    <xf numFmtId="170" fontId="5" fillId="5" borderId="11" xfId="0" applyNumberFormat="1" applyFont="1" applyFill="1" applyBorder="1" applyAlignment="1">
      <alignment horizontal="right" vertical="top"/>
    </xf>
    <xf numFmtId="43" fontId="5" fillId="2" borderId="0" xfId="1" applyFont="1" applyFill="1" applyBorder="1" applyAlignment="1">
      <alignment horizontal="left" vertical="top"/>
    </xf>
    <xf numFmtId="43" fontId="5" fillId="2" borderId="1" xfId="2" applyNumberFormat="1" applyFont="1" applyFill="1" applyBorder="1" applyAlignment="1">
      <alignment horizontal="center" vertical="top"/>
    </xf>
    <xf numFmtId="43" fontId="5" fillId="5" borderId="11" xfId="2" applyNumberFormat="1" applyFont="1" applyFill="1" applyBorder="1" applyAlignment="1">
      <alignment horizontal="center" vertical="top"/>
    </xf>
    <xf numFmtId="171" fontId="5" fillId="5" borderId="0" xfId="2" applyNumberFormat="1" applyFont="1" applyFill="1" applyBorder="1" applyAlignment="1">
      <alignment horizontal="center" vertical="top"/>
    </xf>
    <xf numFmtId="171" fontId="5" fillId="5" borderId="11" xfId="2" applyNumberFormat="1" applyFont="1" applyFill="1" applyBorder="1" applyAlignment="1">
      <alignment horizontal="center" vertical="top"/>
    </xf>
    <xf numFmtId="171" fontId="5" fillId="4" borderId="0" xfId="2" applyNumberFormat="1" applyFont="1" applyFill="1" applyBorder="1" applyAlignment="1">
      <alignment horizontal="left" vertical="top"/>
    </xf>
    <xf numFmtId="10" fontId="5" fillId="5" borderId="0" xfId="3" applyNumberFormat="1" applyFont="1" applyFill="1" applyBorder="1" applyAlignment="1">
      <alignment horizontal="right" vertical="top" indent="1"/>
    </xf>
    <xf numFmtId="10" fontId="5" fillId="2" borderId="0" xfId="0" applyNumberFormat="1" applyFont="1" applyFill="1" applyAlignment="1">
      <alignment horizontal="right" vertical="top"/>
    </xf>
    <xf numFmtId="166" fontId="5" fillId="2" borderId="0" xfId="0" applyNumberFormat="1" applyFont="1" applyFill="1" applyAlignment="1">
      <alignment horizontal="right" vertical="top" indent="1"/>
    </xf>
    <xf numFmtId="43" fontId="5" fillId="5" borderId="0" xfId="2" applyNumberFormat="1" applyFont="1" applyFill="1" applyBorder="1" applyAlignment="1">
      <alignment horizontal="right" vertical="top"/>
    </xf>
    <xf numFmtId="0" fontId="5" fillId="5" borderId="0" xfId="0" applyFont="1" applyFill="1" applyAlignment="1">
      <alignment horizontal="center" wrapText="1"/>
    </xf>
    <xf numFmtId="171" fontId="5" fillId="4" borderId="0" xfId="2" applyNumberFormat="1" applyFont="1" applyFill="1" applyBorder="1" applyAlignment="1">
      <alignment horizontal="center" vertical="top"/>
    </xf>
    <xf numFmtId="170" fontId="5" fillId="4" borderId="0" xfId="0" applyNumberFormat="1" applyFont="1" applyFill="1" applyAlignment="1">
      <alignment horizontal="right" vertical="top"/>
    </xf>
    <xf numFmtId="170" fontId="5" fillId="4" borderId="0" xfId="0" applyNumberFormat="1" applyFont="1" applyFill="1" applyAlignment="1">
      <alignment horizontal="right" vertical="top" indent="1"/>
    </xf>
    <xf numFmtId="171" fontId="5" fillId="5" borderId="0" xfId="2" applyNumberFormat="1" applyFont="1" applyFill="1" applyBorder="1" applyAlignment="1">
      <alignment horizontal="right" vertical="top"/>
    </xf>
    <xf numFmtId="171" fontId="5" fillId="2" borderId="0" xfId="0" applyNumberFormat="1" applyFont="1" applyFill="1" applyAlignment="1">
      <alignment horizontal="right" vertical="top"/>
    </xf>
    <xf numFmtId="171" fontId="8" fillId="5" borderId="0" xfId="2" applyNumberFormat="1" applyFont="1" applyFill="1" applyBorder="1" applyAlignment="1">
      <alignment horizontal="center" vertical="top"/>
    </xf>
    <xf numFmtId="171" fontId="5" fillId="5" borderId="11" xfId="2" applyNumberFormat="1" applyFont="1" applyFill="1" applyBorder="1" applyAlignment="1">
      <alignment horizontal="right" vertical="top"/>
    </xf>
    <xf numFmtId="171" fontId="8" fillId="5" borderId="0" xfId="2" applyNumberFormat="1" applyFont="1" applyFill="1" applyBorder="1" applyAlignment="1">
      <alignment horizontal="right" vertical="top"/>
    </xf>
    <xf numFmtId="10" fontId="5" fillId="4" borderId="1" xfId="3" applyNumberFormat="1" applyFont="1" applyFill="1" applyBorder="1" applyAlignment="1">
      <alignment horizontal="right" vertical="top" indent="1"/>
    </xf>
    <xf numFmtId="10" fontId="5" fillId="0" borderId="0" xfId="0" applyNumberFormat="1" applyFont="1" applyAlignment="1">
      <alignment horizontal="right" vertical="top" indent="1"/>
    </xf>
    <xf numFmtId="10" fontId="5" fillId="0" borderId="0" xfId="3" applyNumberFormat="1" applyFont="1" applyFill="1" applyBorder="1" applyAlignment="1">
      <alignment horizontal="right" vertical="top" indent="1"/>
    </xf>
    <xf numFmtId="0" fontId="5" fillId="2" borderId="0" xfId="0" quotePrefix="1" applyFont="1" applyFill="1" applyAlignment="1">
      <alignment horizontal="left" vertical="top" wrapText="1"/>
    </xf>
    <xf numFmtId="10" fontId="5" fillId="2" borderId="13" xfId="3" applyNumberFormat="1" applyFont="1" applyFill="1" applyBorder="1" applyAlignment="1">
      <alignment horizontal="right" vertical="top" indent="1"/>
    </xf>
    <xf numFmtId="0" fontId="8" fillId="2" borderId="1" xfId="0" applyFont="1" applyFill="1" applyBorder="1" applyAlignment="1">
      <alignment horizontal="center"/>
    </xf>
    <xf numFmtId="0" fontId="8" fillId="0" borderId="1" xfId="0" applyFont="1" applyBorder="1" applyAlignment="1">
      <alignment horizontal="center" wrapText="1"/>
    </xf>
    <xf numFmtId="6" fontId="8" fillId="0" borderId="1" xfId="0" applyNumberFormat="1" applyFont="1" applyBorder="1" applyAlignment="1">
      <alignment horizontal="center" wrapText="1"/>
    </xf>
    <xf numFmtId="0" fontId="8" fillId="2" borderId="1" xfId="0" applyFont="1" applyFill="1" applyBorder="1" applyAlignment="1">
      <alignment horizontal="left"/>
    </xf>
    <xf numFmtId="0" fontId="5" fillId="0" borderId="1" xfId="0" applyFont="1" applyBorder="1" applyAlignment="1">
      <alignment horizontal="center" wrapText="1"/>
    </xf>
    <xf numFmtId="167" fontId="5" fillId="5" borderId="0" xfId="1" applyNumberFormat="1" applyFont="1" applyFill="1" applyBorder="1" applyAlignment="1">
      <alignment vertical="top"/>
    </xf>
    <xf numFmtId="171" fontId="5" fillId="2" borderId="0" xfId="0" applyNumberFormat="1" applyFont="1" applyFill="1" applyAlignment="1">
      <alignment horizontal="left" vertical="top"/>
    </xf>
    <xf numFmtId="174" fontId="5" fillId="0" borderId="0" xfId="1" applyNumberFormat="1" applyFont="1" applyFill="1" applyBorder="1" applyAlignment="1">
      <alignment horizontal="right" vertical="top" indent="1"/>
    </xf>
    <xf numFmtId="171" fontId="5" fillId="5" borderId="1" xfId="2" applyNumberFormat="1" applyFont="1" applyFill="1" applyBorder="1" applyAlignment="1">
      <alignment horizontal="right" vertical="top"/>
    </xf>
    <xf numFmtId="173" fontId="5" fillId="4" borderId="0" xfId="3" applyNumberFormat="1" applyFont="1" applyFill="1" applyBorder="1" applyAlignment="1">
      <alignment horizontal="right" vertical="top" indent="1"/>
    </xf>
    <xf numFmtId="170" fontId="5" fillId="4" borderId="1" xfId="0" applyNumberFormat="1" applyFont="1" applyFill="1" applyBorder="1" applyAlignment="1">
      <alignment horizontal="right" vertical="top"/>
    </xf>
    <xf numFmtId="0" fontId="5" fillId="4" borderId="0" xfId="0" applyFont="1" applyFill="1" applyAlignment="1">
      <alignment horizontal="center" vertical="top"/>
    </xf>
    <xf numFmtId="0" fontId="5" fillId="0" borderId="0" xfId="0" applyFont="1" applyAlignment="1">
      <alignment horizontal="center" vertical="top"/>
    </xf>
    <xf numFmtId="10" fontId="5" fillId="6" borderId="0" xfId="3" applyNumberFormat="1" applyFont="1" applyFill="1" applyBorder="1" applyAlignment="1">
      <alignment horizontal="right" vertical="top" indent="1"/>
    </xf>
    <xf numFmtId="10" fontId="5" fillId="0" borderId="1" xfId="3" applyNumberFormat="1" applyFont="1" applyFill="1" applyBorder="1" applyAlignment="1">
      <alignment horizontal="right" vertical="top" indent="1"/>
    </xf>
    <xf numFmtId="10" fontId="8" fillId="0" borderId="0" xfId="0" applyNumberFormat="1" applyFont="1" applyAlignment="1">
      <alignment horizontal="right" vertical="top" indent="1"/>
    </xf>
    <xf numFmtId="173" fontId="5" fillId="6" borderId="0" xfId="3" applyNumberFormat="1" applyFont="1" applyFill="1" applyBorder="1" applyAlignment="1">
      <alignment horizontal="right" vertical="top" indent="1"/>
    </xf>
    <xf numFmtId="10" fontId="5" fillId="6" borderId="0" xfId="3" applyNumberFormat="1" applyFont="1" applyFill="1" applyBorder="1" applyAlignment="1">
      <alignment horizontal="center" wrapText="1"/>
    </xf>
    <xf numFmtId="10" fontId="5" fillId="6" borderId="0" xfId="3" applyNumberFormat="1" applyFont="1" applyFill="1" applyBorder="1" applyAlignment="1">
      <alignment horizontal="center" vertical="center"/>
    </xf>
    <xf numFmtId="0" fontId="5" fillId="0" borderId="2" xfId="0" applyFont="1" applyBorder="1" applyAlignment="1">
      <alignment horizontal="center" vertical="top"/>
    </xf>
    <xf numFmtId="0" fontId="5" fillId="6" borderId="0" xfId="0" applyFont="1" applyFill="1" applyAlignment="1">
      <alignment horizontal="right" vertical="top"/>
    </xf>
    <xf numFmtId="10" fontId="10" fillId="2" borderId="0" xfId="3" applyNumberFormat="1" applyFont="1" applyFill="1" applyBorder="1" applyAlignment="1">
      <alignment horizontal="right" vertical="center"/>
    </xf>
    <xf numFmtId="10" fontId="10" fillId="6" borderId="0" xfId="3" applyNumberFormat="1" applyFont="1" applyFill="1" applyBorder="1" applyAlignment="1">
      <alignment horizontal="right" vertical="center"/>
    </xf>
    <xf numFmtId="10" fontId="10" fillId="6" borderId="1" xfId="3" applyNumberFormat="1" applyFont="1" applyFill="1" applyBorder="1" applyAlignment="1">
      <alignment horizontal="right" vertical="center"/>
    </xf>
    <xf numFmtId="0" fontId="13" fillId="2" borderId="0" xfId="4" applyFill="1" applyBorder="1" applyAlignment="1">
      <alignment horizontal="left" vertical="center"/>
    </xf>
    <xf numFmtId="0" fontId="10" fillId="2" borderId="0" xfId="5" applyFont="1" applyFill="1" applyAlignment="1">
      <alignment horizontal="left" vertical="top"/>
    </xf>
    <xf numFmtId="0" fontId="5" fillId="2" borderId="0" xfId="5" applyFont="1" applyFill="1" applyAlignment="1">
      <alignment horizontal="right" vertical="top"/>
    </xf>
    <xf numFmtId="0" fontId="12" fillId="2" borderId="0" xfId="5" applyFill="1" applyAlignment="1">
      <alignment horizontal="left" vertical="top"/>
    </xf>
    <xf numFmtId="0" fontId="5" fillId="6" borderId="0" xfId="5" applyFont="1" applyFill="1" applyAlignment="1">
      <alignment horizontal="right" vertical="top"/>
    </xf>
    <xf numFmtId="0" fontId="6" fillId="2" borderId="0" xfId="5" applyFont="1" applyFill="1" applyAlignment="1">
      <alignment horizontal="center" vertical="top"/>
    </xf>
    <xf numFmtId="0" fontId="10" fillId="2" borderId="0" xfId="5" applyFont="1" applyFill="1" applyAlignment="1">
      <alignment horizontal="center" vertical="top"/>
    </xf>
    <xf numFmtId="0" fontId="10" fillId="2" borderId="0" xfId="5" quotePrefix="1" applyFont="1" applyFill="1" applyAlignment="1">
      <alignment horizontal="left" vertical="top" wrapText="1"/>
    </xf>
    <xf numFmtId="0" fontId="10" fillId="2" borderId="0" xfId="5" applyFont="1" applyFill="1" applyAlignment="1">
      <alignment horizontal="left" vertical="top" wrapText="1"/>
    </xf>
    <xf numFmtId="0" fontId="11" fillId="2" borderId="0" xfId="5" applyFont="1" applyFill="1" applyAlignment="1">
      <alignment horizontal="left" vertical="top" wrapText="1"/>
    </xf>
    <xf numFmtId="0" fontId="11" fillId="2" borderId="0" xfId="5" applyFont="1" applyFill="1" applyAlignment="1">
      <alignment horizontal="center" vertical="top" wrapText="1"/>
    </xf>
    <xf numFmtId="0" fontId="11" fillId="2" borderId="0" xfId="5" applyFont="1" applyFill="1" applyAlignment="1">
      <alignment horizontal="center" vertical="top"/>
    </xf>
    <xf numFmtId="0" fontId="10" fillId="2" borderId="1" xfId="5" applyFont="1" applyFill="1" applyBorder="1" applyAlignment="1">
      <alignment horizontal="center" vertical="top"/>
    </xf>
    <xf numFmtId="0" fontId="11" fillId="2" borderId="1" xfId="5" applyFont="1" applyFill="1" applyBorder="1" applyAlignment="1">
      <alignment horizontal="left" vertical="top"/>
    </xf>
    <xf numFmtId="0" fontId="11" fillId="2" borderId="0" xfId="5" applyFont="1" applyFill="1" applyAlignment="1">
      <alignment horizontal="left" vertical="top"/>
    </xf>
    <xf numFmtId="0" fontId="11" fillId="2" borderId="1" xfId="5" applyFont="1" applyFill="1" applyBorder="1" applyAlignment="1">
      <alignment horizontal="center" vertical="top"/>
    </xf>
    <xf numFmtId="0" fontId="10" fillId="2" borderId="0" xfId="5" applyFont="1" applyFill="1" applyAlignment="1">
      <alignment horizontal="center" vertical="center"/>
    </xf>
    <xf numFmtId="0" fontId="10" fillId="2" borderId="0" xfId="5" applyFont="1" applyFill="1" applyAlignment="1">
      <alignment horizontal="left" vertical="center"/>
    </xf>
    <xf numFmtId="10" fontId="10" fillId="2" borderId="0" xfId="5" applyNumberFormat="1" applyFont="1" applyFill="1" applyAlignment="1">
      <alignment horizontal="right" vertical="center"/>
    </xf>
    <xf numFmtId="0" fontId="12" fillId="0" borderId="0" xfId="5"/>
    <xf numFmtId="0" fontId="15" fillId="2" borderId="0" xfId="0" applyFont="1" applyFill="1" applyAlignment="1">
      <alignment horizontal="left" vertical="top"/>
    </xf>
    <xf numFmtId="0" fontId="16" fillId="2" borderId="0" xfId="0" applyFont="1" applyFill="1" applyAlignment="1">
      <alignment vertical="top"/>
    </xf>
    <xf numFmtId="164" fontId="15" fillId="2" borderId="0" xfId="0" applyNumberFormat="1" applyFont="1" applyFill="1" applyAlignment="1">
      <alignment horizontal="right" vertical="top"/>
    </xf>
    <xf numFmtId="0" fontId="15" fillId="3" borderId="0" xfId="0" applyFont="1" applyFill="1" applyAlignment="1">
      <alignment vertical="top"/>
    </xf>
    <xf numFmtId="0" fontId="15" fillId="3" borderId="0" xfId="0" applyFont="1" applyFill="1" applyAlignment="1">
      <alignment horizontal="left" vertical="top"/>
    </xf>
    <xf numFmtId="0" fontId="15" fillId="4" borderId="0" xfId="0" applyFont="1" applyFill="1" applyAlignment="1">
      <alignment horizontal="right" vertical="top"/>
    </xf>
    <xf numFmtId="0" fontId="15" fillId="0" borderId="0" xfId="0" applyFont="1" applyAlignment="1">
      <alignment vertical="top"/>
    </xf>
    <xf numFmtId="0" fontId="15" fillId="2" borderId="0" xfId="0" applyFont="1" applyFill="1" applyAlignment="1">
      <alignment vertical="top"/>
    </xf>
    <xf numFmtId="49" fontId="15" fillId="2" borderId="0" xfId="0" applyNumberFormat="1" applyFont="1" applyFill="1" applyAlignment="1">
      <alignment horizontal="center" vertical="top"/>
    </xf>
    <xf numFmtId="0" fontId="17" fillId="2" borderId="0" xfId="0" applyFont="1" applyFill="1" applyAlignment="1">
      <alignment horizontal="center" vertical="center"/>
    </xf>
    <xf numFmtId="49" fontId="18" fillId="2" borderId="0" xfId="0" applyNumberFormat="1" applyFont="1" applyFill="1" applyAlignment="1">
      <alignment horizontal="center" vertical="top"/>
    </xf>
    <xf numFmtId="0" fontId="17" fillId="2" borderId="5" xfId="0" applyFont="1" applyFill="1" applyBorder="1" applyAlignment="1">
      <alignment horizontal="center" vertical="center"/>
    </xf>
    <xf numFmtId="0" fontId="15" fillId="2" borderId="0" xfId="0" applyFont="1" applyFill="1" applyAlignment="1">
      <alignment vertical="center"/>
    </xf>
    <xf numFmtId="0" fontId="17" fillId="2" borderId="1" xfId="0" applyFont="1" applyFill="1" applyBorder="1" applyAlignment="1">
      <alignment horizontal="center" vertical="top"/>
    </xf>
    <xf numFmtId="0" fontId="17" fillId="2" borderId="0" xfId="0" applyFont="1" applyFill="1" applyAlignment="1">
      <alignment horizontal="center" vertical="top"/>
    </xf>
    <xf numFmtId="164" fontId="15" fillId="2" borderId="0" xfId="0" applyNumberFormat="1" applyFont="1" applyFill="1" applyAlignment="1">
      <alignment vertical="top"/>
    </xf>
    <xf numFmtId="164" fontId="18" fillId="2" borderId="1" xfId="0" applyNumberFormat="1" applyFont="1" applyFill="1" applyBorder="1" applyAlignment="1">
      <alignment horizontal="center" vertical="top"/>
    </xf>
    <xf numFmtId="164" fontId="15" fillId="2" borderId="0" xfId="0" applyNumberFormat="1" applyFont="1" applyFill="1" applyAlignment="1">
      <alignment horizontal="center" vertical="top"/>
    </xf>
    <xf numFmtId="165" fontId="15" fillId="2" borderId="2" xfId="0" applyNumberFormat="1" applyFont="1" applyFill="1" applyBorder="1" applyAlignment="1">
      <alignment horizontal="center" vertical="top"/>
    </xf>
    <xf numFmtId="0" fontId="15" fillId="0" borderId="0" xfId="0" applyFont="1" applyAlignment="1">
      <alignment horizontal="left" vertical="top"/>
    </xf>
    <xf numFmtId="44" fontId="15" fillId="2" borderId="0" xfId="2" applyFont="1" applyFill="1" applyBorder="1" applyAlignment="1">
      <alignment vertical="top"/>
    </xf>
    <xf numFmtId="165" fontId="15" fillId="2" borderId="0" xfId="0" applyNumberFormat="1" applyFont="1" applyFill="1" applyAlignment="1">
      <alignment horizontal="center" vertical="top"/>
    </xf>
    <xf numFmtId="0" fontId="15" fillId="2" borderId="0" xfId="0" applyFont="1" applyFill="1" applyAlignment="1">
      <alignment horizontal="center" vertical="top"/>
    </xf>
    <xf numFmtId="0" fontId="18" fillId="2" borderId="1" xfId="0" applyFont="1" applyFill="1" applyBorder="1" applyAlignment="1">
      <alignment horizontal="center" vertical="top"/>
    </xf>
    <xf numFmtId="0" fontId="18" fillId="2" borderId="0" xfId="0" applyFont="1" applyFill="1" applyAlignment="1">
      <alignment horizontal="center" vertical="top"/>
    </xf>
    <xf numFmtId="166" fontId="15" fillId="2" borderId="0" xfId="0" applyNumberFormat="1" applyFont="1" applyFill="1" applyAlignment="1">
      <alignment vertical="top"/>
    </xf>
    <xf numFmtId="43" fontId="15" fillId="2" borderId="0" xfId="2" applyNumberFormat="1" applyFont="1" applyFill="1" applyBorder="1" applyAlignment="1">
      <alignment horizontal="left" vertical="top"/>
    </xf>
    <xf numFmtId="0" fontId="15" fillId="2" borderId="0" xfId="0" applyFont="1" applyFill="1" applyAlignment="1">
      <alignment horizontal="left" vertical="top" indent="1"/>
    </xf>
    <xf numFmtId="0" fontId="15" fillId="5" borderId="0" xfId="0" applyFont="1" applyFill="1" applyAlignment="1">
      <alignment horizontal="center" vertical="top"/>
    </xf>
    <xf numFmtId="167" fontId="15" fillId="5" borderId="0" xfId="2" applyNumberFormat="1" applyFont="1" applyFill="1" applyBorder="1" applyAlignment="1">
      <alignment vertical="top"/>
    </xf>
    <xf numFmtId="43" fontId="15" fillId="4" borderId="0" xfId="2" applyNumberFormat="1" applyFont="1" applyFill="1" applyBorder="1" applyAlignment="1">
      <alignment horizontal="left" vertical="top"/>
    </xf>
    <xf numFmtId="0" fontId="16" fillId="0" borderId="0" xfId="0" applyFont="1" applyAlignment="1">
      <alignment vertical="top"/>
    </xf>
    <xf numFmtId="165" fontId="15" fillId="2" borderId="0" xfId="0" applyNumberFormat="1" applyFont="1" applyFill="1" applyAlignment="1">
      <alignment horizontal="center" vertical="center"/>
    </xf>
    <xf numFmtId="0" fontId="15" fillId="2" borderId="1" xfId="0" applyFont="1" applyFill="1" applyBorder="1" applyAlignment="1">
      <alignment horizontal="left" vertical="top"/>
    </xf>
    <xf numFmtId="0" fontId="19" fillId="2" borderId="0" xfId="0" applyFont="1" applyFill="1" applyAlignment="1">
      <alignment horizontal="left" vertical="top"/>
    </xf>
    <xf numFmtId="0" fontId="16" fillId="2" borderId="0" xfId="0" applyFont="1" applyFill="1" applyAlignment="1">
      <alignment horizontal="left" vertical="top"/>
    </xf>
    <xf numFmtId="43" fontId="15" fillId="2" borderId="0" xfId="2" applyNumberFormat="1" applyFont="1" applyFill="1" applyBorder="1" applyAlignment="1">
      <alignment horizontal="right" vertical="top"/>
    </xf>
    <xf numFmtId="0" fontId="16" fillId="2" borderId="0" xfId="0" applyFont="1" applyFill="1" applyAlignment="1">
      <alignment horizontal="center" vertical="top"/>
    </xf>
    <xf numFmtId="0" fontId="15" fillId="2" borderId="0" xfId="0" applyFont="1" applyFill="1" applyAlignment="1">
      <alignment horizontal="right" vertical="top"/>
    </xf>
    <xf numFmtId="0" fontId="15" fillId="5" borderId="0" xfId="0" applyFont="1" applyFill="1" applyAlignment="1">
      <alignment horizontal="right" vertical="top"/>
    </xf>
    <xf numFmtId="0" fontId="15" fillId="2" borderId="0" xfId="0" applyFont="1" applyFill="1"/>
    <xf numFmtId="164" fontId="18" fillId="2" borderId="0" xfId="0" applyNumberFormat="1" applyFont="1" applyFill="1" applyAlignment="1">
      <alignment horizontal="center" vertical="top"/>
    </xf>
    <xf numFmtId="0" fontId="15" fillId="2" borderId="2" xfId="0" applyFont="1" applyFill="1" applyBorder="1" applyAlignment="1">
      <alignment vertical="top"/>
    </xf>
    <xf numFmtId="0" fontId="15" fillId="5" borderId="0" xfId="0" applyFont="1" applyFill="1" applyAlignment="1">
      <alignment vertical="top"/>
    </xf>
    <xf numFmtId="0" fontId="15" fillId="5" borderId="0" xfId="0" applyFont="1" applyFill="1" applyAlignment="1">
      <alignment horizontal="left" vertical="top"/>
    </xf>
    <xf numFmtId="43" fontId="15" fillId="4" borderId="0" xfId="0" applyNumberFormat="1" applyFont="1" applyFill="1" applyAlignment="1">
      <alignment horizontal="right" vertical="center"/>
    </xf>
    <xf numFmtId="167" fontId="15" fillId="6" borderId="0" xfId="2" applyNumberFormat="1" applyFont="1" applyFill="1" applyBorder="1" applyAlignment="1">
      <alignment horizontal="right" vertical="top"/>
    </xf>
    <xf numFmtId="43" fontId="15" fillId="2" borderId="0" xfId="2" applyNumberFormat="1" applyFont="1" applyFill="1" applyBorder="1" applyAlignment="1">
      <alignment horizontal="right" vertical="center"/>
    </xf>
    <xf numFmtId="167" fontId="15" fillId="5" borderId="0" xfId="2" applyNumberFormat="1" applyFont="1" applyFill="1" applyBorder="1" applyAlignment="1">
      <alignment horizontal="right" vertical="top"/>
    </xf>
    <xf numFmtId="0" fontId="15" fillId="5" borderId="0" xfId="0" applyFont="1" applyFill="1" applyAlignment="1">
      <alignment horizontal="right" vertical="center"/>
    </xf>
    <xf numFmtId="0" fontId="16" fillId="2" borderId="0" xfId="0" applyFont="1" applyFill="1" applyAlignment="1">
      <alignment horizontal="left" vertical="center" indent="1"/>
    </xf>
    <xf numFmtId="0" fontId="16" fillId="2" borderId="0" xfId="0" applyFont="1" applyFill="1" applyAlignment="1">
      <alignment horizontal="left" indent="1"/>
    </xf>
    <xf numFmtId="0" fontId="16" fillId="5" borderId="0" xfId="0" applyFont="1" applyFill="1" applyAlignment="1">
      <alignment wrapText="1"/>
    </xf>
    <xf numFmtId="0" fontId="15" fillId="5" borderId="0" xfId="0" applyFont="1" applyFill="1" applyAlignment="1">
      <alignment horizontal="center" vertical="center"/>
    </xf>
    <xf numFmtId="0" fontId="15" fillId="5" borderId="0" xfId="0" applyFont="1" applyFill="1" applyAlignment="1">
      <alignment vertical="center"/>
    </xf>
    <xf numFmtId="43" fontId="15" fillId="5" borderId="0" xfId="0" applyNumberFormat="1" applyFont="1" applyFill="1" applyAlignment="1">
      <alignment horizontal="right" vertical="top" indent="1"/>
    </xf>
    <xf numFmtId="43" fontId="15" fillId="2" borderId="0" xfId="2" applyNumberFormat="1" applyFont="1" applyFill="1" applyBorder="1" applyAlignment="1">
      <alignment horizontal="right" vertical="top" indent="1"/>
    </xf>
    <xf numFmtId="0" fontId="15" fillId="0" borderId="0" xfId="0" applyFont="1" applyAlignment="1">
      <alignment horizontal="center" vertical="top"/>
    </xf>
    <xf numFmtId="167" fontId="15" fillId="6" borderId="0" xfId="2" applyNumberFormat="1" applyFont="1" applyFill="1" applyBorder="1" applyAlignment="1">
      <alignment vertical="top"/>
    </xf>
    <xf numFmtId="49" fontId="15" fillId="5" borderId="0" xfId="0" applyNumberFormat="1" applyFont="1" applyFill="1" applyAlignment="1">
      <alignment horizontal="center" vertical="top"/>
    </xf>
    <xf numFmtId="164" fontId="18" fillId="5" borderId="0" xfId="0" applyNumberFormat="1" applyFont="1" applyFill="1" applyAlignment="1">
      <alignment horizontal="center" vertical="top"/>
    </xf>
    <xf numFmtId="164" fontId="18" fillId="5" borderId="1" xfId="0" applyNumberFormat="1" applyFont="1" applyFill="1" applyBorder="1" applyAlignment="1">
      <alignment horizontal="center" vertical="top"/>
    </xf>
    <xf numFmtId="164" fontId="15" fillId="5" borderId="0" xfId="0" applyNumberFormat="1" applyFont="1" applyFill="1" applyAlignment="1">
      <alignment vertical="top"/>
    </xf>
    <xf numFmtId="164" fontId="18" fillId="2" borderId="0" xfId="0" applyNumberFormat="1" applyFont="1" applyFill="1" applyAlignment="1">
      <alignment vertical="top"/>
    </xf>
    <xf numFmtId="164" fontId="15" fillId="5" borderId="0" xfId="0" applyNumberFormat="1" applyFont="1" applyFill="1" applyAlignment="1">
      <alignment horizontal="center" vertical="top"/>
    </xf>
    <xf numFmtId="43" fontId="15" fillId="4" borderId="0" xfId="0" applyNumberFormat="1" applyFont="1" applyFill="1" applyAlignment="1">
      <alignment vertical="top"/>
    </xf>
    <xf numFmtId="43" fontId="15" fillId="5" borderId="0" xfId="0" applyNumberFormat="1" applyFont="1" applyFill="1" applyAlignment="1">
      <alignment vertical="top"/>
    </xf>
    <xf numFmtId="0" fontId="16" fillId="5" borderId="0" xfId="0" applyFont="1" applyFill="1" applyAlignment="1">
      <alignment vertical="top"/>
    </xf>
    <xf numFmtId="0" fontId="16" fillId="2" borderId="0" xfId="0" applyFont="1" applyFill="1" applyAlignment="1">
      <alignment horizontal="left" vertical="top" indent="1"/>
    </xf>
    <xf numFmtId="165" fontId="15" fillId="0" borderId="0" xfId="0" applyNumberFormat="1" applyFont="1" applyAlignment="1">
      <alignment horizontal="center" vertical="top"/>
    </xf>
    <xf numFmtId="43" fontId="15" fillId="2" borderId="0" xfId="0" applyNumberFormat="1" applyFont="1" applyFill="1" applyAlignment="1">
      <alignment vertical="top"/>
    </xf>
    <xf numFmtId="43" fontId="15" fillId="0" borderId="0" xfId="0" applyNumberFormat="1" applyFont="1" applyAlignment="1">
      <alignment vertical="top"/>
    </xf>
    <xf numFmtId="0" fontId="15" fillId="0" borderId="0" xfId="0" applyFont="1" applyAlignment="1">
      <alignment horizontal="left" vertical="top" indent="1"/>
    </xf>
    <xf numFmtId="43" fontId="15" fillId="4" borderId="1" xfId="0" applyNumberFormat="1" applyFont="1" applyFill="1" applyBorder="1" applyAlignment="1">
      <alignment vertical="top"/>
    </xf>
    <xf numFmtId="0" fontId="15" fillId="2" borderId="0" xfId="0" applyFont="1" applyFill="1" applyAlignment="1">
      <alignment horizontal="left" vertical="top" indent="2"/>
    </xf>
    <xf numFmtId="0" fontId="15" fillId="2" borderId="0" xfId="0" applyFont="1" applyFill="1" applyAlignment="1">
      <alignment horizontal="left" vertical="top" wrapText="1" indent="2"/>
    </xf>
    <xf numFmtId="43" fontId="15" fillId="5" borderId="1" xfId="0" applyNumberFormat="1" applyFont="1" applyFill="1" applyBorder="1" applyAlignment="1">
      <alignment vertical="top"/>
    </xf>
    <xf numFmtId="0" fontId="16" fillId="0" borderId="0" xfId="0" applyFont="1" applyAlignment="1">
      <alignment horizontal="left" vertical="top" indent="1"/>
    </xf>
    <xf numFmtId="10" fontId="15" fillId="0" borderId="0" xfId="0" applyNumberFormat="1" applyFont="1" applyAlignment="1">
      <alignment vertical="top"/>
    </xf>
    <xf numFmtId="10" fontId="15" fillId="2" borderId="0" xfId="3" applyNumberFormat="1" applyFont="1" applyFill="1" applyBorder="1" applyAlignment="1">
      <alignment vertical="top"/>
    </xf>
    <xf numFmtId="167" fontId="15" fillId="5" borderId="0" xfId="1" applyNumberFormat="1" applyFont="1" applyFill="1" applyBorder="1" applyAlignment="1">
      <alignment vertical="top"/>
    </xf>
    <xf numFmtId="0" fontId="17" fillId="2" borderId="1" xfId="0" applyFont="1" applyFill="1" applyBorder="1" applyAlignment="1">
      <alignment horizontal="center" vertical="center"/>
    </xf>
    <xf numFmtId="0" fontId="16" fillId="2" borderId="0" xfId="0" applyFont="1" applyFill="1" applyAlignment="1">
      <alignment vertical="top" wrapText="1"/>
    </xf>
    <xf numFmtId="167" fontId="15" fillId="0" borderId="0" xfId="2" applyNumberFormat="1" applyFont="1" applyFill="1" applyBorder="1" applyAlignment="1">
      <alignment vertical="top"/>
    </xf>
    <xf numFmtId="0" fontId="15" fillId="5" borderId="1" xfId="0" applyFont="1" applyFill="1" applyBorder="1" applyAlignment="1">
      <alignment vertical="center"/>
    </xf>
    <xf numFmtId="0" fontId="15" fillId="2" borderId="1" xfId="0" applyFont="1" applyFill="1" applyBorder="1" applyAlignment="1">
      <alignment horizontal="center" vertical="top"/>
    </xf>
    <xf numFmtId="0" fontId="15" fillId="0" borderId="1" xfId="0" applyFont="1" applyBorder="1" applyAlignment="1">
      <alignment horizontal="center" vertical="top"/>
    </xf>
    <xf numFmtId="167" fontId="15" fillId="5" borderId="11" xfId="2" applyNumberFormat="1" applyFont="1" applyFill="1" applyBorder="1" applyAlignment="1">
      <alignment vertical="top"/>
    </xf>
    <xf numFmtId="167" fontId="15" fillId="5" borderId="1" xfId="2" applyNumberFormat="1" applyFont="1" applyFill="1" applyBorder="1" applyAlignment="1">
      <alignment vertical="top"/>
    </xf>
    <xf numFmtId="0" fontId="15" fillId="5" borderId="1" xfId="0" applyFont="1" applyFill="1" applyBorder="1" applyAlignment="1">
      <alignment horizontal="center" vertical="top"/>
    </xf>
    <xf numFmtId="10" fontId="15" fillId="5" borderId="0" xfId="0" applyNumberFormat="1" applyFont="1" applyFill="1" applyAlignment="1">
      <alignment vertical="top"/>
    </xf>
    <xf numFmtId="10" fontId="15" fillId="5" borderId="0" xfId="3" applyNumberFormat="1" applyFont="1" applyFill="1" applyBorder="1" applyAlignment="1">
      <alignment vertical="top"/>
    </xf>
    <xf numFmtId="10" fontId="15" fillId="5" borderId="0" xfId="0" applyNumberFormat="1" applyFont="1" applyFill="1" applyAlignment="1">
      <alignment horizontal="right" vertical="top"/>
    </xf>
    <xf numFmtId="10" fontId="15" fillId="5" borderId="1" xfId="0" applyNumberFormat="1" applyFont="1" applyFill="1" applyBorder="1" applyAlignment="1">
      <alignment vertical="top"/>
    </xf>
    <xf numFmtId="10" fontId="15" fillId="5" borderId="5" xfId="0" applyNumberFormat="1" applyFont="1" applyFill="1" applyBorder="1" applyAlignment="1">
      <alignment horizontal="right" vertical="top"/>
    </xf>
    <xf numFmtId="10" fontId="15" fillId="5" borderId="2" xfId="0" applyNumberFormat="1" applyFont="1" applyFill="1" applyBorder="1" applyAlignment="1">
      <alignment horizontal="right" vertical="top"/>
    </xf>
    <xf numFmtId="10" fontId="15" fillId="5" borderId="0" xfId="0" applyNumberFormat="1" applyFont="1" applyFill="1" applyAlignment="1">
      <alignment horizontal="right" vertical="center"/>
    </xf>
    <xf numFmtId="0" fontId="15" fillId="5" borderId="0" xfId="0" quotePrefix="1" applyFont="1" applyFill="1" applyAlignment="1">
      <alignment horizontal="center" vertical="center"/>
    </xf>
    <xf numFmtId="0" fontId="16" fillId="5" borderId="0" xfId="0" applyFont="1" applyFill="1" applyAlignment="1">
      <alignment vertical="center"/>
    </xf>
    <xf numFmtId="165" fontId="18" fillId="2" borderId="0" xfId="0" applyNumberFormat="1" applyFont="1" applyFill="1" applyAlignment="1">
      <alignment horizontal="center" vertical="center"/>
    </xf>
    <xf numFmtId="0" fontId="18" fillId="2" borderId="0" xfId="0" applyFont="1" applyFill="1" applyAlignment="1">
      <alignment vertical="top"/>
    </xf>
    <xf numFmtId="0" fontId="18" fillId="5" borderId="0" xfId="0" applyFont="1" applyFill="1" applyAlignment="1">
      <alignment vertical="center"/>
    </xf>
    <xf numFmtId="0" fontId="18" fillId="5" borderId="0" xfId="0" applyFont="1" applyFill="1" applyAlignment="1">
      <alignment vertical="top"/>
    </xf>
    <xf numFmtId="0" fontId="18" fillId="3" borderId="0" xfId="0" applyFont="1" applyFill="1" applyAlignment="1">
      <alignment vertical="top"/>
    </xf>
    <xf numFmtId="0" fontId="18" fillId="3" borderId="0" xfId="0" applyFont="1" applyFill="1" applyAlignment="1">
      <alignment horizontal="left" vertical="top"/>
    </xf>
    <xf numFmtId="165" fontId="15" fillId="2" borderId="0" xfId="0" applyNumberFormat="1" applyFont="1" applyFill="1" applyAlignment="1">
      <alignment horizontal="left" vertical="center"/>
    </xf>
    <xf numFmtId="0" fontId="15" fillId="0" borderId="0" xfId="0" applyFont="1" applyAlignment="1">
      <alignment horizontal="right" vertical="top"/>
    </xf>
    <xf numFmtId="0" fontId="15" fillId="5" borderId="0" xfId="0" applyFont="1" applyFill="1" applyAlignment="1">
      <alignment horizontal="center" vertical="top" wrapText="1"/>
    </xf>
    <xf numFmtId="168" fontId="15" fillId="6" borderId="0" xfId="3" applyNumberFormat="1" applyFont="1" applyFill="1" applyBorder="1" applyAlignment="1">
      <alignment vertical="top"/>
    </xf>
    <xf numFmtId="0" fontId="16" fillId="5" borderId="0" xfId="0" applyFont="1" applyFill="1" applyAlignment="1">
      <alignment horizontal="center" vertical="top"/>
    </xf>
    <xf numFmtId="171" fontId="16" fillId="6" borderId="0" xfId="0" applyNumberFormat="1" applyFont="1" applyFill="1" applyAlignment="1">
      <alignment horizontal="right" vertical="center"/>
    </xf>
    <xf numFmtId="171" fontId="15" fillId="2" borderId="0" xfId="2" applyNumberFormat="1" applyFont="1" applyFill="1" applyBorder="1" applyAlignment="1">
      <alignment horizontal="right" vertical="top" indent="1"/>
    </xf>
    <xf numFmtId="171" fontId="15" fillId="5" borderId="0" xfId="0" applyNumberFormat="1" applyFont="1" applyFill="1" applyAlignment="1">
      <alignment horizontal="center" vertical="center"/>
    </xf>
    <xf numFmtId="171" fontId="15" fillId="5" borderId="0" xfId="0" applyNumberFormat="1" applyFont="1" applyFill="1" applyAlignment="1">
      <alignment vertical="top"/>
    </xf>
    <xf numFmtId="0" fontId="20" fillId="5" borderId="0" xfId="0" applyFont="1" applyFill="1" applyAlignment="1">
      <alignment vertical="top"/>
    </xf>
    <xf numFmtId="171" fontId="15" fillId="2" borderId="0" xfId="0" applyNumberFormat="1" applyFont="1" applyFill="1" applyAlignment="1">
      <alignment vertical="top"/>
    </xf>
    <xf numFmtId="0" fontId="15" fillId="7" borderId="0" xfId="0" applyFont="1" applyFill="1" applyAlignment="1">
      <alignment vertical="top"/>
    </xf>
    <xf numFmtId="171" fontId="15" fillId="7" borderId="0" xfId="0" applyNumberFormat="1" applyFont="1" applyFill="1" applyAlignment="1">
      <alignment vertical="top"/>
    </xf>
    <xf numFmtId="0" fontId="15" fillId="7" borderId="0" xfId="0" applyFont="1" applyFill="1" applyAlignment="1">
      <alignment horizontal="center" vertical="top"/>
    </xf>
    <xf numFmtId="167" fontId="15" fillId="7" borderId="0" xfId="2" applyNumberFormat="1" applyFont="1" applyFill="1" applyBorder="1" applyAlignment="1">
      <alignment vertical="top"/>
    </xf>
    <xf numFmtId="168" fontId="15" fillId="7" borderId="0" xfId="3" applyNumberFormat="1" applyFont="1" applyFill="1" applyBorder="1" applyAlignment="1">
      <alignment vertical="top"/>
    </xf>
    <xf numFmtId="0" fontId="15" fillId="7" borderId="0" xfId="0" applyFont="1" applyFill="1" applyAlignment="1">
      <alignment horizontal="left" vertical="top"/>
    </xf>
    <xf numFmtId="0" fontId="14" fillId="2" borderId="0" xfId="0" applyFont="1" applyFill="1" applyAlignment="1">
      <alignment horizontal="center" vertical="center"/>
    </xf>
    <xf numFmtId="0" fontId="14" fillId="2" borderId="0" xfId="0" applyFont="1" applyFill="1" applyAlignment="1">
      <alignment horizontal="left" vertical="top"/>
    </xf>
    <xf numFmtId="0" fontId="14" fillId="2" borderId="0" xfId="0" applyFont="1" applyFill="1" applyAlignment="1">
      <alignment horizontal="center" vertical="top"/>
    </xf>
    <xf numFmtId="0" fontId="15" fillId="6" borderId="0" xfId="0" applyFont="1" applyFill="1" applyAlignment="1">
      <alignment horizontal="right" vertical="top"/>
    </xf>
    <xf numFmtId="0" fontId="15" fillId="2" borderId="0" xfId="0" applyFont="1" applyFill="1" applyAlignment="1">
      <alignment horizontal="center" vertical="center"/>
    </xf>
    <xf numFmtId="0" fontId="15" fillId="2" borderId="0" xfId="0" applyFont="1" applyFill="1" applyAlignment="1">
      <alignment horizontal="left" vertical="top" wrapText="1"/>
    </xf>
    <xf numFmtId="49" fontId="15" fillId="2" borderId="0" xfId="0" applyNumberFormat="1" applyFont="1" applyFill="1" applyAlignment="1">
      <alignment horizontal="center"/>
    </xf>
    <xf numFmtId="49" fontId="18" fillId="2" borderId="0" xfId="0" applyNumberFormat="1" applyFont="1" applyFill="1" applyAlignment="1">
      <alignment horizontal="center" vertical="center"/>
    </xf>
    <xf numFmtId="49" fontId="18" fillId="2" borderId="0" xfId="0" applyNumberFormat="1" applyFont="1" applyFill="1" applyAlignment="1">
      <alignment horizontal="center"/>
    </xf>
    <xf numFmtId="49" fontId="15" fillId="4" borderId="0" xfId="0" applyNumberFormat="1" applyFont="1" applyFill="1" applyAlignment="1">
      <alignment horizontal="center" vertical="top"/>
    </xf>
    <xf numFmtId="49" fontId="15" fillId="2" borderId="9" xfId="0" applyNumberFormat="1" applyFont="1" applyFill="1" applyBorder="1" applyAlignment="1">
      <alignment horizontal="center" vertical="top"/>
    </xf>
    <xf numFmtId="49" fontId="15" fillId="2" borderId="6" xfId="0" applyNumberFormat="1" applyFont="1" applyFill="1" applyBorder="1" applyAlignment="1">
      <alignment horizontal="center" vertical="top"/>
    </xf>
    <xf numFmtId="49" fontId="15" fillId="2" borderId="9" xfId="0" applyNumberFormat="1" applyFont="1" applyFill="1" applyBorder="1" applyAlignment="1">
      <alignment horizontal="center"/>
    </xf>
    <xf numFmtId="0" fontId="15" fillId="2" borderId="0" xfId="0" applyFont="1" applyFill="1" applyAlignment="1">
      <alignment horizontal="center"/>
    </xf>
    <xf numFmtId="49" fontId="15" fillId="2" borderId="9" xfId="0" applyNumberFormat="1" applyFont="1" applyFill="1" applyBorder="1" applyAlignment="1">
      <alignment horizontal="center" wrapText="1"/>
    </xf>
    <xf numFmtId="0" fontId="14" fillId="2" borderId="0" xfId="0" applyFont="1" applyFill="1" applyAlignment="1">
      <alignment horizontal="left"/>
    </xf>
    <xf numFmtId="49" fontId="15" fillId="0" borderId="14" xfId="0" applyNumberFormat="1" applyFont="1" applyBorder="1" applyAlignment="1">
      <alignment horizontal="center" vertical="top"/>
    </xf>
    <xf numFmtId="49" fontId="15" fillId="4" borderId="14" xfId="0" applyNumberFormat="1" applyFont="1" applyFill="1" applyBorder="1" applyAlignment="1">
      <alignment horizontal="center" vertical="top"/>
    </xf>
    <xf numFmtId="43" fontId="15" fillId="2" borderId="15" xfId="2" applyNumberFormat="1" applyFont="1" applyFill="1" applyBorder="1" applyAlignment="1">
      <alignment horizontal="center" vertical="top"/>
    </xf>
    <xf numFmtId="49" fontId="15" fillId="2" borderId="14" xfId="0" applyNumberFormat="1" applyFont="1" applyFill="1" applyBorder="1" applyAlignment="1">
      <alignment horizontal="center" vertical="top"/>
    </xf>
    <xf numFmtId="168" fontId="15" fillId="2" borderId="14" xfId="2" applyNumberFormat="1" applyFont="1" applyFill="1" applyBorder="1" applyAlignment="1">
      <alignment horizontal="right" vertical="top" indent="1"/>
    </xf>
    <xf numFmtId="43" fontId="15" fillId="2" borderId="14" xfId="2" applyNumberFormat="1" applyFont="1" applyFill="1" applyBorder="1" applyAlignment="1">
      <alignment horizontal="center" vertical="top"/>
    </xf>
    <xf numFmtId="43" fontId="15" fillId="7" borderId="14" xfId="2" applyNumberFormat="1" applyFont="1" applyFill="1" applyBorder="1" applyAlignment="1">
      <alignment horizontal="center" vertical="top"/>
    </xf>
    <xf numFmtId="43" fontId="15" fillId="6" borderId="14" xfId="2" applyNumberFormat="1" applyFont="1" applyFill="1" applyBorder="1" applyAlignment="1">
      <alignment horizontal="center" vertical="top"/>
    </xf>
    <xf numFmtId="43" fontId="15" fillId="4" borderId="14" xfId="2"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43" fontId="15" fillId="7" borderId="15" xfId="2" applyNumberFormat="1" applyFont="1" applyFill="1" applyBorder="1" applyAlignment="1">
      <alignment horizontal="center" vertical="top"/>
    </xf>
    <xf numFmtId="168" fontId="15" fillId="2" borderId="15" xfId="2" applyNumberFormat="1" applyFont="1" applyFill="1" applyBorder="1" applyAlignment="1">
      <alignment horizontal="right" vertical="top" indent="1"/>
    </xf>
    <xf numFmtId="49" fontId="15" fillId="4" borderId="16" xfId="0" applyNumberFormat="1" applyFont="1" applyFill="1" applyBorder="1" applyAlignment="1">
      <alignment horizontal="center" vertical="top"/>
    </xf>
    <xf numFmtId="43" fontId="15" fillId="6" borderId="16" xfId="2" applyNumberFormat="1" applyFont="1" applyFill="1" applyBorder="1" applyAlignment="1">
      <alignment horizontal="center" vertical="top"/>
    </xf>
    <xf numFmtId="43" fontId="15" fillId="7" borderId="16" xfId="2" applyNumberFormat="1" applyFont="1" applyFill="1" applyBorder="1" applyAlignment="1">
      <alignment horizontal="center" vertical="top"/>
    </xf>
    <xf numFmtId="43" fontId="15" fillId="2" borderId="16" xfId="2" applyNumberFormat="1" applyFont="1" applyFill="1" applyBorder="1" applyAlignment="1">
      <alignment horizontal="center" vertical="top"/>
    </xf>
    <xf numFmtId="43" fontId="15" fillId="4" borderId="16" xfId="2" applyNumberFormat="1" applyFont="1" applyFill="1" applyBorder="1" applyAlignment="1">
      <alignment horizontal="center" vertical="top"/>
    </xf>
    <xf numFmtId="49" fontId="15" fillId="2" borderId="16" xfId="0" applyNumberFormat="1" applyFont="1" applyFill="1" applyBorder="1" applyAlignment="1">
      <alignment horizontal="center" vertical="top"/>
    </xf>
    <xf numFmtId="168" fontId="15" fillId="2" borderId="16" xfId="2" applyNumberFormat="1" applyFont="1" applyFill="1" applyBorder="1" applyAlignment="1">
      <alignment horizontal="right" vertical="top" indent="1"/>
    </xf>
    <xf numFmtId="0" fontId="15" fillId="2" borderId="0" xfId="0" applyFont="1" applyFill="1" applyAlignment="1">
      <alignment horizontal="center" wrapText="1"/>
    </xf>
    <xf numFmtId="49" fontId="15" fillId="2" borderId="0" xfId="0" applyNumberFormat="1" applyFont="1" applyFill="1" applyAlignment="1">
      <alignment horizontal="left" wrapText="1"/>
    </xf>
    <xf numFmtId="43" fontId="15" fillId="2" borderId="0" xfId="2" applyNumberFormat="1" applyFont="1" applyFill="1" applyBorder="1" applyAlignment="1">
      <alignment horizontal="center"/>
    </xf>
    <xf numFmtId="168" fontId="15" fillId="2" borderId="0" xfId="3" applyNumberFormat="1" applyFont="1" applyFill="1" applyBorder="1" applyAlignment="1">
      <alignment horizontal="right" indent="1"/>
    </xf>
    <xf numFmtId="0" fontId="14" fillId="2" borderId="0" xfId="0" applyFont="1" applyFill="1" applyAlignment="1">
      <alignment horizontal="left" vertical="top" wrapText="1"/>
    </xf>
    <xf numFmtId="43" fontId="15" fillId="5" borderId="0" xfId="2" applyNumberFormat="1" applyFont="1" applyFill="1" applyBorder="1" applyAlignment="1">
      <alignment horizontal="center" vertical="top"/>
    </xf>
    <xf numFmtId="0" fontId="18" fillId="2" borderId="0" xfId="0" applyFont="1" applyFill="1" applyAlignment="1">
      <alignment horizontal="left" vertical="top"/>
    </xf>
    <xf numFmtId="49" fontId="15" fillId="4" borderId="15" xfId="0" applyNumberFormat="1" applyFont="1" applyFill="1" applyBorder="1" applyAlignment="1">
      <alignment horizontal="center"/>
    </xf>
    <xf numFmtId="49" fontId="15" fillId="2" borderId="15" xfId="0" applyNumberFormat="1" applyFont="1" applyFill="1" applyBorder="1" applyAlignment="1">
      <alignment horizontal="center" wrapText="1"/>
    </xf>
    <xf numFmtId="49" fontId="15" fillId="0" borderId="16" xfId="0" applyNumberFormat="1" applyFont="1" applyBorder="1" applyAlignment="1">
      <alignment horizontal="center" vertical="top"/>
    </xf>
    <xf numFmtId="172" fontId="15" fillId="6" borderId="17" xfId="0" applyNumberFormat="1" applyFont="1" applyFill="1" applyBorder="1" applyAlignment="1">
      <alignment horizontal="center" vertical="top"/>
    </xf>
    <xf numFmtId="43" fontId="15" fillId="0" borderId="17" xfId="2" applyNumberFormat="1" applyFont="1" applyFill="1" applyBorder="1" applyAlignment="1">
      <alignment horizontal="center" vertical="top"/>
    </xf>
    <xf numFmtId="43" fontId="15" fillId="6" borderId="17" xfId="2" applyNumberFormat="1" applyFont="1" applyFill="1" applyBorder="1" applyAlignment="1">
      <alignment horizontal="center" vertical="top"/>
    </xf>
    <xf numFmtId="172" fontId="15" fillId="5" borderId="15" xfId="3" applyNumberFormat="1" applyFont="1" applyFill="1" applyBorder="1" applyAlignment="1">
      <alignment horizontal="right" vertical="top" indent="1"/>
    </xf>
    <xf numFmtId="172" fontId="15" fillId="2" borderId="14" xfId="2" applyNumberFormat="1" applyFont="1" applyFill="1" applyBorder="1" applyAlignment="1">
      <alignment horizontal="right" vertical="top" indent="1"/>
    </xf>
    <xf numFmtId="172" fontId="15" fillId="5" borderId="14" xfId="3" applyNumberFormat="1" applyFont="1" applyFill="1" applyBorder="1" applyAlignment="1">
      <alignment horizontal="right" vertical="top" indent="1"/>
    </xf>
    <xf numFmtId="43" fontId="15" fillId="7" borderId="17" xfId="2" applyNumberFormat="1" applyFont="1" applyFill="1" applyBorder="1" applyAlignment="1">
      <alignment horizontal="center" vertical="top"/>
    </xf>
    <xf numFmtId="43" fontId="15" fillId="6" borderId="19" xfId="2" applyNumberFormat="1" applyFont="1" applyFill="1" applyBorder="1" applyAlignment="1">
      <alignment horizontal="center" vertical="top"/>
    </xf>
    <xf numFmtId="43" fontId="15" fillId="2" borderId="19" xfId="2" applyNumberFormat="1" applyFont="1" applyFill="1" applyBorder="1" applyAlignment="1">
      <alignment horizontal="center" vertical="top"/>
    </xf>
    <xf numFmtId="172" fontId="15" fillId="2" borderId="12" xfId="2" applyNumberFormat="1" applyFont="1" applyFill="1" applyBorder="1" applyAlignment="1">
      <alignment horizontal="center" vertical="top"/>
    </xf>
    <xf numFmtId="172" fontId="15" fillId="2" borderId="18" xfId="2" applyNumberFormat="1" applyFont="1" applyFill="1" applyBorder="1" applyAlignment="1">
      <alignment horizontal="center" vertical="top"/>
    </xf>
    <xf numFmtId="172" fontId="15" fillId="2" borderId="20" xfId="2" applyNumberFormat="1" applyFont="1" applyFill="1" applyBorder="1" applyAlignment="1">
      <alignment horizontal="center" vertical="top"/>
    </xf>
    <xf numFmtId="175" fontId="15" fillId="2" borderId="15" xfId="2" applyNumberFormat="1" applyFont="1" applyFill="1" applyBorder="1" applyAlignment="1">
      <alignment horizontal="center" vertical="top"/>
    </xf>
    <xf numFmtId="0" fontId="18" fillId="2" borderId="0" xfId="0" applyFont="1" applyFill="1" applyAlignment="1">
      <alignment horizontal="center"/>
    </xf>
    <xf numFmtId="0" fontId="15" fillId="2" borderId="1" xfId="0" applyFont="1" applyFill="1" applyBorder="1" applyAlignment="1">
      <alignment horizontal="center" wrapText="1"/>
    </xf>
    <xf numFmtId="0" fontId="18" fillId="2" borderId="0" xfId="0" applyFont="1" applyFill="1" applyAlignment="1">
      <alignment horizontal="center" wrapText="1"/>
    </xf>
    <xf numFmtId="0" fontId="18" fillId="2" borderId="0" xfId="0" quotePrefix="1" applyFont="1" applyFill="1" applyAlignment="1">
      <alignment horizontal="center" vertical="top"/>
    </xf>
    <xf numFmtId="0" fontId="15" fillId="0" borderId="0" xfId="0" applyFont="1" applyAlignment="1">
      <alignment horizontal="center" wrapText="1"/>
    </xf>
    <xf numFmtId="43" fontId="15" fillId="4" borderId="0" xfId="2" applyNumberFormat="1" applyFont="1" applyFill="1" applyBorder="1" applyAlignment="1">
      <alignment horizontal="center" vertical="top"/>
    </xf>
    <xf numFmtId="0" fontId="15" fillId="2" borderId="0" xfId="0" applyFont="1" applyFill="1" applyAlignment="1">
      <alignment horizontal="right" vertical="top" wrapText="1"/>
    </xf>
    <xf numFmtId="43" fontId="15" fillId="5" borderId="4" xfId="2" applyNumberFormat="1" applyFont="1" applyFill="1" applyBorder="1" applyAlignment="1">
      <alignment horizontal="center"/>
    </xf>
    <xf numFmtId="0" fontId="18" fillId="2" borderId="0" xfId="0" quotePrefix="1" applyFont="1" applyFill="1" applyAlignment="1">
      <alignment horizontal="center"/>
    </xf>
    <xf numFmtId="43" fontId="15" fillId="5" borderId="4" xfId="2" applyNumberFormat="1" applyFont="1" applyFill="1" applyBorder="1" applyAlignment="1">
      <alignment horizontal="center" vertical="top"/>
    </xf>
    <xf numFmtId="0" fontId="23" fillId="2" borderId="0" xfId="0" applyFont="1" applyFill="1" applyAlignment="1">
      <alignment horizontal="center" vertical="top"/>
    </xf>
    <xf numFmtId="0" fontId="23" fillId="2" borderId="0" xfId="0" applyFont="1" applyFill="1" applyAlignment="1">
      <alignment vertical="top"/>
    </xf>
    <xf numFmtId="43" fontId="15" fillId="6" borderId="0" xfId="2" applyNumberFormat="1" applyFont="1" applyFill="1" applyBorder="1" applyAlignment="1">
      <alignment horizontal="center" vertical="top"/>
    </xf>
    <xf numFmtId="0" fontId="23" fillId="2" borderId="0" xfId="0" applyFont="1" applyFill="1" applyAlignment="1">
      <alignment horizontal="left" vertical="top"/>
    </xf>
    <xf numFmtId="0" fontId="15" fillId="2" borderId="0" xfId="0" quotePrefix="1" applyFont="1" applyFill="1" applyAlignment="1">
      <alignment horizontal="center"/>
    </xf>
    <xf numFmtId="0" fontId="15" fillId="2" borderId="1" xfId="0" applyFont="1" applyFill="1" applyBorder="1" applyAlignment="1">
      <alignment horizontal="left"/>
    </xf>
    <xf numFmtId="0" fontId="15" fillId="2" borderId="1" xfId="0" applyFont="1" applyFill="1" applyBorder="1" applyAlignment="1">
      <alignment horizontal="center"/>
    </xf>
    <xf numFmtId="0" fontId="15" fillId="4" borderId="0" xfId="0" applyFont="1" applyFill="1" applyAlignment="1">
      <alignment horizontal="left" vertical="top"/>
    </xf>
    <xf numFmtId="170" fontId="15" fillId="4" borderId="11" xfId="0" applyNumberFormat="1" applyFont="1" applyFill="1" applyBorder="1" applyAlignment="1">
      <alignment horizontal="right" vertical="top" indent="2"/>
    </xf>
    <xf numFmtId="0" fontId="15" fillId="4" borderId="1" xfId="0" applyFont="1" applyFill="1" applyBorder="1" applyAlignment="1">
      <alignment horizontal="left" vertical="top"/>
    </xf>
    <xf numFmtId="170" fontId="15" fillId="4" borderId="0" xfId="0" applyNumberFormat="1" applyFont="1" applyFill="1" applyAlignment="1">
      <alignment horizontal="right" vertical="top" indent="2"/>
    </xf>
    <xf numFmtId="0" fontId="15" fillId="2" borderId="11" xfId="0" applyFont="1" applyFill="1" applyBorder="1" applyAlignment="1">
      <alignment horizontal="left" vertical="top"/>
    </xf>
    <xf numFmtId="43" fontId="15" fillId="5" borderId="11" xfId="2" applyNumberFormat="1" applyFont="1" applyFill="1" applyBorder="1" applyAlignment="1">
      <alignment horizontal="center" vertical="top"/>
    </xf>
    <xf numFmtId="0" fontId="14" fillId="5" borderId="0" xfId="0" applyFont="1" applyFill="1" applyAlignment="1">
      <alignment horizontal="left" vertical="top"/>
    </xf>
    <xf numFmtId="0" fontId="15" fillId="7" borderId="0" xfId="0" applyFont="1" applyFill="1" applyAlignment="1">
      <alignment horizontal="right" vertical="top" wrapText="1"/>
    </xf>
    <xf numFmtId="43" fontId="15" fillId="7" borderId="4" xfId="2" applyNumberFormat="1" applyFont="1" applyFill="1" applyBorder="1" applyAlignment="1">
      <alignment horizontal="center" vertical="top"/>
    </xf>
    <xf numFmtId="167" fontId="15" fillId="7" borderId="0" xfId="2" applyNumberFormat="1" applyFont="1" applyFill="1" applyBorder="1" applyAlignment="1">
      <alignment horizontal="center" vertical="top"/>
    </xf>
    <xf numFmtId="0" fontId="16" fillId="7" borderId="0" xfId="0" applyFont="1" applyFill="1" applyAlignment="1">
      <alignment vertical="top" wrapText="1"/>
    </xf>
    <xf numFmtId="0" fontId="16" fillId="7" borderId="0" xfId="0" applyFont="1" applyFill="1" applyAlignment="1">
      <alignment vertical="top"/>
    </xf>
    <xf numFmtId="0" fontId="15" fillId="7" borderId="1" xfId="0" applyFont="1" applyFill="1" applyBorder="1" applyAlignment="1">
      <alignment vertical="top"/>
    </xf>
    <xf numFmtId="0" fontId="17" fillId="2" borderId="0" xfId="0" applyFont="1" applyFill="1" applyAlignment="1">
      <alignment horizontal="center" wrapText="1"/>
    </xf>
    <xf numFmtId="0" fontId="17" fillId="2" borderId="1" xfId="0" applyFont="1" applyFill="1" applyBorder="1" applyAlignment="1">
      <alignment horizontal="center" wrapText="1"/>
    </xf>
    <xf numFmtId="0" fontId="16" fillId="2" borderId="0" xfId="0" applyFont="1" applyFill="1" applyAlignment="1">
      <alignment horizontal="center" vertical="center" wrapText="1"/>
    </xf>
    <xf numFmtId="49" fontId="15" fillId="2" borderId="0" xfId="0" applyNumberFormat="1" applyFont="1" applyFill="1" applyAlignment="1">
      <alignment horizontal="center" vertical="center"/>
    </xf>
    <xf numFmtId="49" fontId="18" fillId="2" borderId="1" xfId="0" applyNumberFormat="1" applyFont="1" applyFill="1" applyBorder="1" applyAlignment="1">
      <alignment horizontal="center" vertical="center"/>
    </xf>
    <xf numFmtId="165" fontId="15" fillId="2" borderId="0" xfId="0" applyNumberFormat="1" applyFont="1" applyFill="1" applyAlignment="1">
      <alignment horizontal="center" vertical="center" wrapText="1"/>
    </xf>
    <xf numFmtId="9" fontId="15" fillId="2" borderId="0" xfId="3" applyFont="1" applyFill="1" applyBorder="1" applyAlignment="1">
      <alignment horizontal="center" vertical="top"/>
    </xf>
    <xf numFmtId="49" fontId="15" fillId="2" borderId="0" xfId="0" applyNumberFormat="1" applyFont="1" applyFill="1" applyAlignment="1">
      <alignment horizontal="right" vertical="top"/>
    </xf>
    <xf numFmtId="49" fontId="15" fillId="2" borderId="0" xfId="0" applyNumberFormat="1" applyFont="1" applyFill="1" applyAlignment="1">
      <alignment vertical="top"/>
    </xf>
    <xf numFmtId="49" fontId="15" fillId="2" borderId="0" xfId="0" applyNumberFormat="1" applyFont="1" applyFill="1" applyAlignment="1">
      <alignment horizontal="left" vertical="top"/>
    </xf>
    <xf numFmtId="9" fontId="15" fillId="2" borderId="0" xfId="3" quotePrefix="1" applyFont="1" applyFill="1" applyBorder="1" applyAlignment="1">
      <alignment horizontal="right" vertical="top"/>
    </xf>
    <xf numFmtId="43" fontId="15" fillId="5" borderId="0" xfId="2" applyNumberFormat="1" applyFont="1" applyFill="1" applyBorder="1" applyAlignment="1">
      <alignment horizontal="right" vertical="top"/>
    </xf>
    <xf numFmtId="49" fontId="15" fillId="0" borderId="0" xfId="0" applyNumberFormat="1" applyFont="1" applyAlignment="1">
      <alignment horizontal="left" vertical="top"/>
    </xf>
    <xf numFmtId="9" fontId="15" fillId="2" borderId="0" xfId="3" applyFont="1" applyFill="1" applyBorder="1" applyAlignment="1">
      <alignment horizontal="right" vertical="top"/>
    </xf>
    <xf numFmtId="10" fontId="15" fillId="2" borderId="0" xfId="3" applyNumberFormat="1" applyFont="1" applyFill="1" applyBorder="1" applyAlignment="1">
      <alignment horizontal="right" vertical="top"/>
    </xf>
    <xf numFmtId="10" fontId="15" fillId="2" borderId="0" xfId="0" applyNumberFormat="1" applyFont="1" applyFill="1" applyAlignment="1">
      <alignment horizontal="right" vertical="top"/>
    </xf>
    <xf numFmtId="10" fontId="15" fillId="2" borderId="0" xfId="3" quotePrefix="1" applyNumberFormat="1" applyFont="1" applyFill="1" applyBorder="1" applyAlignment="1">
      <alignment horizontal="right" vertical="top"/>
    </xf>
    <xf numFmtId="49" fontId="18" fillId="2" borderId="0" xfId="0" applyNumberFormat="1" applyFont="1" applyFill="1" applyAlignment="1">
      <alignment vertical="top"/>
    </xf>
    <xf numFmtId="49" fontId="18" fillId="2" borderId="0" xfId="0" applyNumberFormat="1" applyFont="1" applyFill="1" applyAlignment="1">
      <alignment horizontal="left" vertical="top"/>
    </xf>
    <xf numFmtId="10" fontId="18" fillId="2" borderId="0" xfId="0" applyNumberFormat="1" applyFont="1" applyFill="1" applyAlignment="1">
      <alignment horizontal="right" vertical="top"/>
    </xf>
    <xf numFmtId="165" fontId="18" fillId="2" borderId="0" xfId="0" applyNumberFormat="1" applyFont="1" applyFill="1" applyAlignment="1">
      <alignment horizontal="center" vertical="center" wrapText="1"/>
    </xf>
    <xf numFmtId="0" fontId="17" fillId="2" borderId="6" xfId="0" applyFont="1" applyFill="1" applyBorder="1" applyAlignment="1">
      <alignment horizontal="center" wrapText="1"/>
    </xf>
    <xf numFmtId="0" fontId="17" fillId="2" borderId="7" xfId="0" applyFont="1" applyFill="1" applyBorder="1" applyAlignment="1">
      <alignment horizontal="center" wrapText="1"/>
    </xf>
    <xf numFmtId="0" fontId="17" fillId="2" borderId="8" xfId="0" applyFont="1" applyFill="1" applyBorder="1" applyAlignment="1">
      <alignment horizontal="center" wrapText="1"/>
    </xf>
    <xf numFmtId="0" fontId="17" fillId="2" borderId="9" xfId="0" applyFont="1" applyFill="1" applyBorder="1" applyAlignment="1">
      <alignment horizontal="center" wrapText="1"/>
    </xf>
    <xf numFmtId="0" fontId="15" fillId="2" borderId="0" xfId="0" applyFont="1" applyFill="1" applyAlignment="1">
      <alignment horizontal="left"/>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4" xfId="0" applyFont="1" applyFill="1" applyBorder="1" applyAlignment="1">
      <alignment horizontal="center" vertical="center" wrapText="1"/>
    </xf>
    <xf numFmtId="165" fontId="15" fillId="2" borderId="10" xfId="0" applyNumberFormat="1" applyFont="1" applyFill="1" applyBorder="1" applyAlignment="1">
      <alignment horizontal="center" vertical="center" wrapText="1"/>
    </xf>
    <xf numFmtId="165" fontId="15" fillId="2" borderId="11" xfId="0" applyNumberFormat="1" applyFont="1" applyFill="1" applyBorder="1" applyAlignment="1">
      <alignment horizontal="center" vertical="center" wrapText="1"/>
    </xf>
    <xf numFmtId="0" fontId="15" fillId="2" borderId="12" xfId="0" applyFont="1" applyFill="1" applyBorder="1" applyAlignment="1">
      <alignment horizontal="left" vertical="top"/>
    </xf>
    <xf numFmtId="0" fontId="15" fillId="2" borderId="15" xfId="0" applyFont="1" applyFill="1" applyBorder="1" applyAlignment="1">
      <alignment horizontal="left" vertical="top"/>
    </xf>
    <xf numFmtId="165" fontId="15" fillId="2" borderId="17" xfId="0" applyNumberFormat="1" applyFont="1" applyFill="1" applyBorder="1" applyAlignment="1">
      <alignment horizontal="center" vertical="center" wrapText="1"/>
    </xf>
    <xf numFmtId="0" fontId="15" fillId="4" borderId="0" xfId="2" applyNumberFormat="1" applyFont="1" applyFill="1" applyBorder="1" applyAlignment="1">
      <alignment horizontal="left" vertical="top"/>
    </xf>
    <xf numFmtId="43" fontId="15" fillId="4" borderId="0" xfId="2" applyNumberFormat="1" applyFont="1" applyFill="1" applyBorder="1" applyAlignment="1">
      <alignment horizontal="right" vertical="top"/>
    </xf>
    <xf numFmtId="10" fontId="15" fillId="2" borderId="18" xfId="0" applyNumberFormat="1" applyFont="1" applyFill="1" applyBorder="1" applyAlignment="1">
      <alignment horizontal="right" vertical="top" indent="2"/>
    </xf>
    <xf numFmtId="43" fontId="15" fillId="5" borderId="14" xfId="2" applyNumberFormat="1" applyFont="1" applyFill="1" applyBorder="1" applyAlignment="1">
      <alignment horizontal="right" vertical="top"/>
    </xf>
    <xf numFmtId="44" fontId="15" fillId="4" borderId="14" xfId="2" applyFont="1" applyFill="1" applyBorder="1" applyAlignment="1">
      <alignment horizontal="right" vertical="top"/>
    </xf>
    <xf numFmtId="10" fontId="15" fillId="2" borderId="0" xfId="0" applyNumberFormat="1" applyFont="1" applyFill="1" applyAlignment="1">
      <alignment horizontal="right" vertical="top" indent="2"/>
    </xf>
    <xf numFmtId="165" fontId="15" fillId="2" borderId="19"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43" fontId="15" fillId="4" borderId="1" xfId="2" applyNumberFormat="1" applyFont="1" applyFill="1" applyBorder="1" applyAlignment="1">
      <alignment horizontal="right" vertical="top"/>
    </xf>
    <xf numFmtId="0" fontId="15" fillId="2" borderId="12" xfId="0" applyFont="1" applyFill="1" applyBorder="1" applyAlignment="1">
      <alignment horizontal="right" vertical="top" indent="2"/>
    </xf>
    <xf numFmtId="43" fontId="15" fillId="5" borderId="15" xfId="2" applyNumberFormat="1" applyFont="1" applyFill="1" applyBorder="1" applyAlignment="1">
      <alignment horizontal="right" vertical="top"/>
    </xf>
    <xf numFmtId="10" fontId="15" fillId="2" borderId="15" xfId="0" applyNumberFormat="1" applyFont="1" applyFill="1" applyBorder="1" applyAlignment="1">
      <alignment horizontal="right" vertical="top" indent="2"/>
    </xf>
    <xf numFmtId="0" fontId="15" fillId="2" borderId="18" xfId="0" applyFont="1" applyFill="1" applyBorder="1" applyAlignment="1">
      <alignment horizontal="right" vertical="top" indent="2"/>
    </xf>
    <xf numFmtId="44" fontId="15" fillId="5" borderId="14" xfId="2" applyFont="1" applyFill="1" applyBorder="1" applyAlignment="1">
      <alignment horizontal="right" vertical="top"/>
    </xf>
    <xf numFmtId="10" fontId="15" fillId="2" borderId="14" xfId="0" applyNumberFormat="1" applyFont="1" applyFill="1" applyBorder="1" applyAlignment="1">
      <alignment horizontal="right" vertical="top" indent="2"/>
    </xf>
    <xf numFmtId="10" fontId="15" fillId="2" borderId="20" xfId="0" applyNumberFormat="1" applyFont="1" applyFill="1" applyBorder="1" applyAlignment="1">
      <alignment horizontal="right" vertical="top" indent="2"/>
    </xf>
    <xf numFmtId="43" fontId="15" fillId="5" borderId="16" xfId="2" applyNumberFormat="1" applyFont="1" applyFill="1" applyBorder="1" applyAlignment="1">
      <alignment horizontal="right" vertical="top"/>
    </xf>
    <xf numFmtId="44" fontId="15" fillId="4" borderId="16" xfId="2" applyFont="1" applyFill="1" applyBorder="1" applyAlignment="1">
      <alignment horizontal="right" vertical="top"/>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left" vertical="top"/>
    </xf>
    <xf numFmtId="0" fontId="15" fillId="2" borderId="14" xfId="0" applyFont="1" applyFill="1" applyBorder="1" applyAlignment="1">
      <alignment horizontal="left" vertical="top"/>
    </xf>
    <xf numFmtId="44" fontId="15" fillId="4" borderId="14" xfId="2" applyFont="1" applyFill="1" applyBorder="1" applyAlignment="1">
      <alignment horizontal="left" vertical="top"/>
    </xf>
    <xf numFmtId="0" fontId="15" fillId="2" borderId="1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0" xfId="0" applyFont="1" applyFill="1" applyBorder="1" applyAlignment="1">
      <alignment horizontal="left" vertical="top"/>
    </xf>
    <xf numFmtId="0" fontId="15" fillId="2" borderId="16" xfId="0" applyFont="1" applyFill="1" applyBorder="1" applyAlignment="1">
      <alignment horizontal="left" vertical="top"/>
    </xf>
    <xf numFmtId="0" fontId="17" fillId="2" borderId="10" xfId="0" applyFont="1" applyFill="1" applyBorder="1" applyAlignment="1">
      <alignment horizontal="center" wrapText="1"/>
    </xf>
    <xf numFmtId="0" fontId="17" fillId="2" borderId="11" xfId="0" applyFont="1" applyFill="1" applyBorder="1" applyAlignment="1">
      <alignment horizontal="center" wrapText="1"/>
    </xf>
    <xf numFmtId="0" fontId="17" fillId="2" borderId="12" xfId="0" applyFont="1" applyFill="1" applyBorder="1" applyAlignment="1">
      <alignment horizontal="center" wrapText="1"/>
    </xf>
    <xf numFmtId="0" fontId="16" fillId="2" borderId="6" xfId="0" applyFont="1" applyFill="1" applyBorder="1" applyAlignment="1">
      <alignment horizontal="center" wrapText="1"/>
    </xf>
    <xf numFmtId="0" fontId="16" fillId="2" borderId="7" xfId="0" applyFont="1" applyFill="1" applyBorder="1" applyAlignment="1">
      <alignment horizontal="center" wrapText="1"/>
    </xf>
    <xf numFmtId="0" fontId="16" fillId="2" borderId="8" xfId="0" applyFont="1" applyFill="1" applyBorder="1" applyAlignment="1">
      <alignment horizontal="center" wrapText="1"/>
    </xf>
    <xf numFmtId="0" fontId="16" fillId="2" borderId="9" xfId="0" applyFont="1" applyFill="1" applyBorder="1" applyAlignment="1">
      <alignment horizontal="center" wrapText="1"/>
    </xf>
    <xf numFmtId="0" fontId="15" fillId="2" borderId="12" xfId="0" applyFont="1" applyFill="1" applyBorder="1" applyAlignment="1">
      <alignment horizontal="center" vertical="center"/>
    </xf>
    <xf numFmtId="43" fontId="15" fillId="4" borderId="14" xfId="2" applyNumberFormat="1" applyFont="1" applyFill="1" applyBorder="1" applyAlignment="1">
      <alignment horizontal="right" vertical="top"/>
    </xf>
    <xf numFmtId="43" fontId="15" fillId="4" borderId="16" xfId="2" applyNumberFormat="1" applyFont="1" applyFill="1" applyBorder="1" applyAlignment="1">
      <alignment horizontal="right" vertical="top"/>
    </xf>
    <xf numFmtId="43" fontId="15" fillId="5" borderId="17" xfId="2" applyNumberFormat="1" applyFont="1" applyFill="1" applyBorder="1" applyAlignment="1">
      <alignment horizontal="right" vertical="top"/>
    </xf>
    <xf numFmtId="43" fontId="15" fillId="5" borderId="18" xfId="2" applyNumberFormat="1" applyFont="1" applyFill="1" applyBorder="1" applyAlignment="1">
      <alignment horizontal="right" vertical="top"/>
    </xf>
    <xf numFmtId="43" fontId="15" fillId="4" borderId="17" xfId="2" applyNumberFormat="1" applyFont="1" applyFill="1" applyBorder="1" applyAlignment="1">
      <alignment horizontal="right" vertical="top"/>
    </xf>
    <xf numFmtId="175" fontId="15" fillId="4" borderId="14" xfId="0" applyNumberFormat="1" applyFont="1" applyFill="1" applyBorder="1" applyAlignment="1">
      <alignment horizontal="center" vertical="top"/>
    </xf>
    <xf numFmtId="175" fontId="15" fillId="2" borderId="15" xfId="0" applyNumberFormat="1" applyFont="1" applyFill="1" applyBorder="1" applyAlignment="1">
      <alignment horizontal="center" vertical="top"/>
    </xf>
    <xf numFmtId="175" fontId="15" fillId="2" borderId="14" xfId="0" applyNumberFormat="1" applyFont="1" applyFill="1" applyBorder="1" applyAlignment="1">
      <alignment horizontal="center" vertical="top"/>
    </xf>
    <xf numFmtId="175" fontId="15" fillId="4" borderId="16" xfId="0" applyNumberFormat="1" applyFont="1" applyFill="1" applyBorder="1" applyAlignment="1">
      <alignment horizontal="center" vertical="top"/>
    </xf>
    <xf numFmtId="175" fontId="15" fillId="2" borderId="0" xfId="2" applyNumberFormat="1" applyFont="1" applyFill="1" applyBorder="1" applyAlignment="1">
      <alignment horizontal="center"/>
    </xf>
    <xf numFmtId="0" fontId="5" fillId="7" borderId="0" xfId="0" applyFont="1" applyFill="1" applyAlignment="1">
      <alignment horizontal="left" vertical="top"/>
    </xf>
    <xf numFmtId="174" fontId="5" fillId="7" borderId="0" xfId="3" applyNumberFormat="1" applyFont="1" applyFill="1" applyBorder="1" applyAlignment="1">
      <alignment horizontal="right" vertical="top"/>
    </xf>
    <xf numFmtId="43" fontId="5" fillId="7" borderId="0" xfId="1" applyFont="1" applyFill="1" applyBorder="1" applyAlignment="1">
      <alignment horizontal="right" vertical="top"/>
    </xf>
    <xf numFmtId="43" fontId="5" fillId="7" borderId="0" xfId="0" applyNumberFormat="1" applyFont="1" applyFill="1" applyAlignment="1">
      <alignment horizontal="center" vertical="top"/>
    </xf>
    <xf numFmtId="0" fontId="5" fillId="7" borderId="0" xfId="0" applyFont="1" applyFill="1" applyAlignment="1">
      <alignment horizontal="center" vertical="top"/>
    </xf>
    <xf numFmtId="0" fontId="15" fillId="2" borderId="0" xfId="0" applyFont="1" applyFill="1" applyAlignment="1">
      <alignment vertical="top" wrapText="1"/>
    </xf>
    <xf numFmtId="10" fontId="15" fillId="4" borderId="0" xfId="3" applyNumberFormat="1" applyFont="1" applyFill="1" applyBorder="1" applyAlignment="1">
      <alignment horizontal="right" vertical="top" wrapText="1" indent="1"/>
    </xf>
    <xf numFmtId="10" fontId="15" fillId="0" borderId="0" xfId="3" applyNumberFormat="1" applyFont="1" applyFill="1" applyBorder="1" applyAlignment="1">
      <alignment vertical="top"/>
    </xf>
    <xf numFmtId="0" fontId="16" fillId="0" borderId="0" xfId="0" applyFont="1" applyAlignment="1">
      <alignment vertical="center"/>
    </xf>
    <xf numFmtId="171" fontId="15" fillId="6" borderId="0" xfId="2" applyNumberFormat="1" applyFont="1" applyFill="1" applyBorder="1" applyAlignment="1">
      <alignment horizontal="left" vertical="top"/>
    </xf>
    <xf numFmtId="171" fontId="15" fillId="0" borderId="11" xfId="2" applyNumberFormat="1" applyFont="1" applyFill="1" applyBorder="1" applyAlignment="1">
      <alignment horizontal="left" vertical="top"/>
    </xf>
    <xf numFmtId="171" fontId="15" fillId="4" borderId="0" xfId="2" applyNumberFormat="1" applyFont="1" applyFill="1" applyBorder="1" applyAlignment="1">
      <alignment horizontal="left" vertical="top"/>
    </xf>
    <xf numFmtId="171" fontId="15" fillId="7" borderId="11" xfId="2" applyNumberFormat="1" applyFont="1" applyFill="1" applyBorder="1" applyAlignment="1">
      <alignment horizontal="left" vertical="top"/>
    </xf>
    <xf numFmtId="10" fontId="15" fillId="7" borderId="0" xfId="3" applyNumberFormat="1" applyFont="1" applyFill="1" applyBorder="1" applyAlignment="1">
      <alignment horizontal="right" vertical="top" indent="1"/>
    </xf>
    <xf numFmtId="0" fontId="23" fillId="2" borderId="0" xfId="0" applyFont="1" applyFill="1" applyAlignment="1">
      <alignment horizontal="center" vertical="top" wrapText="1"/>
    </xf>
    <xf numFmtId="0" fontId="23" fillId="2" borderId="0" xfId="0" applyFont="1" applyFill="1" applyAlignment="1">
      <alignment horizontal="left" vertical="top" wrapText="1"/>
    </xf>
    <xf numFmtId="43" fontId="15" fillId="4" borderId="0" xfId="2" applyNumberFormat="1" applyFont="1" applyFill="1" applyBorder="1" applyAlignment="1">
      <alignment horizontal="left" vertical="top" indent="2"/>
    </xf>
    <xf numFmtId="170" fontId="15" fillId="2" borderId="1" xfId="0" applyNumberFormat="1" applyFont="1" applyFill="1" applyBorder="1" applyAlignment="1">
      <alignment horizontal="center" vertical="top"/>
    </xf>
    <xf numFmtId="170" fontId="15" fillId="2" borderId="0" xfId="0" applyNumberFormat="1" applyFont="1" applyFill="1" applyAlignment="1">
      <alignment horizontal="center" vertical="top"/>
    </xf>
    <xf numFmtId="10" fontId="15" fillId="4" borderId="0" xfId="3" applyNumberFormat="1" applyFont="1" applyFill="1" applyBorder="1" applyAlignment="1">
      <alignment horizontal="center" vertical="top"/>
    </xf>
    <xf numFmtId="0" fontId="15" fillId="4" borderId="1" xfId="0" applyFont="1" applyFill="1" applyBorder="1" applyAlignment="1">
      <alignment horizontal="center" vertical="top"/>
    </xf>
    <xf numFmtId="2" fontId="15" fillId="5" borderId="0" xfId="2" applyNumberFormat="1" applyFont="1" applyFill="1" applyBorder="1" applyAlignment="1">
      <alignment horizontal="right" vertical="top"/>
    </xf>
    <xf numFmtId="2" fontId="15" fillId="5" borderId="16" xfId="2" applyNumberFormat="1" applyFont="1" applyFill="1" applyBorder="1" applyAlignment="1">
      <alignment horizontal="right" vertical="top" indent="1"/>
    </xf>
    <xf numFmtId="2" fontId="15" fillId="5" borderId="14" xfId="2" applyNumberFormat="1" applyFont="1" applyFill="1" applyBorder="1" applyAlignment="1">
      <alignment horizontal="right" vertical="top" indent="2"/>
    </xf>
    <xf numFmtId="176" fontId="15" fillId="2" borderId="15" xfId="0" applyNumberFormat="1" applyFont="1" applyFill="1" applyBorder="1" applyAlignment="1">
      <alignment horizontal="right" vertical="top" indent="1"/>
    </xf>
    <xf numFmtId="176" fontId="15" fillId="2" borderId="15" xfId="0" applyNumberFormat="1" applyFont="1" applyFill="1" applyBorder="1" applyAlignment="1">
      <alignment horizontal="left" vertical="top"/>
    </xf>
    <xf numFmtId="176" fontId="15" fillId="2" borderId="10" xfId="0" applyNumberFormat="1" applyFont="1" applyFill="1" applyBorder="1" applyAlignment="1">
      <alignment horizontal="center" vertical="top"/>
    </xf>
    <xf numFmtId="176" fontId="15" fillId="5" borderId="14" xfId="2" applyNumberFormat="1" applyFont="1" applyFill="1" applyBorder="1" applyAlignment="1">
      <alignment horizontal="right" vertical="top" indent="1"/>
    </xf>
    <xf numFmtId="176" fontId="15" fillId="4" borderId="14" xfId="2" applyNumberFormat="1" applyFont="1" applyFill="1" applyBorder="1" applyAlignment="1">
      <alignment horizontal="right" vertical="top"/>
    </xf>
    <xf numFmtId="176" fontId="15" fillId="2" borderId="17" xfId="0" applyNumberFormat="1" applyFont="1" applyFill="1" applyBorder="1" applyAlignment="1">
      <alignment horizontal="right" vertical="top" indent="2"/>
    </xf>
    <xf numFmtId="176" fontId="15" fillId="5" borderId="15" xfId="2" applyNumberFormat="1" applyFont="1" applyFill="1" applyBorder="1" applyAlignment="1">
      <alignment horizontal="right" vertical="top" indent="1"/>
    </xf>
    <xf numFmtId="176" fontId="15" fillId="5" borderId="15" xfId="2" applyNumberFormat="1" applyFont="1" applyFill="1" applyBorder="1" applyAlignment="1">
      <alignment horizontal="right" vertical="top"/>
    </xf>
    <xf numFmtId="176" fontId="15" fillId="2" borderId="15" xfId="0" applyNumberFormat="1" applyFont="1" applyFill="1" applyBorder="1" applyAlignment="1">
      <alignment horizontal="right" vertical="top" indent="2"/>
    </xf>
    <xf numFmtId="176" fontId="15" fillId="5" borderId="14" xfId="2" applyNumberFormat="1" applyFont="1" applyFill="1" applyBorder="1" applyAlignment="1">
      <alignment horizontal="right" vertical="top"/>
    </xf>
    <xf numFmtId="176" fontId="15" fillId="2" borderId="14" xfId="0" applyNumberFormat="1" applyFont="1" applyFill="1" applyBorder="1" applyAlignment="1">
      <alignment horizontal="right" vertical="top" indent="2"/>
    </xf>
    <xf numFmtId="176" fontId="15" fillId="4" borderId="16" xfId="2" applyNumberFormat="1" applyFont="1" applyFill="1" applyBorder="1" applyAlignment="1">
      <alignment horizontal="right" vertical="top"/>
    </xf>
    <xf numFmtId="176" fontId="15" fillId="5" borderId="0" xfId="2" applyNumberFormat="1" applyFont="1" applyFill="1" applyBorder="1" applyAlignment="1">
      <alignment horizontal="right" vertical="top"/>
    </xf>
    <xf numFmtId="176" fontId="15" fillId="4" borderId="0" xfId="2" applyNumberFormat="1" applyFont="1" applyFill="1" applyBorder="1" applyAlignment="1">
      <alignment horizontal="right" vertical="top"/>
    </xf>
    <xf numFmtId="10" fontId="5" fillId="2" borderId="1" xfId="0" applyNumberFormat="1" applyFont="1" applyFill="1" applyBorder="1" applyAlignment="1">
      <alignment horizontal="right" vertical="top" indent="1"/>
    </xf>
    <xf numFmtId="173" fontId="5" fillId="7" borderId="0" xfId="3" applyNumberFormat="1" applyFont="1" applyFill="1" applyBorder="1" applyAlignment="1">
      <alignment horizontal="right" vertical="top" indent="1"/>
    </xf>
    <xf numFmtId="173" fontId="5" fillId="7" borderId="0" xfId="0" applyNumberFormat="1" applyFont="1" applyFill="1" applyAlignment="1">
      <alignment horizontal="left" vertical="top"/>
    </xf>
    <xf numFmtId="10" fontId="5" fillId="0" borderId="0" xfId="3" applyNumberFormat="1" applyFont="1" applyFill="1" applyBorder="1" applyAlignment="1">
      <alignment horizontal="center" vertical="top"/>
    </xf>
    <xf numFmtId="0" fontId="16" fillId="7" borderId="0" xfId="0" applyFont="1" applyFill="1" applyAlignment="1">
      <alignment horizontal="left" vertical="top" indent="1"/>
    </xf>
    <xf numFmtId="165" fontId="16" fillId="2" borderId="0" xfId="0" applyNumberFormat="1" applyFont="1" applyFill="1" applyAlignment="1">
      <alignment horizontal="center" vertical="top"/>
    </xf>
    <xf numFmtId="0" fontId="16" fillId="2" borderId="0" xfId="0" applyFont="1" applyFill="1" applyAlignment="1">
      <alignment vertical="center"/>
    </xf>
    <xf numFmtId="167" fontId="16" fillId="7" borderId="0" xfId="2" applyNumberFormat="1" applyFont="1" applyFill="1" applyBorder="1" applyAlignment="1">
      <alignment horizontal="right" vertical="top"/>
    </xf>
    <xf numFmtId="171" fontId="16" fillId="7" borderId="0" xfId="0" applyNumberFormat="1" applyFont="1" applyFill="1" applyAlignment="1">
      <alignment vertical="top"/>
    </xf>
    <xf numFmtId="43" fontId="16" fillId="7" borderId="0" xfId="0" applyNumberFormat="1" applyFont="1" applyFill="1" applyAlignment="1">
      <alignment vertical="top"/>
    </xf>
    <xf numFmtId="167" fontId="16" fillId="6" borderId="0" xfId="2" applyNumberFormat="1" applyFont="1" applyFill="1" applyBorder="1" applyAlignment="1">
      <alignment horizontal="right" vertical="top"/>
    </xf>
    <xf numFmtId="0" fontId="16" fillId="7" borderId="0" xfId="0" applyFont="1" applyFill="1" applyAlignment="1">
      <alignment horizontal="center" vertical="top"/>
    </xf>
    <xf numFmtId="167" fontId="16" fillId="7" borderId="0" xfId="2" applyNumberFormat="1" applyFont="1" applyFill="1" applyBorder="1" applyAlignment="1">
      <alignment vertical="top"/>
    </xf>
    <xf numFmtId="0" fontId="6" fillId="7" borderId="0" xfId="0" applyFont="1" applyFill="1" applyAlignment="1">
      <alignment horizontal="left" vertical="top"/>
    </xf>
    <xf numFmtId="0" fontId="6" fillId="2" borderId="0" xfId="0" applyFont="1" applyFill="1" applyAlignment="1">
      <alignment horizontal="left" vertical="top"/>
    </xf>
    <xf numFmtId="0" fontId="6" fillId="7" borderId="0" xfId="0" applyFont="1" applyFill="1" applyAlignment="1">
      <alignment vertical="top"/>
    </xf>
    <xf numFmtId="0" fontId="6" fillId="2" borderId="0" xfId="0" applyFont="1" applyFill="1" applyAlignment="1">
      <alignment horizontal="center" vertical="top"/>
    </xf>
    <xf numFmtId="0" fontId="6" fillId="7" borderId="0" xfId="0" applyFont="1" applyFill="1" applyAlignment="1">
      <alignment horizontal="center" vertical="center"/>
    </xf>
    <xf numFmtId="10" fontId="6" fillId="6" borderId="0" xfId="3" applyNumberFormat="1" applyFont="1" applyFill="1" applyBorder="1" applyAlignment="1">
      <alignment horizontal="center" wrapText="1"/>
    </xf>
    <xf numFmtId="169" fontId="6" fillId="2" borderId="0" xfId="0" applyNumberFormat="1" applyFont="1" applyFill="1" applyAlignment="1">
      <alignment horizontal="left" vertical="top"/>
    </xf>
    <xf numFmtId="0" fontId="6" fillId="2" borderId="0" xfId="0" applyFont="1" applyFill="1" applyAlignment="1">
      <alignment horizontal="center" vertical="center"/>
    </xf>
    <xf numFmtId="10" fontId="6" fillId="2" borderId="0" xfId="3" applyNumberFormat="1" applyFont="1" applyFill="1" applyBorder="1" applyAlignment="1">
      <alignment horizontal="center" vertical="center"/>
    </xf>
    <xf numFmtId="0" fontId="6" fillId="0" borderId="0" xfId="0" applyFont="1" applyAlignment="1">
      <alignment horizontal="left" vertical="top"/>
    </xf>
    <xf numFmtId="10" fontId="6" fillId="2" borderId="0" xfId="3" applyNumberFormat="1" applyFont="1" applyFill="1" applyBorder="1" applyAlignment="1">
      <alignment horizontal="center" wrapText="1"/>
    </xf>
    <xf numFmtId="10" fontId="6" fillId="0" borderId="0" xfId="3" applyNumberFormat="1" applyFont="1" applyFill="1" applyBorder="1" applyAlignment="1">
      <alignment horizontal="center" vertical="center"/>
    </xf>
    <xf numFmtId="0" fontId="6" fillId="2" borderId="1" xfId="0" applyFont="1" applyFill="1" applyBorder="1" applyAlignment="1">
      <alignment horizontal="center" vertical="top"/>
    </xf>
    <xf numFmtId="0" fontId="6" fillId="7" borderId="0" xfId="0" applyFont="1" applyFill="1" applyAlignment="1">
      <alignment horizontal="center" vertical="top"/>
    </xf>
    <xf numFmtId="0" fontId="6" fillId="0" borderId="0" xfId="0" applyFont="1" applyAlignment="1">
      <alignment vertical="top" wrapText="1"/>
    </xf>
    <xf numFmtId="43" fontId="16" fillId="5" borderId="0" xfId="0" applyNumberFormat="1" applyFont="1" applyFill="1" applyAlignment="1">
      <alignment horizontal="right" vertical="top" indent="1"/>
    </xf>
    <xf numFmtId="167" fontId="16" fillId="5" borderId="0" xfId="2" applyNumberFormat="1" applyFont="1" applyFill="1" applyBorder="1" applyAlignment="1">
      <alignment vertical="top"/>
    </xf>
    <xf numFmtId="0" fontId="7" fillId="0" borderId="0" xfId="17" applyFont="1" applyAlignment="1">
      <alignment vertical="center"/>
    </xf>
    <xf numFmtId="0" fontId="6" fillId="0" borderId="0" xfId="6" applyFont="1"/>
    <xf numFmtId="0" fontId="7" fillId="0" borderId="0" xfId="17" applyFont="1" applyAlignment="1">
      <alignment vertical="center" wrapText="1"/>
    </xf>
    <xf numFmtId="0" fontId="6" fillId="0" borderId="0" xfId="12" applyFont="1"/>
    <xf numFmtId="0" fontId="7" fillId="6" borderId="0" xfId="17" applyFont="1" applyFill="1" applyAlignment="1">
      <alignment vertical="center"/>
    </xf>
    <xf numFmtId="0" fontId="7" fillId="0" borderId="0" xfId="6" applyFont="1" applyAlignment="1">
      <alignment vertical="top"/>
    </xf>
    <xf numFmtId="0" fontId="7" fillId="0" borderId="0" xfId="8" quotePrefix="1" applyFont="1" applyAlignment="1" applyProtection="1">
      <alignment horizontal="right"/>
      <protection locked="0"/>
    </xf>
    <xf numFmtId="0" fontId="7" fillId="0" borderId="0" xfId="18" applyFont="1" applyAlignment="1">
      <alignment horizontal="left" vertical="top"/>
    </xf>
    <xf numFmtId="0" fontId="7" fillId="0" borderId="0" xfId="18" applyFont="1"/>
    <xf numFmtId="0" fontId="6" fillId="0" borderId="0" xfId="18" applyFont="1" applyAlignment="1">
      <alignment horizontal="center"/>
    </xf>
    <xf numFmtId="171" fontId="6" fillId="0" borderId="0" xfId="18" applyNumberFormat="1" applyFont="1" applyAlignment="1">
      <alignment horizontal="center"/>
    </xf>
    <xf numFmtId="0" fontId="6" fillId="0" borderId="0" xfId="18" applyFont="1" applyAlignment="1">
      <alignment horizontal="left"/>
    </xf>
    <xf numFmtId="0" fontId="6" fillId="0" borderId="0" xfId="18" applyFont="1"/>
    <xf numFmtId="0" fontId="7" fillId="0" borderId="0" xfId="18" applyFont="1" applyAlignment="1">
      <alignment horizontal="center"/>
    </xf>
    <xf numFmtId="0" fontId="7" fillId="0" borderId="0" xfId="18" applyFont="1" applyAlignment="1">
      <alignment horizontal="center" vertical="top"/>
    </xf>
    <xf numFmtId="0" fontId="7" fillId="0" borderId="13" xfId="18" applyFont="1" applyBorder="1" applyAlignment="1">
      <alignment horizontal="center"/>
    </xf>
    <xf numFmtId="0" fontId="6" fillId="0" borderId="13" xfId="18" applyFont="1" applyBorder="1" applyAlignment="1">
      <alignment horizontal="center"/>
    </xf>
    <xf numFmtId="0" fontId="7" fillId="0" borderId="0" xfId="6" applyFont="1"/>
    <xf numFmtId="0" fontId="7" fillId="0" borderId="0" xfId="18" applyFont="1" applyAlignment="1">
      <alignment horizontal="left"/>
    </xf>
    <xf numFmtId="171" fontId="6" fillId="6" borderId="0" xfId="11" applyNumberFormat="1" applyFont="1" applyFill="1"/>
    <xf numFmtId="0" fontId="6" fillId="6" borderId="0" xfId="18" applyFont="1" applyFill="1" applyAlignment="1">
      <alignment horizontal="left"/>
    </xf>
    <xf numFmtId="0" fontId="6" fillId="6" borderId="0" xfId="18" applyFont="1" applyFill="1" applyAlignment="1">
      <alignment horizontal="center"/>
    </xf>
    <xf numFmtId="0" fontId="7" fillId="6" borderId="0" xfId="18" applyFont="1" applyFill="1"/>
    <xf numFmtId="171" fontId="6" fillId="0" borderId="4" xfId="18" applyNumberFormat="1" applyFont="1" applyBorder="1" applyAlignment="1">
      <alignment horizontal="center"/>
    </xf>
    <xf numFmtId="0" fontId="6" fillId="0" borderId="13" xfId="6" applyFont="1" applyBorder="1" applyAlignment="1">
      <alignment horizontal="left" wrapText="1"/>
    </xf>
    <xf numFmtId="171" fontId="6" fillId="0" borderId="0" xfId="11" applyNumberFormat="1" applyFont="1" applyBorder="1"/>
    <xf numFmtId="171" fontId="6" fillId="0" borderId="0" xfId="12" applyNumberFormat="1" applyFont="1"/>
    <xf numFmtId="0" fontId="7" fillId="0" borderId="0" xfId="13" applyFont="1" applyAlignment="1">
      <alignment horizontal="center"/>
    </xf>
    <xf numFmtId="0" fontId="7" fillId="0" borderId="0" xfId="14" applyFont="1" applyAlignment="1">
      <alignment horizontal="center"/>
    </xf>
    <xf numFmtId="0" fontId="7" fillId="0" borderId="0" xfId="17" applyFont="1" applyAlignment="1">
      <alignment horizontal="center"/>
    </xf>
    <xf numFmtId="171" fontId="7" fillId="0" borderId="0" xfId="11" applyNumberFormat="1" applyFont="1" applyBorder="1" applyAlignment="1">
      <alignment horizontal="center" wrapText="1"/>
    </xf>
    <xf numFmtId="171" fontId="7" fillId="0" borderId="0" xfId="11" applyNumberFormat="1" applyFont="1" applyBorder="1" applyAlignment="1">
      <alignment horizontal="center" vertical="top" wrapText="1"/>
    </xf>
    <xf numFmtId="0" fontId="6" fillId="6" borderId="0" xfId="12" applyFont="1" applyFill="1" applyAlignment="1">
      <alignment vertical="center"/>
    </xf>
    <xf numFmtId="171" fontId="6" fillId="6" borderId="0" xfId="11" applyNumberFormat="1" applyFont="1" applyFill="1" applyAlignment="1">
      <alignment vertical="center"/>
    </xf>
    <xf numFmtId="167" fontId="6" fillId="6" borderId="0" xfId="11" applyNumberFormat="1" applyFont="1" applyFill="1" applyAlignment="1">
      <alignment vertical="center"/>
    </xf>
    <xf numFmtId="0" fontId="7" fillId="6" borderId="0" xfId="18" applyFont="1" applyFill="1" applyAlignment="1">
      <alignment horizontal="center" vertical="top"/>
    </xf>
    <xf numFmtId="0" fontId="6" fillId="6" borderId="1" xfId="12" applyFont="1" applyFill="1" applyBorder="1" applyAlignment="1">
      <alignment vertical="center"/>
    </xf>
    <xf numFmtId="171" fontId="6" fillId="6" borderId="1" xfId="11" applyNumberFormat="1" applyFont="1" applyFill="1" applyBorder="1" applyAlignment="1">
      <alignment vertical="center"/>
    </xf>
    <xf numFmtId="0" fontId="6" fillId="0" borderId="0" xfId="12" applyFont="1" applyAlignment="1">
      <alignment horizontal="right"/>
    </xf>
    <xf numFmtId="171" fontId="6" fillId="0" borderId="4" xfId="11" applyNumberFormat="1" applyFont="1" applyBorder="1"/>
    <xf numFmtId="171" fontId="6" fillId="0" borderId="0" xfId="11" applyNumberFormat="1" applyFont="1" applyFill="1" applyBorder="1"/>
    <xf numFmtId="171" fontId="6" fillId="0" borderId="0" xfId="11" applyNumberFormat="1" applyFont="1" applyBorder="1" applyAlignment="1">
      <alignment horizontal="center" wrapText="1"/>
    </xf>
    <xf numFmtId="0" fontId="6" fillId="6" borderId="0" xfId="6" applyFont="1" applyFill="1" applyAlignment="1">
      <alignment vertical="top"/>
    </xf>
    <xf numFmtId="0" fontId="6" fillId="0" borderId="13" xfId="18" applyFont="1" applyBorder="1"/>
    <xf numFmtId="0" fontId="7" fillId="0" borderId="0" xfId="17" applyFont="1"/>
    <xf numFmtId="0" fontId="7" fillId="0" borderId="1" xfId="12" applyFont="1" applyBorder="1"/>
    <xf numFmtId="0" fontId="7" fillId="0" borderId="1" xfId="12" applyFont="1" applyBorder="1" applyAlignment="1">
      <alignment horizontal="center"/>
    </xf>
    <xf numFmtId="0" fontId="6" fillId="0" borderId="1" xfId="12" applyFont="1" applyBorder="1"/>
    <xf numFmtId="0" fontId="7" fillId="0" borderId="1" xfId="12" applyFont="1" applyBorder="1" applyAlignment="1">
      <alignment horizontal="center" wrapText="1"/>
    </xf>
    <xf numFmtId="171" fontId="6" fillId="7" borderId="0" xfId="11" applyNumberFormat="1" applyFont="1" applyFill="1" applyAlignment="1">
      <alignment vertical="center"/>
    </xf>
    <xf numFmtId="0" fontId="6" fillId="6" borderId="0" xfId="12" applyFont="1" applyFill="1"/>
    <xf numFmtId="171" fontId="6" fillId="6" borderId="11" xfId="11" applyNumberFormat="1" applyFont="1" applyFill="1" applyBorder="1" applyAlignment="1">
      <alignment vertical="center"/>
    </xf>
    <xf numFmtId="171" fontId="6" fillId="6" borderId="0" xfId="11" applyNumberFormat="1" applyFont="1" applyFill="1" applyBorder="1" applyAlignment="1">
      <alignment vertical="center"/>
    </xf>
    <xf numFmtId="171" fontId="6" fillId="6" borderId="0" xfId="11" applyNumberFormat="1" applyFont="1" applyFill="1" applyBorder="1" applyAlignment="1">
      <alignment horizontal="left" vertical="center"/>
    </xf>
    <xf numFmtId="0" fontId="6" fillId="6" borderId="1" xfId="12" applyFont="1" applyFill="1" applyBorder="1"/>
    <xf numFmtId="171" fontId="6" fillId="6" borderId="1" xfId="11" applyNumberFormat="1" applyFont="1" applyFill="1" applyBorder="1"/>
    <xf numFmtId="0" fontId="6" fillId="0" borderId="11" xfId="12" applyFont="1" applyBorder="1" applyAlignment="1">
      <alignment horizontal="left"/>
    </xf>
    <xf numFmtId="171" fontId="6" fillId="0" borderId="4" xfId="11" applyNumberFormat="1" applyFont="1" applyFill="1" applyBorder="1"/>
    <xf numFmtId="0" fontId="6" fillId="0" borderId="0" xfId="12" applyFont="1" applyAlignment="1">
      <alignment horizontal="left"/>
    </xf>
    <xf numFmtId="171" fontId="6" fillId="0" borderId="0" xfId="11" applyNumberFormat="1" applyFont="1" applyFill="1" applyBorder="1" applyAlignment="1">
      <alignment horizontal="center"/>
    </xf>
    <xf numFmtId="0" fontId="6" fillId="0" borderId="11" xfId="12" applyFont="1" applyBorder="1" applyAlignment="1">
      <alignment horizontal="right"/>
    </xf>
    <xf numFmtId="0" fontId="6" fillId="0" borderId="11" xfId="12" applyFont="1" applyBorder="1"/>
    <xf numFmtId="0" fontId="6" fillId="0" borderId="0" xfId="6" applyFont="1" applyAlignment="1">
      <alignment horizontal="left" wrapText="1"/>
    </xf>
    <xf numFmtId="0" fontId="6" fillId="0" borderId="0" xfId="18" applyFont="1" applyAlignment="1">
      <alignment horizontal="left" vertical="top" wrapText="1"/>
    </xf>
    <xf numFmtId="0" fontId="7" fillId="0" borderId="1" xfId="6" applyFont="1" applyBorder="1" applyAlignment="1">
      <alignment horizontal="center" wrapText="1"/>
    </xf>
    <xf numFmtId="171" fontId="6" fillId="7" borderId="0" xfId="11" applyNumberFormat="1" applyFont="1" applyFill="1"/>
    <xf numFmtId="171" fontId="6" fillId="0" borderId="7" xfId="11" applyNumberFormat="1" applyFont="1" applyFill="1" applyBorder="1"/>
    <xf numFmtId="171" fontId="6" fillId="0" borderId="0" xfId="11" applyNumberFormat="1" applyFont="1" applyBorder="1" applyAlignment="1">
      <alignment horizontal="right"/>
    </xf>
    <xf numFmtId="171" fontId="6" fillId="0" borderId="0" xfId="19" applyNumberFormat="1" applyFont="1"/>
    <xf numFmtId="10" fontId="6" fillId="0" borderId="0" xfId="20" applyNumberFormat="1" applyFont="1"/>
    <xf numFmtId="171" fontId="6" fillId="0" borderId="0" xfId="19" applyNumberFormat="1" applyFont="1" applyAlignment="1">
      <alignment horizontal="center"/>
    </xf>
    <xf numFmtId="0" fontId="6" fillId="0" borderId="0" xfId="6" quotePrefix="1" applyFont="1" applyAlignment="1">
      <alignment horizontal="center"/>
    </xf>
    <xf numFmtId="171" fontId="6" fillId="0" borderId="0" xfId="19" quotePrefix="1" applyNumberFormat="1" applyFont="1" applyAlignment="1">
      <alignment horizontal="center"/>
    </xf>
    <xf numFmtId="0" fontId="6" fillId="6" borderId="0" xfId="6" applyFont="1" applyFill="1"/>
    <xf numFmtId="178" fontId="6" fillId="6" borderId="0" xfId="11" applyNumberFormat="1" applyFont="1" applyFill="1" applyAlignment="1">
      <alignment horizontal="center" vertical="center"/>
    </xf>
    <xf numFmtId="10" fontId="6" fillId="6" borderId="0" xfId="20" applyNumberFormat="1" applyFont="1" applyFill="1" applyAlignment="1">
      <alignment horizontal="right" vertical="center"/>
    </xf>
    <xf numFmtId="171" fontId="6" fillId="0" borderId="0" xfId="11" applyNumberFormat="1" applyFont="1" applyBorder="1" applyAlignment="1">
      <alignment horizontal="left"/>
    </xf>
    <xf numFmtId="0" fontId="6" fillId="0" borderId="0" xfId="18" applyFont="1" applyAlignment="1">
      <alignment horizontal="right"/>
    </xf>
    <xf numFmtId="0" fontId="6" fillId="6" borderId="0" xfId="18" applyFont="1" applyFill="1"/>
    <xf numFmtId="0" fontId="7" fillId="0" borderId="1" xfId="18" applyFont="1" applyBorder="1" applyAlignment="1">
      <alignment horizontal="center" wrapText="1"/>
    </xf>
    <xf numFmtId="0" fontId="7" fillId="0" borderId="1" xfId="18" applyFont="1" applyBorder="1"/>
    <xf numFmtId="171" fontId="6" fillId="6" borderId="0" xfId="18" applyNumberFormat="1" applyFont="1" applyFill="1" applyAlignment="1">
      <alignment horizontal="center"/>
    </xf>
    <xf numFmtId="41" fontId="6" fillId="6" borderId="0" xfId="18" applyNumberFormat="1" applyFont="1" applyFill="1" applyAlignment="1">
      <alignment horizontal="center" wrapText="1"/>
    </xf>
    <xf numFmtId="0" fontId="6" fillId="0" borderId="13" xfId="6" applyFont="1" applyBorder="1"/>
    <xf numFmtId="0" fontId="7" fillId="0" borderId="0" xfId="22" applyNumberFormat="1" applyFont="1"/>
    <xf numFmtId="0" fontId="6" fillId="0" borderId="0" xfId="13" applyFont="1"/>
    <xf numFmtId="179" fontId="6" fillId="0" borderId="0" xfId="22" applyFont="1"/>
    <xf numFmtId="177" fontId="7" fillId="0" borderId="0" xfId="10" quotePrefix="1" applyFont="1"/>
    <xf numFmtId="0" fontId="7" fillId="0" borderId="0" xfId="23" applyFont="1"/>
    <xf numFmtId="177" fontId="7" fillId="6" borderId="0" xfId="10" quotePrefix="1" applyFont="1" applyFill="1"/>
    <xf numFmtId="0" fontId="6" fillId="0" borderId="0" xfId="0" applyFont="1"/>
    <xf numFmtId="177" fontId="7" fillId="0" borderId="0" xfId="10" quotePrefix="1" applyFont="1" applyAlignment="1">
      <alignment horizontal="center"/>
    </xf>
    <xf numFmtId="0" fontId="7" fillId="0" borderId="0" xfId="23" applyFont="1" applyAlignment="1">
      <alignment horizontal="center"/>
    </xf>
    <xf numFmtId="0" fontId="6" fillId="0" borderId="0" xfId="23" applyFont="1" applyAlignment="1">
      <alignment horizontal="left"/>
    </xf>
    <xf numFmtId="0" fontId="6" fillId="6" borderId="0" xfId="24" applyNumberFormat="1" applyFont="1" applyFill="1"/>
    <xf numFmtId="0" fontId="6" fillId="0" borderId="0" xfId="23" applyFont="1"/>
    <xf numFmtId="171" fontId="6" fillId="6" borderId="0" xfId="24" applyNumberFormat="1" applyFont="1" applyFill="1"/>
    <xf numFmtId="0" fontId="29" fillId="0" borderId="0" xfId="0" applyFont="1"/>
    <xf numFmtId="0" fontId="7" fillId="0" borderId="0" xfId="23" applyFont="1" applyAlignment="1">
      <alignment horizontal="center" vertical="top"/>
    </xf>
    <xf numFmtId="0" fontId="6" fillId="0" borderId="0" xfId="25" applyFont="1"/>
    <xf numFmtId="0" fontId="7" fillId="0" borderId="0" xfId="23" applyFont="1" applyAlignment="1">
      <alignment horizontal="left"/>
    </xf>
    <xf numFmtId="171" fontId="6" fillId="0" borderId="1" xfId="26" applyNumberFormat="1" applyFont="1" applyBorder="1" applyAlignment="1">
      <alignment horizontal="center" vertical="center" wrapText="1"/>
    </xf>
    <xf numFmtId="171" fontId="6" fillId="6" borderId="0" xfId="27" applyNumberFormat="1" applyFont="1" applyFill="1"/>
    <xf numFmtId="0" fontId="7" fillId="0" borderId="0" xfId="23" applyFont="1" applyAlignment="1">
      <alignment horizontal="center" wrapText="1"/>
    </xf>
    <xf numFmtId="171" fontId="6" fillId="6" borderId="1" xfId="27" applyNumberFormat="1" applyFont="1" applyFill="1" applyBorder="1"/>
    <xf numFmtId="171" fontId="6" fillId="0" borderId="0" xfId="23" applyNumberFormat="1" applyFont="1"/>
    <xf numFmtId="171" fontId="6" fillId="0" borderId="4" xfId="23" applyNumberFormat="1" applyFont="1" applyBorder="1"/>
    <xf numFmtId="171" fontId="7" fillId="0" borderId="0" xfId="26" applyNumberFormat="1" applyFont="1" applyAlignment="1">
      <alignment vertical="center"/>
    </xf>
    <xf numFmtId="0" fontId="7" fillId="0" borderId="0" xfId="14" applyFont="1"/>
    <xf numFmtId="179" fontId="7" fillId="0" borderId="0" xfId="22" applyFont="1" applyAlignment="1">
      <alignment horizontal="center"/>
    </xf>
    <xf numFmtId="0" fontId="6" fillId="0" borderId="1" xfId="14" applyFont="1" applyBorder="1" applyAlignment="1">
      <alignment horizontal="center"/>
    </xf>
    <xf numFmtId="0" fontId="6" fillId="0" borderId="1" xfId="27" applyFont="1" applyBorder="1" applyAlignment="1">
      <alignment horizontal="center" wrapText="1"/>
    </xf>
    <xf numFmtId="0" fontId="7" fillId="0" borderId="0" xfId="23" applyFont="1" applyAlignment="1">
      <alignment horizontal="center" vertical="center"/>
    </xf>
    <xf numFmtId="0" fontId="6" fillId="0" borderId="7" xfId="14" applyFont="1" applyBorder="1" applyAlignment="1">
      <alignment horizontal="center" vertical="center"/>
    </xf>
    <xf numFmtId="0" fontId="6" fillId="0" borderId="7" xfId="27" applyFont="1" applyBorder="1" applyAlignment="1">
      <alignment horizontal="center" vertical="center" wrapText="1"/>
    </xf>
    <xf numFmtId="0" fontId="6" fillId="0" borderId="0" xfId="13" applyFont="1" applyAlignment="1">
      <alignment vertical="center"/>
    </xf>
    <xf numFmtId="0" fontId="6" fillId="0" borderId="0" xfId="14" applyFont="1"/>
    <xf numFmtId="0" fontId="6" fillId="6" borderId="0" xfId="27" applyFont="1" applyFill="1" applyAlignment="1">
      <alignment horizontal="left"/>
    </xf>
    <xf numFmtId="171" fontId="6" fillId="6" borderId="0" xfId="27" applyNumberFormat="1" applyFont="1" applyFill="1" applyAlignment="1">
      <alignment horizontal="right"/>
    </xf>
    <xf numFmtId="171" fontId="6" fillId="6" borderId="0" xfId="28" applyNumberFormat="1" applyFont="1" applyFill="1" applyAlignment="1">
      <alignment horizontal="right"/>
    </xf>
    <xf numFmtId="0" fontId="6" fillId="0" borderId="0" xfId="27" applyFont="1" applyAlignment="1">
      <alignment horizontal="center"/>
    </xf>
    <xf numFmtId="171" fontId="6" fillId="0" borderId="0" xfId="27" applyNumberFormat="1" applyFont="1" applyAlignment="1">
      <alignment horizontal="right"/>
    </xf>
    <xf numFmtId="171" fontId="6" fillId="0" borderId="0" xfId="27" applyNumberFormat="1" applyFont="1"/>
    <xf numFmtId="0" fontId="6" fillId="6" borderId="0" xfId="27" applyFont="1" applyFill="1" applyAlignment="1">
      <alignment horizontal="center"/>
    </xf>
    <xf numFmtId="171" fontId="6" fillId="0" borderId="1" xfId="27" applyNumberFormat="1" applyFont="1" applyBorder="1"/>
    <xf numFmtId="0" fontId="6" fillId="0" borderId="11" xfId="14" applyFont="1" applyBorder="1" applyAlignment="1">
      <alignment horizontal="left"/>
    </xf>
    <xf numFmtId="0" fontId="6" fillId="0" borderId="11" xfId="14" applyFont="1" applyBorder="1" applyAlignment="1">
      <alignment horizontal="right"/>
    </xf>
    <xf numFmtId="171" fontId="6" fillId="0" borderId="4" xfId="27" applyNumberFormat="1" applyFont="1" applyBorder="1"/>
    <xf numFmtId="0" fontId="6" fillId="0" borderId="11" xfId="27" applyFont="1" applyBorder="1"/>
    <xf numFmtId="171" fontId="6" fillId="0" borderId="4" xfId="29" applyNumberFormat="1" applyFont="1" applyBorder="1"/>
    <xf numFmtId="0" fontId="6" fillId="0" borderId="0" xfId="14" applyFont="1" applyAlignment="1">
      <alignment horizontal="right"/>
    </xf>
    <xf numFmtId="0" fontId="6" fillId="0" borderId="0" xfId="27" applyFont="1"/>
    <xf numFmtId="171" fontId="6" fillId="0" borderId="0" xfId="13" applyNumberFormat="1" applyFont="1"/>
    <xf numFmtId="0" fontId="7" fillId="0" borderId="0" xfId="13" applyFont="1"/>
    <xf numFmtId="0" fontId="7" fillId="0" borderId="0" xfId="13" applyFont="1" applyAlignment="1">
      <alignment vertical="top"/>
    </xf>
    <xf numFmtId="0" fontId="6" fillId="0" borderId="0" xfId="13" applyFont="1" applyAlignment="1">
      <alignment vertical="top"/>
    </xf>
    <xf numFmtId="0" fontId="6" fillId="0" borderId="0" xfId="18" applyFont="1" applyAlignment="1">
      <alignment wrapText="1"/>
    </xf>
    <xf numFmtId="0" fontId="6" fillId="0" borderId="0" xfId="18" applyFont="1" applyAlignment="1">
      <alignment horizontal="left" wrapText="1"/>
    </xf>
    <xf numFmtId="0" fontId="6" fillId="0" borderId="0" xfId="30" applyFont="1"/>
    <xf numFmtId="0" fontId="7" fillId="6" borderId="0" xfId="12" applyFont="1" applyFill="1"/>
    <xf numFmtId="0" fontId="7" fillId="0" borderId="0" xfId="12" applyFont="1" applyAlignment="1">
      <alignment horizontal="center"/>
    </xf>
    <xf numFmtId="0" fontId="7" fillId="0" borderId="0" xfId="12" applyFont="1"/>
    <xf numFmtId="0" fontId="7" fillId="0" borderId="1" xfId="30" applyFont="1" applyBorder="1"/>
    <xf numFmtId="10" fontId="6" fillId="0" borderId="0" xfId="30" applyNumberFormat="1" applyFont="1" applyAlignment="1">
      <alignment horizontal="center"/>
    </xf>
    <xf numFmtId="0" fontId="7" fillId="0" borderId="0" xfId="30" applyFont="1"/>
    <xf numFmtId="10" fontId="6" fillId="6" borderId="0" xfId="31" applyNumberFormat="1" applyFont="1" applyFill="1" applyBorder="1" applyAlignment="1">
      <alignment horizontal="center"/>
    </xf>
    <xf numFmtId="10" fontId="6" fillId="6" borderId="0" xfId="30" applyNumberFormat="1" applyFont="1" applyFill="1" applyAlignment="1">
      <alignment horizontal="center"/>
    </xf>
    <xf numFmtId="0" fontId="6" fillId="6" borderId="0" xfId="30" applyFont="1" applyFill="1" applyAlignment="1">
      <alignment horizontal="center"/>
    </xf>
    <xf numFmtId="0" fontId="6" fillId="0" borderId="0" xfId="30" applyFont="1" applyAlignment="1">
      <alignment horizontal="center"/>
    </xf>
    <xf numFmtId="0" fontId="6" fillId="0" borderId="7" xfId="30" applyFont="1" applyBorder="1"/>
    <xf numFmtId="0" fontId="6" fillId="0" borderId="7" xfId="30" applyFont="1" applyBorder="1" applyAlignment="1">
      <alignment horizontal="right"/>
    </xf>
    <xf numFmtId="0" fontId="6" fillId="0" borderId="7" xfId="30" applyFont="1" applyBorder="1" applyAlignment="1">
      <alignment horizontal="center"/>
    </xf>
    <xf numFmtId="0" fontId="6" fillId="0" borderId="1" xfId="30" applyFont="1" applyBorder="1" applyAlignment="1">
      <alignment horizontal="center"/>
    </xf>
    <xf numFmtId="0" fontId="6" fillId="6" borderId="0" xfId="30" applyFont="1" applyFill="1"/>
    <xf numFmtId="41" fontId="6" fillId="6" borderId="0" xfId="30" applyNumberFormat="1" applyFont="1" applyFill="1"/>
    <xf numFmtId="41" fontId="6" fillId="0" borderId="0" xfId="30" applyNumberFormat="1" applyFont="1"/>
    <xf numFmtId="41" fontId="6" fillId="8" borderId="0" xfId="30" applyNumberFormat="1" applyFont="1" applyFill="1"/>
    <xf numFmtId="41" fontId="6" fillId="0" borderId="4" xfId="30" applyNumberFormat="1" applyFont="1" applyBorder="1"/>
    <xf numFmtId="0" fontId="6" fillId="0" borderId="1" xfId="30" applyFont="1" applyBorder="1"/>
    <xf numFmtId="41" fontId="6" fillId="0" borderId="1" xfId="30" applyNumberFormat="1" applyFont="1" applyBorder="1"/>
    <xf numFmtId="10" fontId="6" fillId="0" borderId="0" xfId="31" applyNumberFormat="1" applyFont="1" applyBorder="1" applyAlignment="1">
      <alignment horizontal="center"/>
    </xf>
    <xf numFmtId="41" fontId="6" fillId="0" borderId="0" xfId="30" applyNumberFormat="1" applyFont="1" applyAlignment="1">
      <alignment horizontal="center"/>
    </xf>
    <xf numFmtId="0" fontId="7" fillId="0" borderId="0" xfId="30" applyFont="1" applyAlignment="1">
      <alignment horizontal="center"/>
    </xf>
    <xf numFmtId="0" fontId="7" fillId="0" borderId="0" xfId="22" applyNumberFormat="1" applyFont="1" applyAlignment="1">
      <alignment vertical="center"/>
    </xf>
    <xf numFmtId="0" fontId="15" fillId="2" borderId="0" xfId="5" applyFont="1" applyFill="1" applyAlignment="1">
      <alignment horizontal="left" vertical="top"/>
    </xf>
    <xf numFmtId="0" fontId="14" fillId="2" borderId="0" xfId="5" applyFont="1" applyFill="1" applyAlignment="1">
      <alignment horizontal="left" vertical="top"/>
    </xf>
    <xf numFmtId="0" fontId="15" fillId="2" borderId="0" xfId="5" applyFont="1" applyFill="1" applyAlignment="1">
      <alignment vertical="top"/>
    </xf>
    <xf numFmtId="0" fontId="15" fillId="2" borderId="0" xfId="5" applyFont="1" applyFill="1" applyAlignment="1">
      <alignment horizontal="right" vertical="top"/>
    </xf>
    <xf numFmtId="0" fontId="15" fillId="2" borderId="0" xfId="5" applyFont="1" applyFill="1" applyAlignment="1">
      <alignment horizontal="center" vertical="center"/>
    </xf>
    <xf numFmtId="0" fontId="15" fillId="0" borderId="0" xfId="5" applyFont="1" applyAlignment="1">
      <alignment horizontal="right" vertical="top"/>
    </xf>
    <xf numFmtId="0" fontId="15" fillId="5" borderId="0" xfId="5" applyFont="1" applyFill="1" applyAlignment="1">
      <alignment horizontal="center" vertical="top"/>
    </xf>
    <xf numFmtId="0" fontId="18" fillId="2" borderId="0" xfId="5" applyFont="1" applyFill="1" applyAlignment="1">
      <alignment horizontal="center"/>
    </xf>
    <xf numFmtId="49" fontId="18" fillId="2" borderId="0" xfId="5" applyNumberFormat="1" applyFont="1" applyFill="1" applyAlignment="1">
      <alignment horizontal="center" vertical="top"/>
    </xf>
    <xf numFmtId="0" fontId="30" fillId="7" borderId="6" xfId="5" applyFont="1" applyFill="1" applyBorder="1" applyAlignment="1">
      <alignment horizontal="center" wrapText="1"/>
    </xf>
    <xf numFmtId="0" fontId="30" fillId="7" borderId="7" xfId="5" applyFont="1" applyFill="1" applyBorder="1" applyAlignment="1">
      <alignment horizontal="left"/>
    </xf>
    <xf numFmtId="0" fontId="30" fillId="7" borderId="7" xfId="5" applyFont="1" applyFill="1" applyBorder="1" applyAlignment="1">
      <alignment horizontal="center" wrapText="1"/>
    </xf>
    <xf numFmtId="17" fontId="30" fillId="6" borderId="7" xfId="5" applyNumberFormat="1" applyFont="1" applyFill="1" applyBorder="1" applyAlignment="1">
      <alignment horizontal="center" wrapText="1"/>
    </xf>
    <xf numFmtId="17" fontId="30" fillId="6" borderId="8" xfId="5" applyNumberFormat="1" applyFont="1" applyFill="1" applyBorder="1" applyAlignment="1">
      <alignment horizontal="center" wrapText="1"/>
    </xf>
    <xf numFmtId="0" fontId="18" fillId="2" borderId="0" xfId="5" applyFont="1" applyFill="1" applyAlignment="1">
      <alignment horizontal="center" vertical="top"/>
    </xf>
    <xf numFmtId="0" fontId="15" fillId="2" borderId="0" xfId="5" quotePrefix="1" applyFont="1" applyFill="1" applyAlignment="1">
      <alignment horizontal="center" vertical="top"/>
    </xf>
    <xf numFmtId="0" fontId="15" fillId="2" borderId="10" xfId="5" applyFont="1" applyFill="1" applyBorder="1" applyAlignment="1">
      <alignment horizontal="center"/>
    </xf>
    <xf numFmtId="0" fontId="15" fillId="6" borderId="10" xfId="5" applyFont="1" applyFill="1" applyBorder="1" applyAlignment="1">
      <alignment horizontal="left" vertical="top"/>
    </xf>
    <xf numFmtId="171" fontId="15" fillId="7" borderId="11" xfId="2" applyNumberFormat="1" applyFont="1" applyFill="1" applyBorder="1" applyAlignment="1">
      <alignment horizontal="center" vertical="top"/>
    </xf>
    <xf numFmtId="171" fontId="15" fillId="4" borderId="11" xfId="2" applyNumberFormat="1" applyFont="1" applyFill="1" applyBorder="1" applyAlignment="1">
      <alignment horizontal="center" vertical="top"/>
    </xf>
    <xf numFmtId="0" fontId="15" fillId="2" borderId="17" xfId="5" applyFont="1" applyFill="1" applyBorder="1" applyAlignment="1">
      <alignment horizontal="center" vertical="top"/>
    </xf>
    <xf numFmtId="0" fontId="15" fillId="6" borderId="17" xfId="5" applyFont="1" applyFill="1" applyBorder="1" applyAlignment="1">
      <alignment horizontal="left" vertical="top"/>
    </xf>
    <xf numFmtId="171" fontId="15" fillId="7" borderId="0" xfId="2" applyNumberFormat="1" applyFont="1" applyFill="1" applyBorder="1" applyAlignment="1">
      <alignment horizontal="center" vertical="top"/>
    </xf>
    <xf numFmtId="171" fontId="15" fillId="4" borderId="0" xfId="2" applyNumberFormat="1" applyFont="1" applyFill="1" applyBorder="1" applyAlignment="1">
      <alignment horizontal="center" vertical="top"/>
    </xf>
    <xf numFmtId="0" fontId="15" fillId="2" borderId="19" xfId="5" applyFont="1" applyFill="1" applyBorder="1" applyAlignment="1">
      <alignment horizontal="center" vertical="top"/>
    </xf>
    <xf numFmtId="0" fontId="15" fillId="6" borderId="19" xfId="5" applyFont="1" applyFill="1" applyBorder="1" applyAlignment="1">
      <alignment horizontal="left" vertical="top"/>
    </xf>
    <xf numFmtId="171" fontId="15" fillId="6" borderId="1" xfId="2" applyNumberFormat="1" applyFont="1" applyFill="1" applyBorder="1" applyAlignment="1">
      <alignment horizontal="center" vertical="top"/>
    </xf>
    <xf numFmtId="171" fontId="15" fillId="4" borderId="1" xfId="2" applyNumberFormat="1" applyFont="1" applyFill="1" applyBorder="1" applyAlignment="1">
      <alignment horizontal="center" vertical="top"/>
    </xf>
    <xf numFmtId="171" fontId="15" fillId="4" borderId="20" xfId="2" applyNumberFormat="1" applyFont="1" applyFill="1" applyBorder="1" applyAlignment="1">
      <alignment horizontal="center" vertical="top"/>
    </xf>
    <xf numFmtId="0" fontId="31" fillId="2" borderId="6" xfId="5" applyFont="1" applyFill="1" applyBorder="1" applyAlignment="1">
      <alignment horizontal="center" vertical="top"/>
    </xf>
    <xf numFmtId="0" fontId="31" fillId="2" borderId="7" xfId="5" applyFont="1" applyFill="1" applyBorder="1" applyAlignment="1">
      <alignment horizontal="left" vertical="top"/>
    </xf>
    <xf numFmtId="171" fontId="31" fillId="2" borderId="7" xfId="5" applyNumberFormat="1" applyFont="1" applyFill="1" applyBorder="1" applyAlignment="1">
      <alignment horizontal="left" vertical="top"/>
    </xf>
    <xf numFmtId="171" fontId="31" fillId="2" borderId="8" xfId="5" applyNumberFormat="1" applyFont="1" applyFill="1" applyBorder="1" applyAlignment="1">
      <alignment horizontal="left" vertical="top"/>
    </xf>
    <xf numFmtId="0" fontId="31" fillId="2" borderId="17" xfId="5" applyFont="1" applyFill="1" applyBorder="1" applyAlignment="1">
      <alignment horizontal="center" vertical="top"/>
    </xf>
    <xf numFmtId="0" fontId="31" fillId="2" borderId="0" xfId="5" applyFont="1" applyFill="1" applyAlignment="1">
      <alignment horizontal="left" vertical="top"/>
    </xf>
    <xf numFmtId="171" fontId="31" fillId="2" borderId="0" xfId="5" applyNumberFormat="1" applyFont="1" applyFill="1" applyAlignment="1">
      <alignment horizontal="left" vertical="top"/>
    </xf>
    <xf numFmtId="0" fontId="14" fillId="2" borderId="17" xfId="5" applyFont="1" applyFill="1" applyBorder="1" applyAlignment="1">
      <alignment horizontal="center" vertical="top"/>
    </xf>
    <xf numFmtId="0" fontId="18" fillId="2" borderId="0" xfId="5" applyFont="1" applyFill="1" applyAlignment="1">
      <alignment vertical="top"/>
    </xf>
    <xf numFmtId="0" fontId="15" fillId="2" borderId="14" xfId="5" applyFont="1" applyFill="1" applyBorder="1" applyAlignment="1">
      <alignment horizontal="center" vertical="top"/>
    </xf>
    <xf numFmtId="0" fontId="15" fillId="6" borderId="16" xfId="5" applyFont="1" applyFill="1" applyBorder="1" applyAlignment="1">
      <alignment horizontal="center" vertical="top"/>
    </xf>
    <xf numFmtId="0" fontId="31" fillId="2" borderId="0" xfId="5" applyFont="1" applyFill="1" applyAlignment="1">
      <alignment horizontal="center" vertical="top"/>
    </xf>
    <xf numFmtId="0" fontId="30" fillId="7" borderId="8" xfId="5" applyFont="1" applyFill="1" applyBorder="1" applyAlignment="1">
      <alignment horizontal="center" wrapText="1"/>
    </xf>
    <xf numFmtId="17" fontId="30" fillId="7" borderId="0" xfId="5" applyNumberFormat="1" applyFont="1" applyFill="1" applyAlignment="1">
      <alignment horizontal="center" wrapText="1"/>
    </xf>
    <xf numFmtId="9" fontId="30" fillId="7" borderId="0" xfId="3" applyFont="1" applyFill="1" applyBorder="1" applyAlignment="1">
      <alignment horizontal="center" wrapText="1"/>
    </xf>
    <xf numFmtId="0" fontId="15" fillId="2" borderId="17" xfId="5" applyFont="1" applyFill="1" applyBorder="1" applyAlignment="1">
      <alignment horizontal="left" vertical="top"/>
    </xf>
    <xf numFmtId="0" fontId="15" fillId="2" borderId="8" xfId="5" quotePrefix="1" applyFont="1" applyFill="1" applyBorder="1" applyAlignment="1">
      <alignment horizontal="center" vertical="top"/>
    </xf>
    <xf numFmtId="0" fontId="18" fillId="7" borderId="0" xfId="5" applyFont="1" applyFill="1" applyAlignment="1">
      <alignment horizontal="center" vertical="top"/>
    </xf>
    <xf numFmtId="0" fontId="15" fillId="7" borderId="0" xfId="5" applyFont="1" applyFill="1" applyAlignment="1">
      <alignment vertical="top"/>
    </xf>
    <xf numFmtId="171" fontId="15" fillId="7" borderId="12" xfId="2" applyNumberFormat="1" applyFont="1" applyFill="1" applyBorder="1" applyAlignment="1">
      <alignment horizontal="center" vertical="top"/>
    </xf>
    <xf numFmtId="171" fontId="15" fillId="7" borderId="18" xfId="2" applyNumberFormat="1" applyFont="1" applyFill="1" applyBorder="1" applyAlignment="1">
      <alignment horizontal="center" vertical="top"/>
    </xf>
    <xf numFmtId="171" fontId="15" fillId="6" borderId="20" xfId="2" applyNumberFormat="1" applyFont="1" applyFill="1" applyBorder="1" applyAlignment="1">
      <alignment horizontal="center" vertical="top"/>
    </xf>
    <xf numFmtId="0" fontId="15" fillId="2" borderId="18" xfId="5" quotePrefix="1" applyFont="1" applyFill="1" applyBorder="1" applyAlignment="1">
      <alignment horizontal="center" vertical="top"/>
    </xf>
    <xf numFmtId="171" fontId="15" fillId="6" borderId="12" xfId="2" applyNumberFormat="1" applyFont="1" applyFill="1" applyBorder="1" applyAlignment="1">
      <alignment horizontal="center" vertical="top"/>
    </xf>
    <xf numFmtId="9" fontId="15" fillId="7" borderId="0" xfId="3" applyFont="1" applyFill="1" applyBorder="1" applyAlignment="1">
      <alignment horizontal="center" vertical="top"/>
    </xf>
    <xf numFmtId="171" fontId="15" fillId="6" borderId="18" xfId="2" applyNumberFormat="1" applyFont="1" applyFill="1" applyBorder="1" applyAlignment="1">
      <alignment horizontal="center" vertical="top"/>
    </xf>
    <xf numFmtId="171" fontId="15" fillId="7" borderId="0" xfId="2" applyNumberFormat="1" applyFont="1" applyFill="1" applyBorder="1" applyAlignment="1">
      <alignment horizontal="left" vertical="top"/>
    </xf>
    <xf numFmtId="0" fontId="31" fillId="2" borderId="19" xfId="5" applyFont="1" applyFill="1" applyBorder="1" applyAlignment="1">
      <alignment horizontal="center" vertical="top"/>
    </xf>
    <xf numFmtId="0" fontId="31" fillId="2" borderId="1" xfId="5" applyFont="1" applyFill="1" applyBorder="1" applyAlignment="1">
      <alignment horizontal="left" vertical="top"/>
    </xf>
    <xf numFmtId="171" fontId="31" fillId="2" borderId="20" xfId="5" applyNumberFormat="1" applyFont="1" applyFill="1" applyBorder="1" applyAlignment="1">
      <alignment horizontal="left" vertical="top"/>
    </xf>
    <xf numFmtId="0" fontId="15" fillId="5" borderId="0" xfId="5" applyFont="1" applyFill="1" applyAlignment="1">
      <alignment vertical="top" wrapText="1"/>
    </xf>
    <xf numFmtId="0" fontId="33" fillId="0" borderId="0" xfId="5" applyFont="1"/>
    <xf numFmtId="171" fontId="34" fillId="0" borderId="0" xfId="1" applyNumberFormat="1" applyFont="1"/>
    <xf numFmtId="0" fontId="35" fillId="0" borderId="0" xfId="5" applyFont="1"/>
    <xf numFmtId="0" fontId="36" fillId="7" borderId="0" xfId="36" applyFont="1" applyFill="1" applyAlignment="1">
      <alignment horizontal="left"/>
    </xf>
    <xf numFmtId="0" fontId="36" fillId="0" borderId="0" xfId="5" applyFont="1" applyAlignment="1">
      <alignment horizontal="left"/>
    </xf>
    <xf numFmtId="177" fontId="36" fillId="0" borderId="0" xfId="10" quotePrefix="1" applyFont="1"/>
    <xf numFmtId="0" fontId="36" fillId="0" borderId="0" xfId="37" applyFont="1"/>
    <xf numFmtId="177" fontId="36" fillId="0" borderId="0" xfId="10" quotePrefix="1" applyFont="1" applyAlignment="1">
      <alignment horizontal="center"/>
    </xf>
    <xf numFmtId="0" fontId="36" fillId="0" borderId="0" xfId="37" applyFont="1" applyAlignment="1">
      <alignment horizontal="center"/>
    </xf>
    <xf numFmtId="0" fontId="34" fillId="0" borderId="0" xfId="37" applyFont="1" applyAlignment="1">
      <alignment horizontal="center"/>
    </xf>
    <xf numFmtId="0" fontId="34" fillId="0" borderId="0" xfId="37" applyFont="1" applyAlignment="1">
      <alignment horizontal="left"/>
    </xf>
    <xf numFmtId="0" fontId="37" fillId="0" borderId="0" xfId="1" applyNumberFormat="1" applyFont="1" applyFill="1" applyBorder="1" applyAlignment="1">
      <alignment horizontal="right" vertical="top"/>
    </xf>
    <xf numFmtId="0" fontId="34" fillId="0" borderId="0" xfId="37" applyFont="1"/>
    <xf numFmtId="171" fontId="37" fillId="0" borderId="0" xfId="2" applyNumberFormat="1" applyFont="1" applyFill="1" applyBorder="1" applyAlignment="1">
      <alignment horizontal="center" vertical="top"/>
    </xf>
    <xf numFmtId="0" fontId="33" fillId="0" borderId="0" xfId="37" applyFont="1"/>
    <xf numFmtId="0" fontId="34" fillId="0" borderId="0" xfId="38" applyFont="1"/>
    <xf numFmtId="0" fontId="33" fillId="0" borderId="0" xfId="37" applyFont="1" applyAlignment="1">
      <alignment horizontal="left"/>
    </xf>
    <xf numFmtId="0" fontId="33" fillId="7" borderId="0" xfId="37" applyFont="1" applyFill="1" applyAlignment="1">
      <alignment horizontal="left"/>
    </xf>
    <xf numFmtId="0" fontId="34" fillId="7" borderId="0" xfId="37" applyFont="1" applyFill="1"/>
    <xf numFmtId="171" fontId="34" fillId="6" borderId="0" xfId="37" applyNumberFormat="1" applyFont="1" applyFill="1"/>
    <xf numFmtId="0" fontId="34" fillId="7" borderId="0" xfId="37" applyFont="1" applyFill="1" applyAlignment="1">
      <alignment horizontal="left"/>
    </xf>
    <xf numFmtId="171" fontId="34" fillId="6" borderId="0" xfId="40" applyNumberFormat="1" applyFont="1" applyFill="1"/>
    <xf numFmtId="0" fontId="33" fillId="7" borderId="0" xfId="37" applyFont="1" applyFill="1" applyAlignment="1">
      <alignment horizontal="center" wrapText="1"/>
    </xf>
    <xf numFmtId="171" fontId="34" fillId="6" borderId="1" xfId="37" applyNumberFormat="1" applyFont="1" applyFill="1" applyBorder="1"/>
    <xf numFmtId="171" fontId="34" fillId="6" borderId="1" xfId="40" applyNumberFormat="1" applyFont="1" applyFill="1" applyBorder="1"/>
    <xf numFmtId="171" fontId="34" fillId="0" borderId="0" xfId="37" applyNumberFormat="1" applyFont="1"/>
    <xf numFmtId="171" fontId="34" fillId="7" borderId="0" xfId="37" applyNumberFormat="1" applyFont="1" applyFill="1"/>
    <xf numFmtId="171" fontId="34" fillId="0" borderId="4" xfId="37" applyNumberFormat="1" applyFont="1" applyBorder="1"/>
    <xf numFmtId="171" fontId="34" fillId="7" borderId="4" xfId="37" applyNumberFormat="1" applyFont="1" applyFill="1" applyBorder="1"/>
    <xf numFmtId="171" fontId="33" fillId="0" borderId="0" xfId="39" applyNumberFormat="1" applyFont="1" applyFill="1" applyBorder="1" applyAlignment="1">
      <alignment vertical="center"/>
    </xf>
    <xf numFmtId="0" fontId="33" fillId="0" borderId="0" xfId="37" applyFont="1" applyAlignment="1">
      <alignment horizontal="center" wrapText="1"/>
    </xf>
    <xf numFmtId="0" fontId="38" fillId="0" borderId="0" xfId="13" applyFont="1"/>
    <xf numFmtId="171" fontId="38" fillId="0" borderId="0" xfId="13" applyNumberFormat="1" applyFont="1"/>
    <xf numFmtId="0" fontId="36" fillId="0" borderId="0" xfId="14" applyFont="1"/>
    <xf numFmtId="0" fontId="36" fillId="0" borderId="0" xfId="13" applyFont="1" applyAlignment="1">
      <alignment horizontal="center"/>
    </xf>
    <xf numFmtId="0" fontId="36" fillId="0" borderId="0" xfId="14" applyFont="1" applyAlignment="1">
      <alignment horizontal="center"/>
    </xf>
    <xf numFmtId="0" fontId="33" fillId="0" borderId="0" xfId="5" applyFont="1" applyAlignment="1">
      <alignment horizontal="center"/>
    </xf>
    <xf numFmtId="0" fontId="33" fillId="7" borderId="0" xfId="5" applyFont="1" applyFill="1" applyAlignment="1">
      <alignment horizontal="center"/>
    </xf>
    <xf numFmtId="0" fontId="38" fillId="0" borderId="1" xfId="14" applyFont="1" applyBorder="1" applyAlignment="1">
      <alignment horizontal="center" vertical="center"/>
    </xf>
    <xf numFmtId="0" fontId="34" fillId="0" borderId="1" xfId="40" applyFont="1" applyBorder="1" applyAlignment="1">
      <alignment horizontal="center" vertical="center" wrapText="1"/>
    </xf>
    <xf numFmtId="0" fontId="34" fillId="7" borderId="1" xfId="40" applyFont="1" applyFill="1" applyBorder="1" applyAlignment="1">
      <alignment horizontal="center" wrapText="1"/>
    </xf>
    <xf numFmtId="0" fontId="38" fillId="0" borderId="0" xfId="14" applyFont="1"/>
    <xf numFmtId="0" fontId="34" fillId="0" borderId="0" xfId="40" applyFont="1" applyAlignment="1">
      <alignment horizontal="left"/>
    </xf>
    <xf numFmtId="171" fontId="34" fillId="6" borderId="0" xfId="40" applyNumberFormat="1" applyFont="1" applyFill="1" applyAlignment="1">
      <alignment horizontal="right"/>
    </xf>
    <xf numFmtId="171" fontId="34" fillId="0" borderId="0" xfId="41" applyNumberFormat="1" applyFont="1" applyFill="1" applyAlignment="1">
      <alignment horizontal="right"/>
    </xf>
    <xf numFmtId="0" fontId="34" fillId="6" borderId="0" xfId="40" applyFont="1" applyFill="1" applyAlignment="1">
      <alignment horizontal="center"/>
    </xf>
    <xf numFmtId="0" fontId="34" fillId="0" borderId="0" xfId="40" applyFont="1" applyAlignment="1">
      <alignment horizontal="center"/>
    </xf>
    <xf numFmtId="171" fontId="34" fillId="0" borderId="0" xfId="40" applyNumberFormat="1" applyFont="1" applyAlignment="1">
      <alignment horizontal="right"/>
    </xf>
    <xf numFmtId="171" fontId="34" fillId="0" borderId="0" xfId="40" applyNumberFormat="1" applyFont="1"/>
    <xf numFmtId="171" fontId="34" fillId="0" borderId="1" xfId="40" applyNumberFormat="1" applyFont="1" applyBorder="1"/>
    <xf numFmtId="0" fontId="38" fillId="0" borderId="11" xfId="14" applyFont="1" applyBorder="1" applyAlignment="1">
      <alignment horizontal="right"/>
    </xf>
    <xf numFmtId="171" fontId="34" fillId="0" borderId="4" xfId="40" applyNumberFormat="1" applyFont="1" applyBorder="1"/>
    <xf numFmtId="0" fontId="34" fillId="0" borderId="11" xfId="40" applyFont="1" applyBorder="1"/>
    <xf numFmtId="171" fontId="34" fillId="7" borderId="4" xfId="40" applyNumberFormat="1" applyFont="1" applyFill="1" applyBorder="1"/>
    <xf numFmtId="0" fontId="38" fillId="7" borderId="0" xfId="13" applyFont="1" applyFill="1"/>
    <xf numFmtId="0" fontId="34" fillId="7" borderId="0" xfId="37" applyFont="1" applyFill="1" applyAlignment="1">
      <alignment horizontal="center"/>
    </xf>
    <xf numFmtId="171" fontId="39" fillId="6" borderId="0" xfId="37" applyNumberFormat="1" applyFont="1" applyFill="1"/>
    <xf numFmtId="171" fontId="39" fillId="6" borderId="1" xfId="37" applyNumberFormat="1" applyFont="1" applyFill="1" applyBorder="1"/>
    <xf numFmtId="171" fontId="34" fillId="7" borderId="1" xfId="40" applyNumberFormat="1" applyFont="1" applyFill="1" applyBorder="1"/>
    <xf numFmtId="171" fontId="33" fillId="7" borderId="0" xfId="39" applyNumberFormat="1" applyFont="1" applyFill="1" applyBorder="1" applyAlignment="1">
      <alignment vertical="center"/>
    </xf>
    <xf numFmtId="0" fontId="34" fillId="7" borderId="0" xfId="38" applyFont="1" applyFill="1"/>
    <xf numFmtId="0" fontId="34" fillId="7" borderId="0" xfId="37" applyFont="1" applyFill="1" applyAlignment="1">
      <alignment horizontal="center" vertical="top"/>
    </xf>
    <xf numFmtId="0" fontId="38" fillId="7" borderId="0" xfId="13" applyFont="1" applyFill="1" applyAlignment="1">
      <alignment horizontal="center" vertical="top"/>
    </xf>
    <xf numFmtId="0" fontId="33" fillId="7" borderId="0" xfId="36" applyFont="1" applyFill="1"/>
    <xf numFmtId="171" fontId="34" fillId="7" borderId="0" xfId="42" applyNumberFormat="1" applyFont="1" applyFill="1"/>
    <xf numFmtId="0" fontId="35" fillId="7" borderId="0" xfId="36" applyFont="1" applyFill="1"/>
    <xf numFmtId="0" fontId="12" fillId="7" borderId="0" xfId="36" applyFill="1"/>
    <xf numFmtId="0" fontId="14" fillId="7" borderId="0" xfId="36" applyFont="1" applyFill="1" applyAlignment="1">
      <alignment horizontal="left" vertical="top"/>
    </xf>
    <xf numFmtId="0" fontId="15" fillId="7" borderId="0" xfId="36" applyFont="1" applyFill="1" applyAlignment="1">
      <alignment horizontal="right" vertical="top"/>
    </xf>
    <xf numFmtId="0" fontId="12" fillId="7" borderId="0" xfId="5" applyFill="1" applyAlignment="1">
      <alignment horizontal="left" vertical="top" wrapText="1"/>
    </xf>
    <xf numFmtId="0" fontId="40" fillId="7" borderId="0" xfId="6" applyFont="1" applyFill="1"/>
    <xf numFmtId="0" fontId="12" fillId="7" borderId="0" xfId="5" applyFill="1" applyAlignment="1">
      <alignment horizontal="center" vertical="top"/>
    </xf>
    <xf numFmtId="0" fontId="12" fillId="7" borderId="0" xfId="5" quotePrefix="1" applyFill="1" applyAlignment="1">
      <alignment horizontal="left" vertical="top" wrapText="1"/>
    </xf>
    <xf numFmtId="0" fontId="41" fillId="7" borderId="0" xfId="5" applyFont="1" applyFill="1" applyAlignment="1">
      <alignment horizontal="left" vertical="top" wrapText="1"/>
    </xf>
    <xf numFmtId="0" fontId="41" fillId="7" borderId="0" xfId="5" applyFont="1" applyFill="1" applyAlignment="1">
      <alignment horizontal="center" vertical="top" wrapText="1"/>
    </xf>
    <xf numFmtId="0" fontId="12" fillId="7" borderId="1" xfId="5" applyFill="1" applyBorder="1" applyAlignment="1">
      <alignment horizontal="center" vertical="top"/>
    </xf>
    <xf numFmtId="0" fontId="41" fillId="7" borderId="1" xfId="5" applyFont="1" applyFill="1" applyBorder="1" applyAlignment="1">
      <alignment horizontal="left" vertical="top"/>
    </xf>
    <xf numFmtId="0" fontId="41" fillId="7" borderId="0" xfId="5" applyFont="1" applyFill="1" applyAlignment="1">
      <alignment horizontal="left" vertical="top"/>
    </xf>
    <xf numFmtId="0" fontId="41" fillId="7" borderId="1" xfId="5" applyFont="1" applyFill="1" applyBorder="1" applyAlignment="1">
      <alignment horizontal="center" vertical="top"/>
    </xf>
    <xf numFmtId="0" fontId="41" fillId="7" borderId="0" xfId="5" applyFont="1" applyFill="1" applyAlignment="1">
      <alignment horizontal="center" vertical="top"/>
    </xf>
    <xf numFmtId="0" fontId="12" fillId="7" borderId="0" xfId="5" applyFill="1" applyAlignment="1">
      <alignment horizontal="left" vertical="top"/>
    </xf>
    <xf numFmtId="0" fontId="12" fillId="7" borderId="0" xfId="5" applyFill="1" applyAlignment="1">
      <alignment horizontal="center" vertical="center"/>
    </xf>
    <xf numFmtId="0" fontId="12" fillId="7" borderId="0" xfId="5" applyFill="1" applyAlignment="1">
      <alignment horizontal="left" vertical="center"/>
    </xf>
    <xf numFmtId="10" fontId="40" fillId="6" borderId="0" xfId="6" applyNumberFormat="1" applyFont="1" applyFill="1"/>
    <xf numFmtId="10" fontId="40" fillId="6" borderId="0" xfId="6" applyNumberFormat="1" applyFont="1" applyFill="1" applyAlignment="1">
      <alignment horizontal="right"/>
    </xf>
    <xf numFmtId="10" fontId="12" fillId="7" borderId="0" xfId="5" applyNumberFormat="1" applyFill="1" applyAlignment="1">
      <alignment horizontal="right" vertical="top"/>
    </xf>
    <xf numFmtId="0" fontId="40" fillId="7" borderId="0" xfId="6" applyFont="1" applyFill="1" applyAlignment="1">
      <alignment horizontal="center" vertical="center"/>
    </xf>
    <xf numFmtId="0" fontId="14" fillId="7" borderId="0" xfId="36" applyFont="1" applyFill="1" applyAlignment="1">
      <alignment horizontal="center" vertical="center"/>
    </xf>
    <xf numFmtId="0" fontId="14" fillId="7" borderId="0" xfId="36" applyFont="1" applyFill="1" applyAlignment="1">
      <alignment horizontal="left" vertical="center"/>
    </xf>
    <xf numFmtId="0" fontId="14" fillId="7" borderId="0" xfId="36" applyFont="1" applyFill="1"/>
    <xf numFmtId="0" fontId="42" fillId="7" borderId="0" xfId="4" applyFont="1" applyFill="1" applyAlignment="1">
      <alignment horizontal="left" vertical="center"/>
    </xf>
    <xf numFmtId="0" fontId="33" fillId="7" borderId="0" xfId="36" applyFont="1" applyFill="1" applyAlignment="1">
      <alignment horizontal="left" vertical="center"/>
    </xf>
    <xf numFmtId="0" fontId="38" fillId="7" borderId="0" xfId="6" applyFont="1" applyFill="1"/>
    <xf numFmtId="0" fontId="38" fillId="7" borderId="0" xfId="6" applyFont="1" applyFill="1" applyAlignment="1">
      <alignment horizontal="left" wrapText="1"/>
    </xf>
    <xf numFmtId="0" fontId="36" fillId="7" borderId="0" xfId="6" applyFont="1" applyFill="1"/>
    <xf numFmtId="171" fontId="38" fillId="6" borderId="0" xfId="41" applyNumberFormat="1" applyFont="1" applyFill="1"/>
    <xf numFmtId="171" fontId="38" fillId="7" borderId="11" xfId="41" applyNumberFormat="1" applyFont="1" applyFill="1" applyBorder="1"/>
    <xf numFmtId="171" fontId="36" fillId="7" borderId="0" xfId="41" applyNumberFormat="1" applyFont="1" applyFill="1"/>
    <xf numFmtId="10" fontId="38" fillId="6" borderId="0" xfId="43" applyNumberFormat="1" applyFont="1" applyFill="1"/>
    <xf numFmtId="171" fontId="38" fillId="7" borderId="11" xfId="6" applyNumberFormat="1" applyFont="1" applyFill="1" applyBorder="1"/>
    <xf numFmtId="166" fontId="38" fillId="6" borderId="0" xfId="6" applyNumberFormat="1" applyFont="1" applyFill="1"/>
    <xf numFmtId="171" fontId="36" fillId="7" borderId="4" xfId="6" applyNumberFormat="1" applyFont="1" applyFill="1" applyBorder="1"/>
    <xf numFmtId="0" fontId="16" fillId="7" borderId="0" xfId="6" applyFont="1" applyFill="1"/>
    <xf numFmtId="0" fontId="36" fillId="7" borderId="0" xfId="5" applyFont="1" applyFill="1" applyAlignment="1">
      <alignment horizontal="left"/>
    </xf>
    <xf numFmtId="0" fontId="35" fillId="7" borderId="0" xfId="5" applyFont="1" applyFill="1" applyAlignment="1">
      <alignment horizontal="left" vertical="top"/>
    </xf>
    <xf numFmtId="0" fontId="14" fillId="7" borderId="0" xfId="5" applyFont="1" applyFill="1" applyAlignment="1">
      <alignment horizontal="left" vertical="top"/>
    </xf>
    <xf numFmtId="0" fontId="35" fillId="2" borderId="0" xfId="5" applyFont="1" applyFill="1" applyAlignment="1">
      <alignment horizontal="left" vertical="top"/>
    </xf>
    <xf numFmtId="180" fontId="38" fillId="6" borderId="0" xfId="2" applyNumberFormat="1" applyFont="1" applyFill="1"/>
    <xf numFmtId="0" fontId="38" fillId="7" borderId="0" xfId="5" applyFont="1" applyFill="1" applyAlignment="1">
      <alignment horizontal="left" vertical="top"/>
    </xf>
    <xf numFmtId="0" fontId="36" fillId="7" borderId="0" xfId="5" applyFont="1" applyFill="1" applyAlignment="1">
      <alignment horizontal="center" vertical="top"/>
    </xf>
    <xf numFmtId="180" fontId="43" fillId="2" borderId="0" xfId="5" applyNumberFormat="1" applyFont="1" applyFill="1" applyAlignment="1">
      <alignment horizontal="right"/>
    </xf>
    <xf numFmtId="180" fontId="36" fillId="7" borderId="0" xfId="5" applyNumberFormat="1" applyFont="1" applyFill="1" applyAlignment="1">
      <alignment horizontal="center" vertical="top"/>
    </xf>
    <xf numFmtId="0" fontId="35" fillId="2" borderId="0" xfId="5" applyFont="1" applyFill="1" applyAlignment="1">
      <alignment horizontal="left"/>
    </xf>
    <xf numFmtId="180" fontId="43" fillId="2" borderId="0" xfId="5" applyNumberFormat="1" applyFont="1" applyFill="1" applyAlignment="1">
      <alignment horizontal="left" vertical="top"/>
    </xf>
    <xf numFmtId="0" fontId="44" fillId="2" borderId="0" xfId="5" applyFont="1" applyFill="1" applyAlignment="1">
      <alignment horizontal="left" vertical="top"/>
    </xf>
    <xf numFmtId="0" fontId="45" fillId="7" borderId="0" xfId="5" applyFont="1" applyFill="1" applyAlignment="1">
      <alignment horizontal="left" vertical="center"/>
    </xf>
    <xf numFmtId="0" fontId="40" fillId="7" borderId="0" xfId="13" applyFont="1" applyFill="1"/>
    <xf numFmtId="0" fontId="30" fillId="7" borderId="0" xfId="13" applyFont="1" applyFill="1"/>
    <xf numFmtId="0" fontId="30" fillId="7" borderId="0" xfId="37" applyFont="1" applyFill="1"/>
    <xf numFmtId="0" fontId="30" fillId="7" borderId="0" xfId="44" applyFont="1" applyFill="1" applyAlignment="1">
      <alignment horizontal="right"/>
    </xf>
    <xf numFmtId="0" fontId="30" fillId="7" borderId="0" xfId="5" applyFont="1" applyFill="1"/>
    <xf numFmtId="0" fontId="40" fillId="7" borderId="0" xfId="5" applyFont="1" applyFill="1"/>
    <xf numFmtId="171" fontId="39" fillId="6" borderId="0" xfId="40" applyNumberFormat="1" applyFont="1" applyFill="1"/>
    <xf numFmtId="171" fontId="30" fillId="7" borderId="4" xfId="5" applyNumberFormat="1" applyFont="1" applyFill="1" applyBorder="1"/>
    <xf numFmtId="43" fontId="40" fillId="7" borderId="0" xfId="13" applyNumberFormat="1" applyFont="1" applyFill="1"/>
    <xf numFmtId="171" fontId="40" fillId="7" borderId="0" xfId="13" applyNumberFormat="1" applyFont="1" applyFill="1"/>
    <xf numFmtId="171" fontId="15" fillId="5" borderId="4" xfId="2" applyNumberFormat="1" applyFont="1" applyFill="1" applyBorder="1" applyAlignment="1">
      <alignment horizontal="center"/>
    </xf>
    <xf numFmtId="171" fontId="15" fillId="5" borderId="4" xfId="2" applyNumberFormat="1" applyFont="1" applyFill="1" applyBorder="1" applyAlignment="1">
      <alignment horizontal="center" vertical="top"/>
    </xf>
    <xf numFmtId="43" fontId="15" fillId="2" borderId="0" xfId="1" applyFont="1" applyFill="1" applyAlignment="1">
      <alignment vertical="top"/>
    </xf>
    <xf numFmtId="171" fontId="15" fillId="4" borderId="0" xfId="2" applyNumberFormat="1" applyFont="1" applyFill="1" applyBorder="1" applyAlignment="1">
      <alignment horizontal="right" vertical="top"/>
    </xf>
    <xf numFmtId="171" fontId="5" fillId="4" borderId="11" xfId="2" applyNumberFormat="1" applyFont="1" applyFill="1" applyBorder="1" applyAlignment="1">
      <alignment horizontal="center" vertical="top"/>
    </xf>
    <xf numFmtId="171" fontId="15" fillId="5" borderId="0" xfId="0" applyNumberFormat="1" applyFont="1" applyFill="1" applyAlignment="1">
      <alignment horizontal="right" vertical="center"/>
    </xf>
    <xf numFmtId="171" fontId="15" fillId="4" borderId="0" xfId="0" applyNumberFormat="1" applyFont="1" applyFill="1" applyAlignment="1">
      <alignment horizontal="right" vertical="center"/>
    </xf>
    <xf numFmtId="171" fontId="15" fillId="5" borderId="1" xfId="0" applyNumberFormat="1" applyFont="1" applyFill="1" applyBorder="1" applyAlignment="1">
      <alignment horizontal="right" vertical="center"/>
    </xf>
    <xf numFmtId="171" fontId="15" fillId="5" borderId="11" xfId="0" applyNumberFormat="1" applyFont="1" applyFill="1" applyBorder="1" applyAlignment="1">
      <alignment horizontal="right" vertical="center"/>
    </xf>
    <xf numFmtId="171" fontId="15" fillId="2" borderId="0" xfId="2" applyNumberFormat="1" applyFont="1" applyFill="1" applyBorder="1" applyAlignment="1">
      <alignment horizontal="right" vertical="center"/>
    </xf>
    <xf numFmtId="171" fontId="15" fillId="2" borderId="11" xfId="2" applyNumberFormat="1" applyFont="1" applyFill="1" applyBorder="1" applyAlignment="1">
      <alignment horizontal="right" vertical="center"/>
    </xf>
    <xf numFmtId="171" fontId="15" fillId="5" borderId="0" xfId="0" applyNumberFormat="1" applyFont="1" applyFill="1" applyAlignment="1">
      <alignment horizontal="right" vertical="top" indent="1"/>
    </xf>
    <xf numFmtId="171" fontId="15" fillId="0" borderId="11" xfId="0" applyNumberFormat="1" applyFont="1" applyBorder="1" applyAlignment="1">
      <alignment horizontal="right" vertical="top" indent="1"/>
    </xf>
    <xf numFmtId="171" fontId="15" fillId="5" borderId="0" xfId="0" applyNumberFormat="1" applyFont="1" applyFill="1" applyAlignment="1">
      <alignment horizontal="center" vertical="top"/>
    </xf>
    <xf numFmtId="171" fontId="15" fillId="5" borderId="11" xfId="0" applyNumberFormat="1" applyFont="1" applyFill="1" applyBorder="1" applyAlignment="1">
      <alignment horizontal="right" vertical="top" indent="1"/>
    </xf>
    <xf numFmtId="171" fontId="15" fillId="5" borderId="1" xfId="0" applyNumberFormat="1" applyFont="1" applyFill="1" applyBorder="1" applyAlignment="1">
      <alignment vertical="top"/>
    </xf>
    <xf numFmtId="171" fontId="15" fillId="5" borderId="4" xfId="0" applyNumberFormat="1" applyFont="1" applyFill="1" applyBorder="1" applyAlignment="1">
      <alignment horizontal="right" vertical="top" indent="1"/>
    </xf>
    <xf numFmtId="171" fontId="15" fillId="2" borderId="11" xfId="2" applyNumberFormat="1" applyFont="1" applyFill="1" applyBorder="1" applyAlignment="1">
      <alignment horizontal="right" vertical="top" indent="1"/>
    </xf>
    <xf numFmtId="171" fontId="16" fillId="2" borderId="0" xfId="2" applyNumberFormat="1" applyFont="1" applyFill="1" applyBorder="1" applyAlignment="1">
      <alignment horizontal="right" vertical="top" indent="1"/>
    </xf>
    <xf numFmtId="171" fontId="15" fillId="5" borderId="1" xfId="0" applyNumberFormat="1" applyFont="1" applyFill="1" applyBorder="1" applyAlignment="1">
      <alignment horizontal="right" vertical="top" indent="1"/>
    </xf>
    <xf numFmtId="171" fontId="15" fillId="2" borderId="4" xfId="2" applyNumberFormat="1" applyFont="1" applyFill="1" applyBorder="1" applyAlignment="1">
      <alignment horizontal="right" vertical="top" indent="1"/>
    </xf>
    <xf numFmtId="171" fontId="15" fillId="2" borderId="0" xfId="0" applyNumberFormat="1" applyFont="1" applyFill="1" applyAlignment="1">
      <alignment horizontal="left" vertical="top"/>
    </xf>
    <xf numFmtId="14" fontId="16" fillId="4" borderId="0" xfId="0" applyNumberFormat="1" applyFont="1" applyFill="1" applyAlignment="1">
      <alignment horizontal="right" vertical="top"/>
    </xf>
    <xf numFmtId="14" fontId="15" fillId="5" borderId="0" xfId="0" applyNumberFormat="1" applyFont="1" applyFill="1" applyAlignment="1">
      <alignment horizontal="right" vertical="top"/>
    </xf>
    <xf numFmtId="171" fontId="15" fillId="4" borderId="0" xfId="0" applyNumberFormat="1" applyFont="1" applyFill="1" applyAlignment="1">
      <alignment vertical="top"/>
    </xf>
    <xf numFmtId="171" fontId="15" fillId="2" borderId="1" xfId="0" applyNumberFormat="1" applyFont="1" applyFill="1" applyBorder="1" applyAlignment="1">
      <alignment vertical="top"/>
    </xf>
    <xf numFmtId="171" fontId="15" fillId="4" borderId="1" xfId="0" applyNumberFormat="1" applyFont="1" applyFill="1" applyBorder="1" applyAlignment="1">
      <alignment vertical="top"/>
    </xf>
    <xf numFmtId="171" fontId="15" fillId="5" borderId="11" xfId="0" applyNumberFormat="1" applyFont="1" applyFill="1" applyBorder="1" applyAlignment="1">
      <alignment vertical="top"/>
    </xf>
    <xf numFmtId="171" fontId="16" fillId="2" borderId="0" xfId="0" applyNumberFormat="1" applyFont="1" applyFill="1" applyAlignment="1">
      <alignment vertical="top"/>
    </xf>
    <xf numFmtId="171" fontId="15" fillId="2" borderId="4" xfId="0" applyNumberFormat="1" applyFont="1" applyFill="1" applyBorder="1" applyAlignment="1">
      <alignment vertical="top"/>
    </xf>
    <xf numFmtId="180" fontId="15" fillId="2" borderId="0" xfId="2" applyNumberFormat="1" applyFont="1" applyFill="1" applyBorder="1" applyAlignment="1">
      <alignment vertical="top"/>
    </xf>
    <xf numFmtId="180" fontId="15" fillId="2" borderId="0" xfId="0" applyNumberFormat="1" applyFont="1" applyFill="1" applyAlignment="1">
      <alignment horizontal="left" vertical="top"/>
    </xf>
    <xf numFmtId="180" fontId="15" fillId="2" borderId="0" xfId="2" applyNumberFormat="1" applyFont="1" applyFill="1" applyBorder="1" applyAlignment="1">
      <alignment horizontal="left" vertical="top"/>
    </xf>
    <xf numFmtId="180" fontId="15" fillId="2" borderId="11" xfId="2" applyNumberFormat="1" applyFont="1" applyFill="1" applyBorder="1" applyAlignment="1">
      <alignment horizontal="left" vertical="top"/>
    </xf>
    <xf numFmtId="180" fontId="15" fillId="2" borderId="3" xfId="2" applyNumberFormat="1" applyFont="1" applyFill="1" applyBorder="1" applyAlignment="1">
      <alignment vertical="top"/>
    </xf>
    <xf numFmtId="171" fontId="15" fillId="5" borderId="0" xfId="2" applyNumberFormat="1" applyFont="1" applyFill="1" applyBorder="1" applyAlignment="1">
      <alignment horizontal="right" vertical="top"/>
    </xf>
    <xf numFmtId="181" fontId="15" fillId="4" borderId="14" xfId="2" applyNumberFormat="1" applyFont="1" applyFill="1" applyBorder="1" applyAlignment="1">
      <alignment horizontal="right" vertical="top"/>
    </xf>
    <xf numFmtId="171" fontId="5" fillId="2" borderId="21" xfId="2" applyNumberFormat="1" applyFont="1" applyFill="1" applyBorder="1" applyAlignment="1">
      <alignment horizontal="center" vertical="top"/>
    </xf>
    <xf numFmtId="171" fontId="5" fillId="2" borderId="0" xfId="2" applyNumberFormat="1" applyFont="1" applyFill="1" applyBorder="1" applyAlignment="1">
      <alignment horizontal="center" vertical="top"/>
    </xf>
    <xf numFmtId="171" fontId="5" fillId="2" borderId="0" xfId="2" applyNumberFormat="1" applyFont="1" applyFill="1" applyBorder="1" applyAlignment="1">
      <alignment horizontal="right" vertical="top"/>
    </xf>
    <xf numFmtId="171" fontId="5" fillId="2" borderId="11" xfId="2" applyNumberFormat="1" applyFont="1" applyFill="1" applyBorder="1" applyAlignment="1">
      <alignment horizontal="right" vertical="top"/>
    </xf>
    <xf numFmtId="171" fontId="5" fillId="4" borderId="1" xfId="2" applyNumberFormat="1" applyFont="1" applyFill="1" applyBorder="1" applyAlignment="1">
      <alignment horizontal="center" vertical="top"/>
    </xf>
    <xf numFmtId="171" fontId="5" fillId="7" borderId="0" xfId="0" applyNumberFormat="1" applyFont="1" applyFill="1" applyAlignment="1">
      <alignment horizontal="center" vertical="top"/>
    </xf>
    <xf numFmtId="171" fontId="5" fillId="2" borderId="1" xfId="2" applyNumberFormat="1" applyFont="1" applyFill="1" applyBorder="1" applyAlignment="1">
      <alignment horizontal="center" vertical="top"/>
    </xf>
    <xf numFmtId="171" fontId="5" fillId="7" borderId="0" xfId="2" applyNumberFormat="1" applyFont="1" applyFill="1" applyBorder="1" applyAlignment="1">
      <alignment horizontal="center" vertical="top"/>
    </xf>
    <xf numFmtId="171" fontId="15" fillId="4" borderId="15" xfId="2" applyNumberFormat="1" applyFont="1" applyFill="1" applyBorder="1" applyAlignment="1">
      <alignment horizontal="center" vertical="top"/>
    </xf>
    <xf numFmtId="171" fontId="15" fillId="6" borderId="17" xfId="2" applyNumberFormat="1" applyFont="1" applyFill="1" applyBorder="1" applyAlignment="1">
      <alignment horizontal="center" vertical="top"/>
    </xf>
    <xf numFmtId="171" fontId="15" fillId="2" borderId="18" xfId="2" applyNumberFormat="1" applyFont="1" applyFill="1" applyBorder="1" applyAlignment="1">
      <alignment horizontal="center" vertical="top"/>
    </xf>
    <xf numFmtId="171" fontId="15" fillId="2" borderId="14" xfId="2" applyNumberFormat="1" applyFont="1" applyFill="1" applyBorder="1" applyAlignment="1">
      <alignment horizontal="center" vertical="top"/>
    </xf>
    <xf numFmtId="171" fontId="15" fillId="2" borderId="15" xfId="2" applyNumberFormat="1" applyFont="1" applyFill="1" applyBorder="1" applyAlignment="1">
      <alignment horizontal="center" vertical="top"/>
    </xf>
    <xf numFmtId="171" fontId="15" fillId="2" borderId="12" xfId="2" applyNumberFormat="1" applyFont="1" applyFill="1" applyBorder="1" applyAlignment="1">
      <alignment horizontal="center" vertical="top"/>
    </xf>
    <xf numFmtId="171" fontId="15" fillId="7" borderId="10" xfId="2" applyNumberFormat="1" applyFont="1" applyFill="1" applyBorder="1" applyAlignment="1">
      <alignment horizontal="center" vertical="top"/>
    </xf>
    <xf numFmtId="171" fontId="15" fillId="2" borderId="0" xfId="2" applyNumberFormat="1" applyFont="1" applyFill="1" applyBorder="1" applyAlignment="1">
      <alignment horizontal="center"/>
    </xf>
    <xf numFmtId="180" fontId="5" fillId="6" borderId="16" xfId="0" applyNumberFormat="1" applyFont="1" applyFill="1" applyBorder="1" applyAlignment="1">
      <alignment horizontal="center" vertical="top"/>
    </xf>
    <xf numFmtId="180" fontId="5" fillId="6" borderId="16" xfId="2" applyNumberFormat="1" applyFont="1" applyFill="1" applyBorder="1" applyAlignment="1">
      <alignment horizontal="center" vertical="top"/>
    </xf>
    <xf numFmtId="171" fontId="15" fillId="5" borderId="14" xfId="2" applyNumberFormat="1" applyFont="1" applyFill="1" applyBorder="1" applyAlignment="1">
      <alignment horizontal="right" vertical="top"/>
    </xf>
    <xf numFmtId="171" fontId="15" fillId="4" borderId="14" xfId="2" applyNumberFormat="1" applyFont="1" applyFill="1" applyBorder="1" applyAlignment="1">
      <alignment horizontal="right" vertical="top"/>
    </xf>
    <xf numFmtId="171" fontId="15" fillId="5" borderId="15" xfId="2" applyNumberFormat="1" applyFont="1" applyFill="1" applyBorder="1" applyAlignment="1">
      <alignment horizontal="right" vertical="top"/>
    </xf>
    <xf numFmtId="171" fontId="15" fillId="5" borderId="7" xfId="2" applyNumberFormat="1" applyFont="1" applyFill="1" applyBorder="1" applyAlignment="1">
      <alignment horizontal="right" vertical="top"/>
    </xf>
    <xf numFmtId="171" fontId="15" fillId="2" borderId="20" xfId="0" applyNumberFormat="1" applyFont="1" applyFill="1" applyBorder="1" applyAlignment="1">
      <alignment horizontal="left" vertical="top"/>
    </xf>
    <xf numFmtId="171" fontId="15" fillId="5" borderId="9" xfId="2" applyNumberFormat="1" applyFont="1" applyFill="1" applyBorder="1" applyAlignment="1">
      <alignment horizontal="right" vertical="top"/>
    </xf>
    <xf numFmtId="171" fontId="15" fillId="5" borderId="16" xfId="2" applyNumberFormat="1" applyFont="1" applyFill="1" applyBorder="1" applyAlignment="1">
      <alignment horizontal="right" vertical="top"/>
    </xf>
    <xf numFmtId="171" fontId="15" fillId="5" borderId="16" xfId="2" applyNumberFormat="1" applyFont="1" applyFill="1" applyBorder="1" applyAlignment="1">
      <alignment horizontal="right" vertical="top" indent="1"/>
    </xf>
    <xf numFmtId="171" fontId="15" fillId="5" borderId="6" xfId="2" applyNumberFormat="1" applyFont="1" applyFill="1" applyBorder="1" applyAlignment="1">
      <alignment horizontal="right" vertical="top" indent="1"/>
    </xf>
    <xf numFmtId="171" fontId="15" fillId="2" borderId="9" xfId="0" applyNumberFormat="1" applyFont="1" applyFill="1" applyBorder="1" applyAlignment="1">
      <alignment horizontal="left" vertical="top"/>
    </xf>
    <xf numFmtId="171" fontId="15" fillId="5" borderId="8" xfId="2" applyNumberFormat="1" applyFont="1" applyFill="1" applyBorder="1" applyAlignment="1">
      <alignment horizontal="right" vertical="top" indent="1"/>
    </xf>
    <xf numFmtId="171" fontId="15" fillId="5" borderId="9" xfId="2" applyNumberFormat="1" applyFont="1" applyFill="1" applyBorder="1" applyAlignment="1">
      <alignment horizontal="right" vertical="top" indent="1"/>
    </xf>
    <xf numFmtId="171" fontId="15" fillId="5" borderId="14" xfId="2" applyNumberFormat="1" applyFont="1" applyFill="1" applyBorder="1" applyAlignment="1">
      <alignment horizontal="right" vertical="top" indent="1"/>
    </xf>
    <xf numFmtId="171" fontId="15" fillId="5" borderId="15" xfId="2" applyNumberFormat="1" applyFont="1" applyFill="1" applyBorder="1" applyAlignment="1">
      <alignment horizontal="right" vertical="top" indent="1"/>
    </xf>
    <xf numFmtId="171" fontId="15" fillId="2" borderId="17" xfId="0" applyNumberFormat="1" applyFont="1" applyFill="1" applyBorder="1" applyAlignment="1">
      <alignment horizontal="right" vertical="top" indent="2"/>
    </xf>
    <xf numFmtId="171" fontId="15" fillId="2" borderId="15" xfId="0" applyNumberFormat="1" applyFont="1" applyFill="1" applyBorder="1" applyAlignment="1">
      <alignment horizontal="right" vertical="top" indent="2"/>
    </xf>
    <xf numFmtId="10" fontId="6" fillId="6" borderId="0" xfId="3" applyNumberFormat="1" applyFont="1" applyFill="1" applyAlignment="1">
      <alignment horizontal="center"/>
    </xf>
    <xf numFmtId="0" fontId="46" fillId="6" borderId="0" xfId="30" applyFont="1" applyFill="1"/>
    <xf numFmtId="41" fontId="46" fillId="6" borderId="0" xfId="30" applyNumberFormat="1" applyFont="1" applyFill="1"/>
    <xf numFmtId="10" fontId="15" fillId="6" borderId="0" xfId="3" applyNumberFormat="1" applyFont="1" applyFill="1" applyBorder="1" applyAlignment="1">
      <alignment vertical="top"/>
    </xf>
    <xf numFmtId="171" fontId="15" fillId="2" borderId="0" xfId="2" applyNumberFormat="1" applyFont="1" applyFill="1" applyBorder="1" applyAlignment="1">
      <alignment horizontal="right" vertical="top"/>
    </xf>
    <xf numFmtId="171" fontId="15" fillId="2" borderId="1" xfId="2" applyNumberFormat="1" applyFont="1" applyFill="1" applyBorder="1" applyAlignment="1">
      <alignment horizontal="right" vertical="top"/>
    </xf>
    <xf numFmtId="171" fontId="15" fillId="2" borderId="0" xfId="2" applyNumberFormat="1" applyFont="1" applyFill="1" applyBorder="1" applyAlignment="1">
      <alignment horizontal="left" vertical="top"/>
    </xf>
    <xf numFmtId="171" fontId="15" fillId="4" borderId="1" xfId="2" applyNumberFormat="1" applyFont="1" applyFill="1" applyBorder="1" applyAlignment="1">
      <alignment horizontal="left" vertical="top"/>
    </xf>
    <xf numFmtId="171" fontId="5" fillId="2" borderId="0" xfId="2" applyNumberFormat="1" applyFont="1" applyFill="1" applyBorder="1" applyAlignment="1">
      <alignment horizontal="left" vertical="top"/>
    </xf>
    <xf numFmtId="171" fontId="5" fillId="2" borderId="11" xfId="2" applyNumberFormat="1" applyFont="1" applyFill="1" applyBorder="1" applyAlignment="1">
      <alignment horizontal="center" vertical="top"/>
    </xf>
    <xf numFmtId="171" fontId="15" fillId="6" borderId="14" xfId="2" applyNumberFormat="1" applyFont="1" applyFill="1" applyBorder="1" applyAlignment="1">
      <alignment horizontal="center" vertical="top"/>
    </xf>
    <xf numFmtId="180" fontId="5" fillId="2" borderId="16" xfId="0" applyNumberFormat="1" applyFont="1" applyFill="1" applyBorder="1" applyAlignment="1">
      <alignment horizontal="center" vertical="top"/>
    </xf>
    <xf numFmtId="171" fontId="15" fillId="2" borderId="16" xfId="2" applyNumberFormat="1" applyFont="1" applyFill="1" applyBorder="1" applyAlignment="1">
      <alignment horizontal="center" vertical="top"/>
    </xf>
    <xf numFmtId="171" fontId="15" fillId="2" borderId="0" xfId="0" applyNumberFormat="1" applyFont="1" applyFill="1" applyAlignment="1">
      <alignment horizontal="center" vertical="top"/>
    </xf>
    <xf numFmtId="171" fontId="15" fillId="5" borderId="0" xfId="2" applyNumberFormat="1" applyFont="1" applyFill="1" applyBorder="1" applyAlignment="1">
      <alignment horizontal="center" vertical="top"/>
    </xf>
    <xf numFmtId="180" fontId="15" fillId="3" borderId="0" xfId="0" applyNumberFormat="1" applyFont="1" applyFill="1" applyAlignment="1">
      <alignment horizontal="left" vertical="top"/>
    </xf>
    <xf numFmtId="44" fontId="15" fillId="3" borderId="0" xfId="0" applyNumberFormat="1" applyFont="1" applyFill="1" applyAlignment="1">
      <alignment vertical="top"/>
    </xf>
    <xf numFmtId="0" fontId="7" fillId="0" borderId="13" xfId="6" applyFont="1" applyBorder="1"/>
    <xf numFmtId="0" fontId="7" fillId="0" borderId="0" xfId="13" applyFont="1" applyAlignment="1">
      <alignment horizontal="right"/>
    </xf>
    <xf numFmtId="0" fontId="43" fillId="0" borderId="0" xfId="5" applyFont="1"/>
    <xf numFmtId="0" fontId="16" fillId="5" borderId="0" xfId="0" applyFont="1" applyFill="1" applyAlignment="1">
      <alignment horizontal="left" vertical="top" wrapText="1"/>
    </xf>
    <xf numFmtId="0" fontId="15" fillId="5" borderId="0" xfId="0" applyFont="1" applyFill="1" applyAlignment="1">
      <alignment horizontal="left" vertical="top" wrapText="1"/>
    </xf>
    <xf numFmtId="0" fontId="16" fillId="5" borderId="0" xfId="0" applyFont="1" applyFill="1" applyAlignment="1">
      <alignment vertical="top" wrapText="1"/>
    </xf>
    <xf numFmtId="0" fontId="15" fillId="2" borderId="0" xfId="0" applyFont="1" applyFill="1" applyAlignment="1">
      <alignment horizontal="center" vertical="top"/>
    </xf>
    <xf numFmtId="0" fontId="16" fillId="0" borderId="0" xfId="0" applyFont="1" applyAlignment="1">
      <alignment horizontal="center" vertical="top"/>
    </xf>
    <xf numFmtId="0" fontId="15" fillId="0" borderId="0" xfId="0" applyFont="1" applyAlignment="1">
      <alignment horizontal="center" vertical="top"/>
    </xf>
    <xf numFmtId="0" fontId="17" fillId="2" borderId="1" xfId="0" applyFont="1" applyFill="1" applyBorder="1" applyAlignment="1">
      <alignment horizontal="center" vertical="top"/>
    </xf>
    <xf numFmtId="164" fontId="18" fillId="2" borderId="1" xfId="0" applyNumberFormat="1" applyFont="1" applyFill="1" applyBorder="1" applyAlignment="1">
      <alignment horizontal="center" vertical="top"/>
    </xf>
    <xf numFmtId="0" fontId="15" fillId="5" borderId="0" xfId="0" applyFont="1" applyFill="1" applyAlignment="1">
      <alignment horizontal="left" vertical="top"/>
    </xf>
    <xf numFmtId="164" fontId="18" fillId="5" borderId="1" xfId="0" applyNumberFormat="1" applyFont="1" applyFill="1" applyBorder="1" applyAlignment="1">
      <alignment horizontal="center" vertical="top"/>
    </xf>
    <xf numFmtId="0" fontId="18" fillId="2" borderId="1" xfId="0" applyFont="1" applyFill="1" applyBorder="1" applyAlignment="1">
      <alignment horizontal="center" vertical="top"/>
    </xf>
    <xf numFmtId="0" fontId="16" fillId="5" borderId="0" xfId="0" applyFont="1" applyFill="1" applyAlignment="1">
      <alignment horizontal="left" vertical="top"/>
    </xf>
    <xf numFmtId="0" fontId="16" fillId="7" borderId="0" xfId="0" applyFont="1" applyFill="1" applyAlignment="1">
      <alignment horizontal="left" vertical="top"/>
    </xf>
    <xf numFmtId="0" fontId="16" fillId="7" borderId="0" xfId="0" applyFont="1" applyFill="1" applyAlignment="1">
      <alignment horizontal="left" vertical="top" wrapText="1"/>
    </xf>
    <xf numFmtId="0" fontId="15" fillId="2" borderId="0" xfId="0" applyFont="1" applyFill="1" applyAlignment="1">
      <alignment horizontal="left" vertical="top" wrapText="1"/>
    </xf>
    <xf numFmtId="49" fontId="15" fillId="2" borderId="0" xfId="0" applyNumberFormat="1" applyFont="1" applyFill="1" applyAlignment="1">
      <alignment horizontal="center" vertical="top"/>
    </xf>
    <xf numFmtId="0" fontId="15" fillId="0" borderId="0" xfId="0" quotePrefix="1" applyFont="1" applyAlignment="1" applyProtection="1">
      <alignment horizontal="left" vertical="top" wrapText="1"/>
      <protection locked="0"/>
    </xf>
    <xf numFmtId="0" fontId="15" fillId="0" borderId="0" xfId="0" applyFont="1" applyAlignment="1">
      <alignment horizontal="left" vertical="top" wrapText="1"/>
    </xf>
    <xf numFmtId="49" fontId="15" fillId="2" borderId="0" xfId="0" applyNumberFormat="1" applyFont="1" applyFill="1" applyAlignment="1">
      <alignment horizontal="left" vertical="top" wrapText="1"/>
    </xf>
    <xf numFmtId="49" fontId="18" fillId="0" borderId="1" xfId="0" applyNumberFormat="1" applyFont="1" applyBorder="1" applyAlignment="1">
      <alignment horizontal="left" vertical="center" wrapText="1"/>
    </xf>
    <xf numFmtId="0" fontId="15" fillId="2" borderId="0" xfId="5" applyFont="1" applyFill="1" applyAlignment="1">
      <alignment horizontal="center" vertical="top"/>
    </xf>
    <xf numFmtId="0" fontId="16" fillId="0" borderId="0" xfId="5" applyFont="1" applyAlignment="1">
      <alignment horizontal="center" vertical="top"/>
    </xf>
    <xf numFmtId="0" fontId="5" fillId="0" borderId="0" xfId="0" applyFont="1" applyAlignment="1">
      <alignment horizontal="left" vertical="top" wrapText="1"/>
    </xf>
    <xf numFmtId="0" fontId="5" fillId="2" borderId="0" xfId="0" applyFont="1" applyFill="1" applyAlignment="1">
      <alignment horizontal="center" vertical="top"/>
    </xf>
    <xf numFmtId="0" fontId="6" fillId="0" borderId="0" xfId="0" applyFont="1" applyAlignment="1">
      <alignment horizontal="center" vertical="top"/>
    </xf>
    <xf numFmtId="0" fontId="5" fillId="0" borderId="0" xfId="0" applyFont="1" applyAlignment="1">
      <alignment horizontal="center" vertical="top"/>
    </xf>
    <xf numFmtId="0" fontId="5" fillId="2" borderId="0" xfId="0" applyFont="1" applyFill="1" applyAlignment="1">
      <alignment horizontal="left" vertical="top" wrapText="1"/>
    </xf>
    <xf numFmtId="49" fontId="18" fillId="2" borderId="9" xfId="0" applyNumberFormat="1" applyFont="1" applyFill="1" applyBorder="1" applyAlignment="1">
      <alignment horizontal="center" wrapText="1"/>
    </xf>
    <xf numFmtId="49" fontId="18" fillId="2" borderId="9" xfId="0" applyNumberFormat="1" applyFont="1" applyFill="1" applyBorder="1" applyAlignment="1">
      <alignment horizontal="center"/>
    </xf>
    <xf numFmtId="0" fontId="15" fillId="2" borderId="0" xfId="0" applyFont="1" applyFill="1" applyAlignment="1">
      <alignment horizontal="left" vertical="center" wrapText="1"/>
    </xf>
    <xf numFmtId="49" fontId="15" fillId="2" borderId="9" xfId="0" applyNumberFormat="1" applyFont="1" applyFill="1" applyBorder="1" applyAlignment="1">
      <alignment horizontal="center"/>
    </xf>
    <xf numFmtId="0" fontId="18" fillId="2" borderId="0" xfId="0" applyFont="1" applyFill="1" applyAlignment="1">
      <alignment horizontal="center" vertical="top"/>
    </xf>
    <xf numFmtId="0" fontId="15" fillId="5" borderId="0" xfId="0" applyFont="1" applyFill="1" applyAlignment="1">
      <alignment vertical="top" wrapText="1"/>
    </xf>
    <xf numFmtId="0" fontId="18" fillId="2" borderId="0" xfId="0" applyFont="1" applyFill="1" applyAlignment="1">
      <alignment horizontal="center"/>
    </xf>
    <xf numFmtId="0" fontId="5" fillId="2" borderId="0" xfId="0" applyFont="1" applyFill="1" applyAlignment="1">
      <alignment horizontal="right" vertical="top"/>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0" xfId="5" applyFont="1" applyFill="1" applyAlignment="1">
      <alignment horizontal="center" vertical="top"/>
    </xf>
    <xf numFmtId="0" fontId="6" fillId="0" borderId="0" xfId="5" applyFont="1" applyAlignment="1">
      <alignment horizontal="center" vertical="top"/>
    </xf>
    <xf numFmtId="0" fontId="10" fillId="2" borderId="0" xfId="5" applyFont="1" applyFill="1" applyAlignment="1">
      <alignment horizontal="left" vertical="top" wrapText="1"/>
    </xf>
    <xf numFmtId="0" fontId="14" fillId="2" borderId="0" xfId="5" applyFont="1" applyFill="1" applyAlignment="1">
      <alignment horizontal="left" vertical="top" wrapText="1"/>
    </xf>
    <xf numFmtId="0" fontId="5" fillId="2" borderId="0" xfId="0" applyFont="1" applyFill="1" applyAlignment="1">
      <alignment vertical="top" wrapText="1"/>
    </xf>
    <xf numFmtId="0" fontId="15" fillId="2" borderId="0" xfId="0" applyFont="1" applyFill="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top"/>
    </xf>
    <xf numFmtId="0" fontId="6" fillId="0" borderId="0" xfId="12" applyFont="1" applyAlignment="1">
      <alignment horizontal="left" vertical="top" wrapText="1"/>
    </xf>
    <xf numFmtId="0" fontId="6" fillId="0" borderId="0" xfId="6" applyFont="1" applyAlignment="1">
      <alignment horizontal="left" vertical="top" wrapText="1"/>
    </xf>
    <xf numFmtId="0" fontId="6" fillId="6" borderId="0" xfId="18" applyFont="1" applyFill="1" applyAlignment="1">
      <alignment horizontal="left" vertical="top" wrapText="1"/>
    </xf>
    <xf numFmtId="0" fontId="6" fillId="0" borderId="0" xfId="18" applyFont="1" applyAlignment="1">
      <alignment horizontal="left" vertical="top" wrapText="1"/>
    </xf>
    <xf numFmtId="0" fontId="7" fillId="0" borderId="0" xfId="18" applyFont="1" applyAlignment="1">
      <alignment horizontal="center" vertical="top"/>
    </xf>
    <xf numFmtId="0" fontId="6" fillId="7" borderId="0" xfId="21" applyNumberFormat="1" applyFont="1" applyFill="1" applyBorder="1" applyAlignment="1">
      <alignment horizontal="left" vertical="top" wrapText="1"/>
    </xf>
    <xf numFmtId="0" fontId="6" fillId="6" borderId="0" xfId="21" applyNumberFormat="1" applyFont="1" applyFill="1" applyBorder="1" applyAlignment="1">
      <alignment horizontal="left" vertical="top" wrapText="1"/>
    </xf>
    <xf numFmtId="0" fontId="6" fillId="4" borderId="0" xfId="21" applyNumberFormat="1" applyFont="1" applyFill="1" applyBorder="1" applyAlignment="1">
      <alignment horizontal="left" vertical="top" wrapText="1"/>
    </xf>
    <xf numFmtId="0" fontId="7" fillId="0" borderId="0" xfId="18" applyFont="1" applyAlignment="1">
      <alignment horizontal="left" wrapText="1"/>
    </xf>
    <xf numFmtId="0" fontId="6" fillId="0" borderId="0" xfId="18" applyFont="1" applyAlignment="1">
      <alignment horizontal="left" wrapText="1"/>
    </xf>
    <xf numFmtId="0" fontId="6" fillId="0" borderId="0" xfId="23" applyFont="1" applyAlignment="1">
      <alignment vertical="top" wrapText="1"/>
    </xf>
    <xf numFmtId="0" fontId="6" fillId="6" borderId="0" xfId="23" applyFont="1" applyFill="1" applyAlignment="1">
      <alignment horizontal="left" vertical="top" wrapText="1"/>
    </xf>
    <xf numFmtId="0" fontId="6" fillId="0" borderId="1" xfId="30" applyFont="1" applyBorder="1" applyAlignment="1">
      <alignment horizontal="center"/>
    </xf>
    <xf numFmtId="0" fontId="6" fillId="6" borderId="0" xfId="18" applyFont="1" applyFill="1" applyAlignment="1">
      <alignment vertical="top" wrapText="1"/>
    </xf>
    <xf numFmtId="0" fontId="6" fillId="0" borderId="0" xfId="12" applyFont="1" applyAlignment="1">
      <alignment vertical="top" wrapText="1"/>
    </xf>
    <xf numFmtId="0" fontId="6" fillId="0" borderId="0" xfId="12" applyFont="1" applyAlignment="1">
      <alignment vertical="top"/>
    </xf>
    <xf numFmtId="0" fontId="7" fillId="0" borderId="1" xfId="12" applyFont="1" applyBorder="1" applyAlignment="1">
      <alignment horizontal="center"/>
    </xf>
    <xf numFmtId="0" fontId="33" fillId="0" borderId="0" xfId="37" applyFont="1" applyAlignment="1">
      <alignment horizontal="left" wrapText="1"/>
    </xf>
    <xf numFmtId="0" fontId="34" fillId="0" borderId="0" xfId="37" applyFont="1" applyAlignment="1">
      <alignment horizontal="left" wrapText="1"/>
    </xf>
    <xf numFmtId="0" fontId="38" fillId="7" borderId="0" xfId="13" applyFont="1" applyFill="1" applyAlignment="1">
      <alignment horizontal="left" wrapText="1"/>
    </xf>
    <xf numFmtId="171" fontId="34" fillId="7" borderId="0" xfId="39" applyNumberFormat="1" applyFont="1" applyFill="1" applyBorder="1" applyAlignment="1">
      <alignment horizontal="center" vertical="center" wrapText="1"/>
    </xf>
    <xf numFmtId="171" fontId="34" fillId="7" borderId="1" xfId="39" applyNumberFormat="1" applyFont="1" applyFill="1" applyBorder="1" applyAlignment="1">
      <alignment horizontal="center" vertical="center" wrapText="1"/>
    </xf>
    <xf numFmtId="171" fontId="34" fillId="7" borderId="1" xfId="39" applyNumberFormat="1" applyFont="1" applyFill="1" applyBorder="1" applyAlignment="1">
      <alignment horizontal="center" vertical="center"/>
    </xf>
    <xf numFmtId="0" fontId="36" fillId="7" borderId="0" xfId="36" applyFont="1" applyFill="1" applyAlignment="1">
      <alignment horizontal="left"/>
    </xf>
    <xf numFmtId="171" fontId="34" fillId="0" borderId="0" xfId="39" applyNumberFormat="1" applyFont="1" applyFill="1" applyBorder="1" applyAlignment="1">
      <alignment horizontal="center" vertical="center" wrapText="1"/>
    </xf>
    <xf numFmtId="171" fontId="34" fillId="0" borderId="1" xfId="39" applyNumberFormat="1" applyFont="1" applyFill="1" applyBorder="1" applyAlignment="1">
      <alignment horizontal="center" vertical="center" wrapText="1"/>
    </xf>
    <xf numFmtId="0" fontId="14" fillId="7" borderId="0" xfId="36" applyFont="1" applyFill="1" applyAlignment="1">
      <alignment horizontal="left" vertical="top" wrapText="1"/>
    </xf>
    <xf numFmtId="0" fontId="38" fillId="0" borderId="0" xfId="6" applyFont="1" applyAlignment="1">
      <alignment horizontal="left" vertical="center" wrapText="1"/>
    </xf>
    <xf numFmtId="0" fontId="38" fillId="7" borderId="0" xfId="6" applyFont="1" applyFill="1" applyAlignment="1">
      <alignment horizontal="center" wrapText="1"/>
    </xf>
    <xf numFmtId="0" fontId="36" fillId="7" borderId="0" xfId="6" applyFont="1" applyFill="1" applyAlignment="1">
      <alignment horizontal="center" wrapText="1"/>
    </xf>
    <xf numFmtId="0" fontId="35" fillId="2" borderId="0" xfId="5" applyFont="1" applyFill="1" applyAlignment="1">
      <alignment horizontal="left" vertical="top" wrapText="1"/>
    </xf>
    <xf numFmtId="0" fontId="36" fillId="7" borderId="0" xfId="5" applyFont="1" applyFill="1" applyAlignment="1">
      <alignment horizontal="left"/>
    </xf>
    <xf numFmtId="0" fontId="35" fillId="7" borderId="0" xfId="5" applyFont="1" applyFill="1" applyAlignment="1">
      <alignment horizontal="left" vertical="top" wrapText="1"/>
    </xf>
    <xf numFmtId="0" fontId="30" fillId="7" borderId="0" xfId="5" applyFont="1" applyFill="1" applyAlignment="1">
      <alignment horizontal="center" wrapText="1"/>
    </xf>
    <xf numFmtId="171" fontId="5" fillId="2" borderId="0" xfId="0" applyNumberFormat="1" applyFont="1" applyFill="1" applyAlignment="1">
      <alignment horizontal="right"/>
    </xf>
    <xf numFmtId="171" fontId="5" fillId="0" borderId="0" xfId="2" applyNumberFormat="1" applyFont="1" applyFill="1" applyBorder="1" applyAlignment="1">
      <alignment horizontal="center" vertical="top"/>
    </xf>
    <xf numFmtId="171" fontId="5" fillId="2" borderId="13" xfId="0" applyNumberFormat="1" applyFont="1" applyFill="1" applyBorder="1" applyAlignment="1">
      <alignment horizontal="center" vertical="top"/>
    </xf>
  </cellXfs>
  <cellStyles count="45">
    <cellStyle name="Comma" xfId="1" builtinId="3"/>
    <cellStyle name="Comma 2" xfId="34" xr:uid="{F3E9645E-E038-44A1-970B-50D5806D6400}"/>
    <cellStyle name="Comma 2 2" xfId="11" xr:uid="{00000000-0005-0000-0000-000001000000}"/>
    <cellStyle name="Comma 2 3" xfId="42" xr:uid="{0E72A715-34D1-48A1-BF09-C6F5EC4AB226}"/>
    <cellStyle name="Comma 21 2 2" xfId="28" xr:uid="{00000000-0005-0000-0000-000002000000}"/>
    <cellStyle name="Comma 21 2 3" xfId="41" xr:uid="{CEAE1FA9-7229-469E-82C5-36C931ED635C}"/>
    <cellStyle name="Comma 27 2 2" xfId="26" xr:uid="{00000000-0005-0000-0000-000003000000}"/>
    <cellStyle name="Comma 27 2 3" xfId="39" xr:uid="{C0B39118-C2BC-4BE4-99CA-E57A121E784E}"/>
    <cellStyle name="Comma 3" xfId="19" xr:uid="{00000000-0005-0000-0000-000004000000}"/>
    <cellStyle name="Comma 3 2" xfId="24" xr:uid="{00000000-0005-0000-0000-000005000000}"/>
    <cellStyle name="Comma 88 2" xfId="16" xr:uid="{00000000-0005-0000-0000-000006000000}"/>
    <cellStyle name="Comma 88 2 2 2" xfId="21" xr:uid="{00000000-0005-0000-0000-000007000000}"/>
    <cellStyle name="Currency" xfId="2" builtinId="4"/>
    <cellStyle name="Hyperlink" xfId="4" builtinId="8"/>
    <cellStyle name="Neutral 2" xfId="35" xr:uid="{38A47D25-1ED5-42C3-B56A-545BDDF1B6EB}"/>
    <cellStyle name="Normal" xfId="0" builtinId="0"/>
    <cellStyle name="Normal 10 2 2" xfId="12" xr:uid="{00000000-0005-0000-0000-00000B000000}"/>
    <cellStyle name="Normal 2" xfId="5" xr:uid="{00000000-0005-0000-0000-00000C000000}"/>
    <cellStyle name="Normal 2 3" xfId="36" xr:uid="{11ADFDDE-5505-4E8C-AB4F-B89330D258F7}"/>
    <cellStyle name="Normal 2 4" xfId="6" xr:uid="{00000000-0005-0000-0000-00000D000000}"/>
    <cellStyle name="Normal 2 7" xfId="44" xr:uid="{D46E8563-5B9E-4556-A1F7-F36E8E5BBB9A}"/>
    <cellStyle name="Normal 28 2 2" xfId="27" xr:uid="{00000000-0005-0000-0000-00000E000000}"/>
    <cellStyle name="Normal 28 2 3" xfId="29" xr:uid="{00000000-0005-0000-0000-00000F000000}"/>
    <cellStyle name="Normal 28 2 4" xfId="40" xr:uid="{FB6B4003-22E6-48FF-83ED-4D0244BFE763}"/>
    <cellStyle name="Normal 3" xfId="32" xr:uid="{00000000-0005-0000-0000-000010000000}"/>
    <cellStyle name="Normal 3 3" xfId="22" xr:uid="{00000000-0005-0000-0000-000011000000}"/>
    <cellStyle name="Normal 4" xfId="33" xr:uid="{7AC43CA2-D6DA-4C68-BA94-1720CD2A9417}"/>
    <cellStyle name="Normal 4 2" xfId="13" xr:uid="{00000000-0005-0000-0000-000012000000}"/>
    <cellStyle name="Normal 48 2" xfId="7" xr:uid="{00000000-0005-0000-0000-000013000000}"/>
    <cellStyle name="Normal 48 2 2 2" xfId="17" xr:uid="{00000000-0005-0000-0000-000014000000}"/>
    <cellStyle name="Normal 5" xfId="30" xr:uid="{00000000-0005-0000-0000-000015000000}"/>
    <cellStyle name="Normal 69 2 2" xfId="37" xr:uid="{A5D4CF51-A23F-4582-A8BF-D8A7427D5A47}"/>
    <cellStyle name="Normal 69 2 2 2" xfId="9" xr:uid="{00000000-0005-0000-0000-000016000000}"/>
    <cellStyle name="Normal 69 2 2 2 2 2" xfId="18" xr:uid="{00000000-0005-0000-0000-000017000000}"/>
    <cellStyle name="Normal 69 2 2 2 2 3" xfId="23" xr:uid="{00000000-0005-0000-0000-000018000000}"/>
    <cellStyle name="Normal 69 3 2 2" xfId="25" xr:uid="{00000000-0005-0000-0000-000019000000}"/>
    <cellStyle name="Normal 69 3 2 3" xfId="38" xr:uid="{0ACB1744-D552-49EC-9ED5-BE2DBE16D82E}"/>
    <cellStyle name="Normal_21 Exh B" xfId="8" xr:uid="{00000000-0005-0000-0000-00001A000000}"/>
    <cellStyle name="Normal_Schedule O Info for Mike" xfId="14" xr:uid="{00000000-0005-0000-0000-00001B000000}"/>
    <cellStyle name="Normal_SP ANCILLARIES_9-10(clean 9-19)(a)" xfId="10" xr:uid="{00000000-0005-0000-0000-00001C000000}"/>
    <cellStyle name="Percent" xfId="3" builtinId="5"/>
    <cellStyle name="Percent 2" xfId="20" xr:uid="{00000000-0005-0000-0000-00001E000000}"/>
    <cellStyle name="Percent 2 2" xfId="15" xr:uid="{00000000-0005-0000-0000-00001F000000}"/>
    <cellStyle name="Percent 2 3" xfId="43" xr:uid="{128DD3A0-3762-4986-8173-0F21DD1C925F}"/>
    <cellStyle name="Percent 4" xfId="31" xr:uid="{00000000-0005-0000-0000-000020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233"/>
  <sheetViews>
    <sheetView tabSelected="1" view="pageBreakPreview" zoomScale="90" zoomScaleNormal="90" zoomScaleSheetLayoutView="90" workbookViewId="0">
      <selection activeCell="I27" sqref="I27"/>
    </sheetView>
  </sheetViews>
  <sheetFormatPr defaultColWidth="9.33203125" defaultRowHeight="12"/>
  <cols>
    <col min="1" max="1" width="7.6640625" style="124" customWidth="1"/>
    <col min="2" max="2" width="52.5" style="124" customWidth="1"/>
    <col min="3" max="3" width="2.83203125" style="124" customWidth="1"/>
    <col min="4" max="4" width="35.5" style="124" customWidth="1"/>
    <col min="5" max="5" width="2.83203125" style="124" customWidth="1"/>
    <col min="6" max="6" width="23.6640625" style="124" customWidth="1"/>
    <col min="7" max="7" width="2.83203125" style="124" customWidth="1"/>
    <col min="8" max="8" width="9.83203125" style="124" customWidth="1"/>
    <col min="9" max="9" width="9.33203125" style="124"/>
    <col min="10" max="10" width="4.33203125" style="124" customWidth="1"/>
    <col min="11" max="11" width="17.1640625" style="124" customWidth="1"/>
    <col min="12" max="12" width="2.83203125" style="124" customWidth="1"/>
    <col min="13" max="13" width="19.5" style="124" customWidth="1"/>
    <col min="14" max="14" width="9.33203125" style="128"/>
    <col min="15" max="15" width="6.1640625" style="128" customWidth="1"/>
    <col min="16" max="16384" width="9.33203125" style="128"/>
  </cols>
  <sheetData>
    <row r="1" spans="1:62">
      <c r="B1" s="125" t="s">
        <v>408</v>
      </c>
      <c r="C1" s="125"/>
      <c r="M1" s="126" t="s">
        <v>391</v>
      </c>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row>
    <row r="2" spans="1:62">
      <c r="A2" s="928" t="s">
        <v>449</v>
      </c>
      <c r="B2" s="928"/>
      <c r="C2" s="928"/>
      <c r="D2" s="928"/>
      <c r="E2" s="928"/>
      <c r="F2" s="928"/>
      <c r="G2" s="928"/>
      <c r="H2" s="928"/>
      <c r="I2" s="928"/>
      <c r="J2" s="928"/>
      <c r="K2" s="928"/>
      <c r="L2" s="928"/>
      <c r="M2" s="928"/>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row>
    <row r="3" spans="1:62">
      <c r="A3" s="926" t="s">
        <v>617</v>
      </c>
      <c r="B3" s="926"/>
      <c r="C3" s="926"/>
      <c r="D3" s="926"/>
      <c r="E3" s="926"/>
      <c r="F3" s="926"/>
      <c r="G3" s="926"/>
      <c r="H3" s="926"/>
      <c r="I3" s="926"/>
      <c r="J3" s="926"/>
      <c r="K3" s="926"/>
      <c r="L3" s="926"/>
      <c r="M3" s="926"/>
    </row>
    <row r="4" spans="1:62">
      <c r="A4" s="927" t="s">
        <v>750</v>
      </c>
      <c r="B4" s="928"/>
      <c r="C4" s="928"/>
      <c r="D4" s="928"/>
      <c r="E4" s="928"/>
      <c r="F4" s="928"/>
      <c r="G4" s="928"/>
      <c r="H4" s="928"/>
      <c r="I4" s="928"/>
      <c r="J4" s="928"/>
      <c r="K4" s="928"/>
      <c r="L4" s="928"/>
      <c r="M4" s="928"/>
    </row>
    <row r="5" spans="1:62">
      <c r="M5" s="129" t="s">
        <v>618</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row>
    <row r="6" spans="1:62">
      <c r="M6" s="854">
        <v>45291</v>
      </c>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row>
    <row r="7" spans="1:62">
      <c r="M7" s="130"/>
    </row>
    <row r="8" spans="1:62">
      <c r="A8" s="131"/>
      <c r="B8" s="132" t="s">
        <v>393</v>
      </c>
      <c r="C8" s="132"/>
      <c r="D8" s="132" t="s">
        <v>394</v>
      </c>
      <c r="E8" s="132"/>
      <c r="F8" s="132" t="s">
        <v>395</v>
      </c>
      <c r="G8" s="132"/>
      <c r="H8" s="132"/>
      <c r="I8" s="132" t="s">
        <v>396</v>
      </c>
      <c r="J8" s="132"/>
      <c r="K8" s="132" t="s">
        <v>397</v>
      </c>
      <c r="L8" s="132"/>
    </row>
    <row r="9" spans="1:62">
      <c r="A9" s="133" t="s">
        <v>70</v>
      </c>
      <c r="B9" s="132"/>
      <c r="C9" s="132"/>
      <c r="D9" s="132"/>
      <c r="E9" s="132"/>
      <c r="F9" s="132"/>
      <c r="G9" s="132"/>
      <c r="H9" s="132"/>
      <c r="I9" s="132"/>
      <c r="J9" s="132"/>
      <c r="K9" s="134" t="s">
        <v>385</v>
      </c>
      <c r="L9" s="132"/>
    </row>
    <row r="10" spans="1:62">
      <c r="A10" s="135" t="s">
        <v>386</v>
      </c>
      <c r="B10" s="136"/>
      <c r="C10" s="136"/>
      <c r="D10" s="137" t="s">
        <v>392</v>
      </c>
      <c r="E10" s="138"/>
      <c r="F10" s="139"/>
      <c r="G10" s="139"/>
      <c r="H10" s="139"/>
      <c r="I10" s="139"/>
      <c r="J10" s="139"/>
      <c r="K10" s="140" t="s">
        <v>170</v>
      </c>
      <c r="L10" s="141"/>
      <c r="M10" s="139"/>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row>
    <row r="11" spans="1:62">
      <c r="A11" s="142">
        <v>1</v>
      </c>
      <c r="B11" s="130" t="s">
        <v>619</v>
      </c>
      <c r="C11" s="131"/>
      <c r="D11" s="131" t="s">
        <v>620</v>
      </c>
      <c r="E11" s="131"/>
      <c r="F11" s="132"/>
      <c r="G11" s="143"/>
      <c r="J11" s="143"/>
      <c r="K11" s="862">
        <f>K152</f>
        <v>24267197.533886373</v>
      </c>
      <c r="L11" s="144"/>
      <c r="M11" s="131"/>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row>
    <row r="12" spans="1:62">
      <c r="A12" s="145"/>
      <c r="B12" s="131"/>
      <c r="C12" s="131"/>
      <c r="D12" s="131"/>
      <c r="E12" s="131"/>
      <c r="J12" s="146"/>
      <c r="K12" s="862"/>
      <c r="L12" s="144"/>
      <c r="M12" s="131"/>
    </row>
    <row r="13" spans="1:62">
      <c r="A13" s="146"/>
      <c r="B13" s="131" t="s">
        <v>621</v>
      </c>
      <c r="C13" s="131"/>
      <c r="D13" s="131" t="s">
        <v>622</v>
      </c>
      <c r="E13" s="131"/>
      <c r="F13" s="147" t="s">
        <v>398</v>
      </c>
      <c r="G13" s="148"/>
      <c r="H13" s="933" t="s">
        <v>95</v>
      </c>
      <c r="I13" s="933"/>
      <c r="J13" s="149"/>
      <c r="K13" s="863"/>
      <c r="L13" s="150"/>
      <c r="M13" s="131"/>
    </row>
    <row r="14" spans="1:62">
      <c r="A14" s="145">
        <v>2</v>
      </c>
      <c r="B14" s="151" t="s">
        <v>623</v>
      </c>
      <c r="C14" s="151"/>
      <c r="D14" s="131" t="s">
        <v>624</v>
      </c>
      <c r="E14" s="131"/>
      <c r="F14" s="150">
        <f>K192</f>
        <v>0</v>
      </c>
      <c r="G14" s="150"/>
      <c r="H14" s="152" t="s">
        <v>400</v>
      </c>
      <c r="I14" s="153">
        <f>K170</f>
        <v>1</v>
      </c>
      <c r="J14" s="149"/>
      <c r="K14" s="864">
        <f>F14*I14</f>
        <v>0</v>
      </c>
      <c r="L14" s="150"/>
      <c r="M14" s="131"/>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row>
    <row r="15" spans="1:62">
      <c r="A15" s="145">
        <v>3</v>
      </c>
      <c r="B15" s="151" t="s">
        <v>625</v>
      </c>
      <c r="C15" s="151"/>
      <c r="D15" s="131" t="s">
        <v>626</v>
      </c>
      <c r="E15" s="131"/>
      <c r="F15" s="909">
        <f>K194</f>
        <v>206537.58000000002</v>
      </c>
      <c r="G15" s="150"/>
      <c r="H15" s="152" t="s">
        <v>400</v>
      </c>
      <c r="I15" s="153">
        <f>K170</f>
        <v>1</v>
      </c>
      <c r="J15" s="149"/>
      <c r="K15" s="864">
        <f>F15*I15</f>
        <v>206537.58000000002</v>
      </c>
      <c r="L15" s="150"/>
      <c r="M15" s="131"/>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row>
    <row r="16" spans="1:62">
      <c r="A16" s="145">
        <v>4</v>
      </c>
      <c r="B16" s="151" t="s">
        <v>627</v>
      </c>
      <c r="C16" s="151"/>
      <c r="D16" s="131" t="s">
        <v>628</v>
      </c>
      <c r="E16" s="131"/>
      <c r="F16" s="425">
        <v>0</v>
      </c>
      <c r="G16" s="150"/>
      <c r="H16" s="152" t="s">
        <v>400</v>
      </c>
      <c r="I16" s="153">
        <f>K170</f>
        <v>1</v>
      </c>
      <c r="J16" s="149"/>
      <c r="K16" s="864">
        <f>F16*I16</f>
        <v>0</v>
      </c>
      <c r="L16" s="150"/>
      <c r="M16" s="131"/>
    </row>
    <row r="17" spans="1:62">
      <c r="A17" s="145">
        <v>5</v>
      </c>
      <c r="B17" s="151" t="s">
        <v>629</v>
      </c>
      <c r="C17" s="151"/>
      <c r="F17" s="910">
        <v>0</v>
      </c>
      <c r="G17" s="150"/>
      <c r="H17" s="152" t="s">
        <v>400</v>
      </c>
      <c r="I17" s="153">
        <f>K170</f>
        <v>1</v>
      </c>
      <c r="J17" s="149"/>
      <c r="K17" s="862">
        <f>F17*I17</f>
        <v>0</v>
      </c>
      <c r="L17" s="150"/>
      <c r="M17" s="131"/>
    </row>
    <row r="18" spans="1:62">
      <c r="A18" s="145">
        <v>6</v>
      </c>
      <c r="B18" s="131" t="s">
        <v>630</v>
      </c>
      <c r="C18" s="131"/>
      <c r="D18" s="131" t="s">
        <v>631</v>
      </c>
      <c r="E18" s="131"/>
      <c r="F18" s="909">
        <f>SUM(F14:F17)</f>
        <v>206537.58000000002</v>
      </c>
      <c r="G18" s="150"/>
      <c r="H18" s="152"/>
      <c r="I18" s="149"/>
      <c r="J18" s="149"/>
      <c r="K18" s="865">
        <f>SUM(K14:K17)</f>
        <v>206537.58000000002</v>
      </c>
      <c r="L18" s="150"/>
      <c r="M18" s="131"/>
      <c r="N18" s="127"/>
      <c r="O18" s="919"/>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row>
    <row r="19" spans="1:62">
      <c r="A19" s="145"/>
      <c r="B19" s="131"/>
      <c r="C19" s="131"/>
      <c r="D19" s="131"/>
      <c r="E19" s="131"/>
      <c r="F19" s="150"/>
      <c r="H19" s="152"/>
      <c r="I19" s="149"/>
      <c r="J19" s="149"/>
      <c r="K19" s="864"/>
      <c r="L19" s="131"/>
      <c r="M19" s="131"/>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row>
    <row r="20" spans="1:62">
      <c r="A20" s="145">
        <v>7</v>
      </c>
      <c r="B20" s="131" t="s">
        <v>632</v>
      </c>
      <c r="C20" s="131"/>
      <c r="D20" s="131" t="s">
        <v>633</v>
      </c>
      <c r="E20" s="131"/>
      <c r="F20" s="150">
        <f>'Att 11 - Prior Period Adj'!F30</f>
        <v>0</v>
      </c>
      <c r="H20" s="152" t="s">
        <v>406</v>
      </c>
      <c r="I20" s="153">
        <v>1</v>
      </c>
      <c r="J20" s="149"/>
      <c r="K20" s="864">
        <f>F20*I20</f>
        <v>0</v>
      </c>
      <c r="L20" s="150"/>
      <c r="M20" s="131"/>
    </row>
    <row r="21" spans="1:62">
      <c r="A21" s="145">
        <v>8</v>
      </c>
      <c r="B21" s="131" t="s">
        <v>634</v>
      </c>
      <c r="C21" s="131"/>
      <c r="D21" s="155" t="s">
        <v>779</v>
      </c>
      <c r="E21" s="131"/>
      <c r="F21" s="150">
        <f>'Att 3 - True-up'!I16+'Att 3 - True-up'!J16</f>
        <v>0</v>
      </c>
      <c r="H21" s="152" t="s">
        <v>406</v>
      </c>
      <c r="I21" s="153">
        <v>1</v>
      </c>
      <c r="J21" s="149"/>
      <c r="K21" s="864">
        <f>F21*I21</f>
        <v>0</v>
      </c>
      <c r="L21" s="150"/>
      <c r="M21" s="131"/>
    </row>
    <row r="22" spans="1:62">
      <c r="A22" s="145"/>
      <c r="B22" s="131"/>
      <c r="C22" s="131"/>
      <c r="D22" s="131"/>
      <c r="E22" s="131"/>
      <c r="I22" s="131"/>
      <c r="J22" s="131"/>
      <c r="K22" s="864"/>
      <c r="L22" s="131"/>
      <c r="M22" s="131"/>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row>
    <row r="23" spans="1:62" ht="12.75" thickBot="1">
      <c r="A23" s="156">
        <v>9</v>
      </c>
      <c r="B23" s="131" t="s">
        <v>635</v>
      </c>
      <c r="C23" s="131"/>
      <c r="D23" s="136" t="s">
        <v>636</v>
      </c>
      <c r="E23" s="136"/>
      <c r="I23" s="131"/>
      <c r="J23" s="131"/>
      <c r="K23" s="866">
        <f>K11-K18+K20+K21</f>
        <v>24060659.953886375</v>
      </c>
      <c r="L23" s="144"/>
      <c r="M23" s="131"/>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row>
    <row r="24" spans="1:62" ht="12.75" thickTop="1">
      <c r="A24" s="156"/>
      <c r="B24" s="131"/>
      <c r="C24" s="131"/>
      <c r="D24" s="136"/>
      <c r="E24" s="136"/>
      <c r="I24" s="131"/>
      <c r="J24" s="131"/>
      <c r="L24" s="131"/>
      <c r="M24" s="131"/>
      <c r="O24" s="918"/>
    </row>
    <row r="25" spans="1:62">
      <c r="A25" s="156"/>
      <c r="B25" s="131"/>
      <c r="C25" s="131"/>
      <c r="D25" s="136"/>
      <c r="E25" s="136"/>
      <c r="I25" s="131"/>
      <c r="J25" s="131"/>
      <c r="K25" s="131"/>
      <c r="L25" s="131"/>
      <c r="M25" s="131"/>
    </row>
    <row r="26" spans="1:62">
      <c r="B26" s="157" t="s">
        <v>637</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row>
    <row r="27" spans="1:62">
      <c r="A27" s="138" t="s">
        <v>409</v>
      </c>
      <c r="B27" s="158" t="s">
        <v>411</v>
      </c>
      <c r="C27" s="158"/>
      <c r="D27" s="148"/>
      <c r="E27" s="148"/>
      <c r="F27" s="15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row>
    <row r="28" spans="1:62">
      <c r="A28" s="146">
        <v>10</v>
      </c>
      <c r="B28" s="124" t="s">
        <v>403</v>
      </c>
      <c r="D28" s="124" t="s">
        <v>555</v>
      </c>
      <c r="E28" s="159"/>
      <c r="F28" s="907">
        <f>'Att 1 - Project Rev Req'!K94-'Att 1 - Project Rev Req'!F94</f>
        <v>23516225.377864715</v>
      </c>
      <c r="G28" s="160"/>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row>
    <row r="29" spans="1:62">
      <c r="A29" s="161">
        <v>11</v>
      </c>
      <c r="B29" s="124" t="s">
        <v>404</v>
      </c>
      <c r="D29" s="124" t="s">
        <v>245</v>
      </c>
      <c r="F29" s="908">
        <f>'Att 1 - Project Rev Req'!F94</f>
        <v>544434.57602165919</v>
      </c>
      <c r="G29" s="160"/>
    </row>
    <row r="30" spans="1:62">
      <c r="A30" s="161">
        <v>12</v>
      </c>
      <c r="B30" s="124" t="s">
        <v>405</v>
      </c>
      <c r="D30" s="143" t="s">
        <v>176</v>
      </c>
      <c r="F30" s="907">
        <f>F28+F29</f>
        <v>24060659.953886375</v>
      </c>
      <c r="G30" s="160"/>
    </row>
    <row r="31" spans="1:62">
      <c r="A31" s="161"/>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row>
    <row r="32" spans="1:62">
      <c r="B32" s="125" t="s">
        <v>408</v>
      </c>
      <c r="C32" s="125"/>
      <c r="M32" s="162" t="s">
        <v>412</v>
      </c>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row>
    <row r="33" spans="1:62">
      <c r="A33" s="928" t="s">
        <v>449</v>
      </c>
      <c r="B33" s="928"/>
      <c r="C33" s="928"/>
      <c r="D33" s="928"/>
      <c r="E33" s="928"/>
      <c r="F33" s="928"/>
      <c r="G33" s="928"/>
      <c r="H33" s="928"/>
      <c r="I33" s="928"/>
      <c r="J33" s="928"/>
      <c r="K33" s="928"/>
      <c r="L33" s="928"/>
      <c r="M33" s="928"/>
    </row>
    <row r="34" spans="1:62">
      <c r="A34" s="926" t="s">
        <v>617</v>
      </c>
      <c r="B34" s="926"/>
      <c r="C34" s="926"/>
      <c r="D34" s="926"/>
      <c r="E34" s="926"/>
      <c r="F34" s="926"/>
      <c r="G34" s="926"/>
      <c r="H34" s="926"/>
      <c r="I34" s="926"/>
      <c r="J34" s="926"/>
      <c r="K34" s="926"/>
      <c r="L34" s="926"/>
      <c r="M34" s="926"/>
    </row>
    <row r="35" spans="1:62">
      <c r="A35" s="927" t="s">
        <v>750</v>
      </c>
      <c r="B35" s="928"/>
      <c r="C35" s="928"/>
      <c r="D35" s="928"/>
      <c r="E35" s="928"/>
      <c r="F35" s="928"/>
      <c r="G35" s="928"/>
      <c r="H35" s="928"/>
      <c r="I35" s="928"/>
      <c r="J35" s="928"/>
      <c r="K35" s="928"/>
      <c r="L35" s="928"/>
      <c r="M35" s="928"/>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row>
    <row r="36" spans="1:62">
      <c r="M36" s="163" t="str">
        <f>$M$5</f>
        <v>For the 12 months ended</v>
      </c>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row>
    <row r="37" spans="1:62">
      <c r="M37" s="855">
        <f>$M$6</f>
        <v>45291</v>
      </c>
    </row>
    <row r="38" spans="1:62">
      <c r="M38" s="130"/>
    </row>
    <row r="39" spans="1:62">
      <c r="A39" s="133" t="s">
        <v>70</v>
      </c>
      <c r="B39" s="132" t="s">
        <v>393</v>
      </c>
      <c r="C39" s="132"/>
      <c r="D39" s="132" t="s">
        <v>394</v>
      </c>
      <c r="E39" s="132"/>
      <c r="F39" s="132" t="s">
        <v>395</v>
      </c>
      <c r="G39" s="132"/>
      <c r="H39" s="132"/>
      <c r="I39" s="132" t="s">
        <v>396</v>
      </c>
      <c r="J39" s="132"/>
      <c r="K39" s="132" t="s">
        <v>397</v>
      </c>
      <c r="L39" s="132"/>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row>
    <row r="40" spans="1:62">
      <c r="A40" s="135" t="s">
        <v>386</v>
      </c>
      <c r="B40" s="164" t="s">
        <v>638</v>
      </c>
      <c r="C40" s="164"/>
      <c r="D40" s="137" t="s">
        <v>392</v>
      </c>
      <c r="E40" s="138"/>
      <c r="F40" s="140" t="s">
        <v>413</v>
      </c>
      <c r="G40" s="165"/>
      <c r="H40" s="930" t="s">
        <v>95</v>
      </c>
      <c r="I40" s="930"/>
      <c r="J40" s="165"/>
      <c r="K40" s="140" t="s">
        <v>414</v>
      </c>
      <c r="L40" s="165"/>
      <c r="M40" s="139"/>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row>
    <row r="41" spans="1:62">
      <c r="A41" s="166"/>
      <c r="B41" s="131" t="s">
        <v>639</v>
      </c>
      <c r="C41" s="131"/>
      <c r="D41" s="167" t="s">
        <v>640</v>
      </c>
      <c r="E41" s="167"/>
      <c r="F41" s="168"/>
      <c r="G41" s="168"/>
      <c r="H41" s="152"/>
      <c r="I41" s="168"/>
      <c r="J41" s="168"/>
      <c r="K41" s="152" t="s">
        <v>415</v>
      </c>
      <c r="L41" s="167"/>
      <c r="M41" s="167"/>
    </row>
    <row r="42" spans="1:62">
      <c r="A42" s="145">
        <v>1</v>
      </c>
      <c r="B42" s="151" t="s">
        <v>641</v>
      </c>
      <c r="C42" s="151"/>
      <c r="D42" s="167" t="s">
        <v>642</v>
      </c>
      <c r="E42" s="167"/>
      <c r="F42" s="169">
        <v>0</v>
      </c>
      <c r="G42" s="167"/>
      <c r="H42" s="152" t="s">
        <v>380</v>
      </c>
      <c r="I42" s="170">
        <v>0</v>
      </c>
      <c r="J42" s="153"/>
      <c r="K42" s="171">
        <f>F42*I42</f>
        <v>0</v>
      </c>
      <c r="L42" s="152"/>
      <c r="M42" s="167"/>
    </row>
    <row r="43" spans="1:62">
      <c r="A43" s="145">
        <v>2</v>
      </c>
      <c r="B43" s="151" t="s">
        <v>643</v>
      </c>
      <c r="C43" s="151"/>
      <c r="D43" s="167" t="s">
        <v>644</v>
      </c>
      <c r="E43" s="167"/>
      <c r="F43" s="837">
        <f>'Att 4 - Rate Base'!D24</f>
        <v>156930376.19461542</v>
      </c>
      <c r="G43" s="167"/>
      <c r="H43" s="152" t="s">
        <v>400</v>
      </c>
      <c r="I43" s="172">
        <f>K170</f>
        <v>1</v>
      </c>
      <c r="J43" s="153"/>
      <c r="K43" s="841">
        <f>F43*I43</f>
        <v>156930376.19461542</v>
      </c>
      <c r="L43" s="152"/>
      <c r="M43" s="16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row>
    <row r="44" spans="1:62">
      <c r="A44" s="145">
        <v>3</v>
      </c>
      <c r="B44" s="151" t="s">
        <v>645</v>
      </c>
      <c r="C44" s="151"/>
      <c r="D44" s="167" t="s">
        <v>646</v>
      </c>
      <c r="E44" s="167"/>
      <c r="F44" s="838">
        <v>0</v>
      </c>
      <c r="G44" s="167"/>
      <c r="H44" s="152" t="s">
        <v>380</v>
      </c>
      <c r="I44" s="170">
        <v>0</v>
      </c>
      <c r="J44" s="153"/>
      <c r="K44" s="841">
        <f>F44*I44</f>
        <v>0</v>
      </c>
      <c r="L44" s="152"/>
      <c r="M44" s="16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row>
    <row r="45" spans="1:62">
      <c r="A45" s="145">
        <v>4</v>
      </c>
      <c r="B45" s="151" t="s">
        <v>647</v>
      </c>
      <c r="C45" s="151"/>
      <c r="D45" s="167" t="s">
        <v>648</v>
      </c>
      <c r="E45" s="167"/>
      <c r="F45" s="839">
        <f>'Att 4 - Rate Base'!E24</f>
        <v>1545879.7292307692</v>
      </c>
      <c r="G45" s="167"/>
      <c r="H45" s="152" t="s">
        <v>435</v>
      </c>
      <c r="I45" s="172">
        <f>K179</f>
        <v>1</v>
      </c>
      <c r="J45" s="153"/>
      <c r="K45" s="841">
        <f>F45*I45</f>
        <v>1545879.7292307692</v>
      </c>
      <c r="L45" s="152"/>
      <c r="M45" s="167"/>
    </row>
    <row r="46" spans="1:62">
      <c r="A46" s="145">
        <v>5</v>
      </c>
      <c r="B46" s="131" t="s">
        <v>649</v>
      </c>
      <c r="C46" s="131"/>
      <c r="D46" s="167" t="s">
        <v>650</v>
      </c>
      <c r="E46" s="167"/>
      <c r="F46" s="840">
        <f>SUM(F42:F45)</f>
        <v>158476255.92384619</v>
      </c>
      <c r="G46" s="167"/>
      <c r="H46" s="168" t="s">
        <v>416</v>
      </c>
      <c r="I46" s="172">
        <f>IF(K46&gt;0,K46/F46,1)</f>
        <v>1</v>
      </c>
      <c r="J46" s="153"/>
      <c r="K46" s="842">
        <f>SUM(K42:K45)</f>
        <v>158476255.92384619</v>
      </c>
      <c r="L46" s="152"/>
      <c r="M46" s="167"/>
    </row>
    <row r="47" spans="1:62">
      <c r="A47" s="145"/>
      <c r="B47" s="131"/>
      <c r="C47" s="131"/>
      <c r="D47" s="167"/>
      <c r="E47" s="167"/>
      <c r="F47" s="173"/>
      <c r="G47" s="167"/>
      <c r="H47" s="152"/>
      <c r="I47" s="172"/>
      <c r="J47" s="153"/>
      <c r="K47" s="837"/>
      <c r="L47" s="167"/>
      <c r="M47" s="16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row>
    <row r="48" spans="1:62">
      <c r="A48" s="145">
        <v>6</v>
      </c>
      <c r="B48" s="131" t="s">
        <v>651</v>
      </c>
      <c r="C48" s="131"/>
      <c r="D48" s="167" t="s">
        <v>640</v>
      </c>
      <c r="E48" s="167"/>
      <c r="F48" s="173"/>
      <c r="G48" s="167"/>
      <c r="H48" s="152"/>
      <c r="I48" s="163"/>
      <c r="J48" s="167"/>
      <c r="K48" s="173"/>
      <c r="L48" s="167"/>
      <c r="M48" s="16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row>
    <row r="49" spans="1:62" ht="24">
      <c r="A49" s="156">
        <v>7</v>
      </c>
      <c r="B49" s="174" t="s">
        <v>382</v>
      </c>
      <c r="C49" s="175"/>
      <c r="D49" s="176" t="s">
        <v>417</v>
      </c>
      <c r="E49" s="176"/>
      <c r="F49" s="169">
        <v>0</v>
      </c>
      <c r="G49" s="167"/>
      <c r="H49" s="152" t="s">
        <v>380</v>
      </c>
      <c r="I49" s="170">
        <v>0</v>
      </c>
      <c r="J49" s="153"/>
      <c r="K49" s="841">
        <f>F49*I49</f>
        <v>0</v>
      </c>
      <c r="L49" s="177"/>
      <c r="M49" s="178"/>
    </row>
    <row r="50" spans="1:62">
      <c r="A50" s="145">
        <v>8</v>
      </c>
      <c r="B50" s="151" t="s">
        <v>643</v>
      </c>
      <c r="C50" s="151"/>
      <c r="D50" s="167" t="s">
        <v>652</v>
      </c>
      <c r="E50" s="167"/>
      <c r="F50" s="837">
        <f>'Att 4 - Rate Base'!J24</f>
        <v>10224026.468461541</v>
      </c>
      <c r="G50" s="167"/>
      <c r="H50" s="152" t="s">
        <v>400</v>
      </c>
      <c r="I50" s="172">
        <f>K170</f>
        <v>1</v>
      </c>
      <c r="J50" s="153"/>
      <c r="K50" s="841">
        <f>F50*I50</f>
        <v>10224026.468461541</v>
      </c>
      <c r="L50" s="152"/>
      <c r="M50" s="16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row>
    <row r="51" spans="1:62">
      <c r="A51" s="145">
        <v>9</v>
      </c>
      <c r="B51" s="151" t="s">
        <v>645</v>
      </c>
      <c r="C51" s="151"/>
      <c r="D51" s="167" t="s">
        <v>653</v>
      </c>
      <c r="E51" s="167"/>
      <c r="F51" s="838">
        <v>0</v>
      </c>
      <c r="G51" s="167"/>
      <c r="H51" s="152" t="s">
        <v>380</v>
      </c>
      <c r="I51" s="170">
        <v>0</v>
      </c>
      <c r="J51" s="153"/>
      <c r="K51" s="841">
        <f>F51*I51</f>
        <v>0</v>
      </c>
      <c r="L51" s="152"/>
      <c r="M51" s="16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row>
    <row r="52" spans="1:62">
      <c r="A52" s="145">
        <v>10</v>
      </c>
      <c r="B52" s="151" t="s">
        <v>647</v>
      </c>
      <c r="C52" s="151"/>
      <c r="D52" s="167" t="s">
        <v>654</v>
      </c>
      <c r="E52" s="167"/>
      <c r="F52" s="837">
        <f>'Att 4 - Rate Base'!K24</f>
        <v>360485.69307692314</v>
      </c>
      <c r="G52" s="179"/>
      <c r="H52" s="152" t="s">
        <v>435</v>
      </c>
      <c r="I52" s="172">
        <f>K179</f>
        <v>1</v>
      </c>
      <c r="J52" s="153"/>
      <c r="K52" s="841">
        <f>F52*I52</f>
        <v>360485.69307692314</v>
      </c>
      <c r="L52" s="152"/>
      <c r="M52" s="167"/>
    </row>
    <row r="53" spans="1:62">
      <c r="A53" s="145">
        <v>11</v>
      </c>
      <c r="B53" s="131" t="s">
        <v>655</v>
      </c>
      <c r="C53" s="131"/>
      <c r="D53" s="167" t="s">
        <v>656</v>
      </c>
      <c r="E53" s="167"/>
      <c r="F53" s="840">
        <f>SUM(F49:F52)</f>
        <v>10584512.161538465</v>
      </c>
      <c r="G53" s="179"/>
      <c r="H53" s="152"/>
      <c r="I53" s="167"/>
      <c r="J53" s="167"/>
      <c r="K53" s="842">
        <f>SUM(K49:K52)</f>
        <v>10584512.161538465</v>
      </c>
      <c r="L53" s="152"/>
      <c r="M53" s="167"/>
    </row>
    <row r="54" spans="1:62">
      <c r="A54" s="145"/>
      <c r="B54" s="131"/>
      <c r="C54" s="131"/>
      <c r="D54" s="167"/>
      <c r="E54" s="167"/>
      <c r="F54" s="237"/>
      <c r="G54" s="167"/>
      <c r="H54" s="152"/>
      <c r="I54" s="167"/>
      <c r="J54" s="167"/>
      <c r="K54" s="235"/>
      <c r="L54" s="167"/>
      <c r="M54" s="16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row>
    <row r="55" spans="1:62">
      <c r="A55" s="145">
        <v>12</v>
      </c>
      <c r="B55" s="131" t="s">
        <v>657</v>
      </c>
      <c r="C55" s="131"/>
      <c r="D55" s="167"/>
      <c r="E55" s="167"/>
      <c r="F55" s="237"/>
      <c r="G55" s="167"/>
      <c r="H55" s="152"/>
      <c r="I55" s="167"/>
      <c r="J55" s="167"/>
      <c r="K55" s="235"/>
      <c r="L55" s="167"/>
      <c r="M55" s="16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row>
    <row r="56" spans="1:62">
      <c r="A56" s="145">
        <v>13</v>
      </c>
      <c r="B56" s="151" t="s">
        <v>641</v>
      </c>
      <c r="C56" s="151"/>
      <c r="D56" s="167" t="s">
        <v>658</v>
      </c>
      <c r="E56" s="167"/>
      <c r="F56" s="843">
        <f>F42-F49</f>
        <v>0</v>
      </c>
      <c r="G56" s="179"/>
      <c r="H56" s="152"/>
      <c r="I56" s="167"/>
      <c r="J56" s="167"/>
      <c r="K56" s="843">
        <f>K42-K49</f>
        <v>0</v>
      </c>
      <c r="L56" s="177"/>
      <c r="M56" s="167"/>
    </row>
    <row r="57" spans="1:62">
      <c r="A57" s="145">
        <v>14</v>
      </c>
      <c r="B57" s="151" t="s">
        <v>643</v>
      </c>
      <c r="C57" s="151"/>
      <c r="D57" s="167" t="s">
        <v>659</v>
      </c>
      <c r="E57" s="167"/>
      <c r="F57" s="843">
        <f>F43-F50</f>
        <v>146706349.72615388</v>
      </c>
      <c r="G57" s="179"/>
      <c r="H57" s="152"/>
      <c r="I57" s="167"/>
      <c r="J57" s="167"/>
      <c r="K57" s="843">
        <f>K43-K50</f>
        <v>146706349.72615388</v>
      </c>
      <c r="L57" s="152"/>
      <c r="M57" s="167"/>
    </row>
    <row r="58" spans="1:62">
      <c r="A58" s="145">
        <v>15</v>
      </c>
      <c r="B58" s="151" t="s">
        <v>645</v>
      </c>
      <c r="C58" s="151"/>
      <c r="D58" s="167" t="s">
        <v>660</v>
      </c>
      <c r="E58" s="167"/>
      <c r="F58" s="843">
        <f>F44-F51</f>
        <v>0</v>
      </c>
      <c r="G58" s="179"/>
      <c r="H58" s="152"/>
      <c r="I58" s="167"/>
      <c r="J58" s="167"/>
      <c r="K58" s="843">
        <f>K44-K51</f>
        <v>0</v>
      </c>
      <c r="L58" s="152"/>
      <c r="M58" s="16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row>
    <row r="59" spans="1:62">
      <c r="A59" s="145">
        <v>16</v>
      </c>
      <c r="B59" s="151" t="s">
        <v>647</v>
      </c>
      <c r="C59" s="151"/>
      <c r="D59" s="167" t="s">
        <v>661</v>
      </c>
      <c r="E59" s="167"/>
      <c r="F59" s="843">
        <f>F45-F52</f>
        <v>1185394.036153846</v>
      </c>
      <c r="G59" s="179"/>
      <c r="H59" s="152"/>
      <c r="I59" s="167"/>
      <c r="J59" s="167"/>
      <c r="K59" s="843">
        <f>K45-K52</f>
        <v>1185394.036153846</v>
      </c>
      <c r="L59" s="152"/>
      <c r="M59" s="16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row>
    <row r="60" spans="1:62">
      <c r="A60" s="145">
        <v>17</v>
      </c>
      <c r="B60" s="131" t="s">
        <v>662</v>
      </c>
      <c r="C60" s="131"/>
      <c r="D60" s="130" t="s">
        <v>663</v>
      </c>
      <c r="E60" s="167"/>
      <c r="F60" s="844">
        <f>SUM(F56:F59)</f>
        <v>147891743.76230773</v>
      </c>
      <c r="G60" s="179"/>
      <c r="H60" s="168" t="s">
        <v>418</v>
      </c>
      <c r="I60" s="153">
        <f>IF(K60&gt;0,K60/F60,1)</f>
        <v>1</v>
      </c>
      <c r="J60" s="153"/>
      <c r="K60" s="849">
        <f>SUM(K56:K59)</f>
        <v>147891743.76230773</v>
      </c>
      <c r="L60" s="152"/>
      <c r="M60" s="167"/>
    </row>
    <row r="61" spans="1:62">
      <c r="A61" s="145"/>
      <c r="B61" s="131"/>
      <c r="C61" s="131"/>
      <c r="D61" s="167"/>
      <c r="E61" s="167"/>
      <c r="F61" s="845"/>
      <c r="G61" s="152"/>
      <c r="H61" s="152"/>
      <c r="I61" s="153"/>
      <c r="J61" s="153"/>
      <c r="K61" s="843"/>
      <c r="L61" s="152"/>
      <c r="M61" s="167"/>
    </row>
    <row r="62" spans="1:62">
      <c r="A62" s="145">
        <v>18</v>
      </c>
      <c r="B62" s="131" t="s">
        <v>664</v>
      </c>
      <c r="C62" s="131"/>
      <c r="D62" s="167"/>
      <c r="E62" s="167"/>
      <c r="F62" s="237"/>
      <c r="G62" s="167"/>
      <c r="H62" s="152"/>
      <c r="I62" s="167"/>
      <c r="J62" s="167"/>
      <c r="K62" s="843"/>
      <c r="L62" s="167"/>
      <c r="M62" s="16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row>
    <row r="63" spans="1:62">
      <c r="A63" s="145">
        <v>19</v>
      </c>
      <c r="B63" s="456" t="s">
        <v>781</v>
      </c>
      <c r="C63" s="192"/>
      <c r="D63" s="191" t="s">
        <v>156</v>
      </c>
      <c r="E63" s="167"/>
      <c r="F63" s="234">
        <v>0</v>
      </c>
      <c r="G63" s="179"/>
      <c r="H63" s="181" t="s">
        <v>380</v>
      </c>
      <c r="I63" s="170">
        <v>0</v>
      </c>
      <c r="J63" s="180"/>
      <c r="K63" s="235">
        <f t="shared" ref="K63:K72" si="0">F63*I63</f>
        <v>0</v>
      </c>
      <c r="L63" s="236"/>
      <c r="M63" s="23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row>
    <row r="64" spans="1:62">
      <c r="A64" s="145">
        <v>20</v>
      </c>
      <c r="B64" s="456" t="s">
        <v>782</v>
      </c>
      <c r="C64" s="192"/>
      <c r="D64" s="191" t="s">
        <v>156</v>
      </c>
      <c r="E64" s="167"/>
      <c r="F64" s="234">
        <f>'WP1-ADIT'!P34</f>
        <v>-8620109.5792196989</v>
      </c>
      <c r="G64" s="179"/>
      <c r="H64" s="152" t="s">
        <v>419</v>
      </c>
      <c r="I64" s="153">
        <f>I60</f>
        <v>1</v>
      </c>
      <c r="J64" s="153"/>
      <c r="K64" s="235">
        <f t="shared" si="0"/>
        <v>-8620109.5792196989</v>
      </c>
      <c r="L64" s="177"/>
      <c r="M64" s="167"/>
    </row>
    <row r="65" spans="1:62">
      <c r="A65" s="145">
        <v>21</v>
      </c>
      <c r="B65" s="456" t="s">
        <v>783</v>
      </c>
      <c r="C65" s="192"/>
      <c r="D65" s="191" t="s">
        <v>156</v>
      </c>
      <c r="E65" s="167"/>
      <c r="F65" s="234">
        <f>'WP1-ADIT'!P75</f>
        <v>-13237.684473326313</v>
      </c>
      <c r="G65" s="179"/>
      <c r="H65" s="152" t="s">
        <v>419</v>
      </c>
      <c r="I65" s="153">
        <f>I60</f>
        <v>1</v>
      </c>
      <c r="J65" s="153"/>
      <c r="K65" s="235">
        <f t="shared" si="0"/>
        <v>-13237.684473326313</v>
      </c>
      <c r="L65" s="177"/>
      <c r="M65" s="167"/>
    </row>
    <row r="66" spans="1:62">
      <c r="A66" s="145">
        <v>22</v>
      </c>
      <c r="B66" s="456" t="s">
        <v>784</v>
      </c>
      <c r="C66" s="192"/>
      <c r="D66" s="191" t="s">
        <v>156</v>
      </c>
      <c r="E66" s="167"/>
      <c r="F66" s="234">
        <f>'WP1-ADIT'!P95</f>
        <v>830689.61559662293</v>
      </c>
      <c r="G66" s="179"/>
      <c r="H66" s="152" t="s">
        <v>419</v>
      </c>
      <c r="I66" s="153">
        <f>I60</f>
        <v>1</v>
      </c>
      <c r="J66" s="153"/>
      <c r="K66" s="235">
        <f t="shared" si="0"/>
        <v>830689.61559662293</v>
      </c>
      <c r="L66" s="177"/>
      <c r="M66" s="16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row>
    <row r="67" spans="1:62">
      <c r="A67" s="457" t="s">
        <v>833</v>
      </c>
      <c r="B67" s="456" t="s">
        <v>834</v>
      </c>
      <c r="C67" s="192"/>
      <c r="D67" s="191" t="s">
        <v>835</v>
      </c>
      <c r="E67" s="191"/>
      <c r="F67" s="234">
        <v>0</v>
      </c>
      <c r="G67" s="480"/>
      <c r="H67" s="233" t="s">
        <v>419</v>
      </c>
      <c r="I67" s="481">
        <v>1</v>
      </c>
      <c r="J67" s="481"/>
      <c r="K67" s="850">
        <f t="shared" si="0"/>
        <v>0</v>
      </c>
      <c r="L67" s="177"/>
      <c r="M67" s="16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row>
    <row r="68" spans="1:62">
      <c r="A68" s="145">
        <v>23</v>
      </c>
      <c r="B68" s="456" t="s">
        <v>785</v>
      </c>
      <c r="C68" s="192"/>
      <c r="D68" s="191" t="s">
        <v>780</v>
      </c>
      <c r="E68" s="167"/>
      <c r="F68" s="234">
        <v>0</v>
      </c>
      <c r="G68" s="179"/>
      <c r="H68" s="152" t="s">
        <v>419</v>
      </c>
      <c r="I68" s="153">
        <f>I60</f>
        <v>1</v>
      </c>
      <c r="J68" s="153"/>
      <c r="K68" s="235">
        <f t="shared" si="0"/>
        <v>0</v>
      </c>
      <c r="L68" s="177"/>
      <c r="M68" s="16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row>
    <row r="69" spans="1:62">
      <c r="A69" s="145">
        <v>24</v>
      </c>
      <c r="B69" s="192" t="s">
        <v>786</v>
      </c>
      <c r="C69" s="192"/>
      <c r="D69" s="191" t="s">
        <v>787</v>
      </c>
      <c r="E69" s="167"/>
      <c r="F69" s="843">
        <f>'Att 4 - Rate Base'!K74</f>
        <v>0</v>
      </c>
      <c r="G69" s="179"/>
      <c r="H69" s="152" t="s">
        <v>406</v>
      </c>
      <c r="I69" s="182">
        <v>1</v>
      </c>
      <c r="J69" s="153"/>
      <c r="K69" s="235">
        <f t="shared" si="0"/>
        <v>0</v>
      </c>
      <c r="L69" s="177"/>
      <c r="M69" s="167"/>
    </row>
    <row r="70" spans="1:62">
      <c r="A70" s="145">
        <v>25</v>
      </c>
      <c r="B70" s="192" t="s">
        <v>118</v>
      </c>
      <c r="C70" s="192"/>
      <c r="D70" s="191" t="s">
        <v>788</v>
      </c>
      <c r="E70" s="167"/>
      <c r="F70" s="843">
        <f>'Att 4 - Rate Base'!F24</f>
        <v>0</v>
      </c>
      <c r="G70" s="179"/>
      <c r="H70" s="152" t="s">
        <v>406</v>
      </c>
      <c r="I70" s="182">
        <v>1</v>
      </c>
      <c r="J70" s="153"/>
      <c r="K70" s="235">
        <f t="shared" si="0"/>
        <v>0</v>
      </c>
      <c r="L70" s="177"/>
      <c r="M70" s="167"/>
    </row>
    <row r="71" spans="1:62">
      <c r="A71" s="145">
        <v>26</v>
      </c>
      <c r="B71" s="192" t="s">
        <v>153</v>
      </c>
      <c r="C71" s="192"/>
      <c r="D71" s="191" t="s">
        <v>789</v>
      </c>
      <c r="E71" s="167"/>
      <c r="F71" s="843">
        <f>'Att 4 - Rate Base'!D43</f>
        <v>1080437.2400000019</v>
      </c>
      <c r="G71" s="179"/>
      <c r="H71" s="152" t="s">
        <v>406</v>
      </c>
      <c r="I71" s="182">
        <v>1</v>
      </c>
      <c r="J71" s="153"/>
      <c r="K71" s="235">
        <f t="shared" si="0"/>
        <v>1080437.2400000019</v>
      </c>
      <c r="L71" s="152"/>
      <c r="M71" s="16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row>
    <row r="72" spans="1:62">
      <c r="A72" s="145">
        <v>27</v>
      </c>
      <c r="B72" s="192" t="s">
        <v>154</v>
      </c>
      <c r="C72" s="192"/>
      <c r="D72" s="191" t="s">
        <v>790</v>
      </c>
      <c r="E72" s="167"/>
      <c r="F72" s="843">
        <f>'Att 4 - Rate Base'!E43</f>
        <v>0</v>
      </c>
      <c r="G72" s="179"/>
      <c r="H72" s="152" t="s">
        <v>406</v>
      </c>
      <c r="I72" s="182">
        <v>1</v>
      </c>
      <c r="J72" s="153"/>
      <c r="K72" s="235">
        <f t="shared" si="0"/>
        <v>0</v>
      </c>
      <c r="L72" s="152"/>
      <c r="M72" s="16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row>
    <row r="73" spans="1:62">
      <c r="A73" s="145">
        <v>28</v>
      </c>
      <c r="B73" s="125" t="s">
        <v>791</v>
      </c>
      <c r="C73" s="125"/>
      <c r="D73" s="191" t="s">
        <v>792</v>
      </c>
      <c r="E73" s="167"/>
      <c r="F73" s="846">
        <f>SUM(F63:F72)</f>
        <v>-6722220.4080964001</v>
      </c>
      <c r="G73" s="179"/>
      <c r="H73" s="152"/>
      <c r="I73" s="167"/>
      <c r="J73" s="167"/>
      <c r="K73" s="849">
        <f>SUM(K63:K72)</f>
        <v>-6722220.4080964001</v>
      </c>
      <c r="L73" s="152"/>
      <c r="M73" s="167"/>
    </row>
    <row r="74" spans="1:62">
      <c r="A74" s="145"/>
      <c r="B74" s="131"/>
      <c r="C74" s="131"/>
      <c r="D74" s="167"/>
      <c r="E74" s="167"/>
      <c r="F74" s="843"/>
      <c r="G74" s="179"/>
      <c r="H74" s="152"/>
      <c r="I74" s="167"/>
      <c r="J74" s="167"/>
      <c r="K74" s="235"/>
      <c r="L74" s="152"/>
      <c r="M74" s="167"/>
    </row>
    <row r="75" spans="1:62">
      <c r="A75" s="145">
        <v>29</v>
      </c>
      <c r="B75" s="131" t="s">
        <v>665</v>
      </c>
      <c r="C75" s="131"/>
      <c r="D75" s="167" t="s">
        <v>666</v>
      </c>
      <c r="E75" s="167"/>
      <c r="F75" s="843">
        <f>'Att 4 - Rate Base'!G24</f>
        <v>0</v>
      </c>
      <c r="G75" s="179"/>
      <c r="H75" s="152" t="s">
        <v>400</v>
      </c>
      <c r="I75" s="153">
        <f>K170</f>
        <v>1</v>
      </c>
      <c r="J75" s="153"/>
      <c r="K75" s="235">
        <f>F75*I75</f>
        <v>0</v>
      </c>
      <c r="L75" s="152"/>
      <c r="M75" s="16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row>
    <row r="76" spans="1:62">
      <c r="A76" s="145"/>
      <c r="B76" s="131"/>
      <c r="C76" s="131"/>
      <c r="D76" s="167"/>
      <c r="E76" s="167"/>
      <c r="F76" s="845"/>
      <c r="G76" s="152"/>
      <c r="H76" s="152"/>
      <c r="I76" s="167"/>
      <c r="J76" s="167"/>
      <c r="K76" s="235"/>
      <c r="L76" s="152"/>
      <c r="M76" s="16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row>
    <row r="77" spans="1:62">
      <c r="A77" s="145">
        <v>30</v>
      </c>
      <c r="B77" s="131" t="s">
        <v>667</v>
      </c>
      <c r="C77" s="131"/>
      <c r="D77" s="167" t="s">
        <v>668</v>
      </c>
      <c r="E77" s="167"/>
      <c r="F77" s="845"/>
      <c r="G77" s="152"/>
      <c r="H77" s="152"/>
      <c r="I77" s="152"/>
      <c r="J77" s="152"/>
      <c r="K77" s="235"/>
      <c r="L77" s="177"/>
      <c r="M77" s="167"/>
    </row>
    <row r="78" spans="1:62">
      <c r="A78" s="145">
        <v>31</v>
      </c>
      <c r="B78" s="151" t="s">
        <v>669</v>
      </c>
      <c r="C78" s="151"/>
      <c r="D78" s="130" t="s">
        <v>670</v>
      </c>
      <c r="E78" s="167"/>
      <c r="F78" s="843">
        <f>(1/8)*(F111-F108)</f>
        <v>714402.05500000005</v>
      </c>
      <c r="G78" s="179"/>
      <c r="H78" s="152"/>
      <c r="I78" s="167"/>
      <c r="J78" s="167"/>
      <c r="K78" s="843">
        <f>(1/8)*(K111-K108)</f>
        <v>714402.05500000005</v>
      </c>
      <c r="L78" s="152"/>
      <c r="M78" s="167"/>
    </row>
    <row r="79" spans="1:62">
      <c r="A79" s="145">
        <v>32</v>
      </c>
      <c r="B79" s="151" t="s">
        <v>671</v>
      </c>
      <c r="C79" s="151"/>
      <c r="D79" s="167" t="s">
        <v>672</v>
      </c>
      <c r="E79" s="167"/>
      <c r="F79" s="843">
        <f>'Att 4 - Rate Base'!H24</f>
        <v>837210.39615384629</v>
      </c>
      <c r="G79" s="179"/>
      <c r="H79" s="152" t="s">
        <v>400</v>
      </c>
      <c r="I79" s="153">
        <f>K170</f>
        <v>1</v>
      </c>
      <c r="J79" s="153"/>
      <c r="K79" s="235">
        <f>F79*I79</f>
        <v>837210.39615384629</v>
      </c>
      <c r="L79" s="152"/>
      <c r="M79" s="16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row>
    <row r="80" spans="1:62">
      <c r="A80" s="145">
        <v>33</v>
      </c>
      <c r="B80" s="151" t="s">
        <v>673</v>
      </c>
      <c r="C80" s="151"/>
      <c r="D80" s="167" t="s">
        <v>674</v>
      </c>
      <c r="E80" s="167"/>
      <c r="F80" s="843">
        <f>'Att 4 - Rate Base'!I24</f>
        <v>583789.73384615348</v>
      </c>
      <c r="G80" s="179"/>
      <c r="H80" s="152" t="s">
        <v>420</v>
      </c>
      <c r="I80" s="153">
        <f>I46</f>
        <v>1</v>
      </c>
      <c r="J80" s="153"/>
      <c r="K80" s="235">
        <f>F80*I80</f>
        <v>583789.73384615348</v>
      </c>
      <c r="L80" s="152"/>
      <c r="M80" s="16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row>
    <row r="81" spans="1:62">
      <c r="A81" s="145">
        <v>34</v>
      </c>
      <c r="B81" s="131" t="s">
        <v>675</v>
      </c>
      <c r="C81" s="131"/>
      <c r="D81" s="167" t="s">
        <v>676</v>
      </c>
      <c r="E81" s="167"/>
      <c r="F81" s="846">
        <f>SUM(F78:F80)</f>
        <v>2135402.1850000001</v>
      </c>
      <c r="G81" s="179"/>
      <c r="H81" s="130"/>
      <c r="I81" s="167"/>
      <c r="J81" s="167"/>
      <c r="K81" s="849">
        <f>SUM(K78:K80)</f>
        <v>2135402.1850000001</v>
      </c>
      <c r="L81" s="167"/>
      <c r="M81" s="167"/>
    </row>
    <row r="82" spans="1:62">
      <c r="A82" s="145"/>
      <c r="B82" s="131"/>
      <c r="C82" s="131"/>
      <c r="D82" s="167"/>
      <c r="E82" s="167"/>
      <c r="F82" s="847"/>
      <c r="G82" s="167"/>
      <c r="H82" s="167"/>
      <c r="I82" s="167"/>
      <c r="J82" s="167"/>
      <c r="K82" s="851"/>
      <c r="L82" s="152"/>
      <c r="M82" s="167"/>
    </row>
    <row r="83" spans="1:62" ht="12.75" thickBot="1">
      <c r="A83" s="145">
        <v>35</v>
      </c>
      <c r="B83" s="131" t="s">
        <v>677</v>
      </c>
      <c r="C83" s="131"/>
      <c r="D83" s="167" t="s">
        <v>678</v>
      </c>
      <c r="E83" s="167"/>
      <c r="F83" s="848">
        <f>F60+F73+F75+F81</f>
        <v>143304925.53921133</v>
      </c>
      <c r="G83" s="179"/>
      <c r="H83" s="167"/>
      <c r="I83" s="167"/>
      <c r="J83" s="167"/>
      <c r="K83" s="852">
        <f>K60+K73+K75+K81</f>
        <v>143304925.53921133</v>
      </c>
      <c r="L83" s="167"/>
      <c r="M83" s="16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row>
    <row r="84" spans="1:62" ht="12.75" thickTop="1">
      <c r="B84" s="125" t="s">
        <v>408</v>
      </c>
      <c r="C84" s="125"/>
      <c r="K84" s="853"/>
    </row>
    <row r="85" spans="1:62">
      <c r="B85" s="125"/>
      <c r="C85" s="125"/>
      <c r="M85" s="163" t="s">
        <v>421</v>
      </c>
    </row>
    <row r="86" spans="1:62">
      <c r="A86" s="928" t="s">
        <v>449</v>
      </c>
      <c r="B86" s="928"/>
      <c r="C86" s="928"/>
      <c r="D86" s="928"/>
      <c r="E86" s="928"/>
      <c r="F86" s="928"/>
      <c r="G86" s="928"/>
      <c r="H86" s="928"/>
      <c r="I86" s="928"/>
      <c r="J86" s="928"/>
      <c r="K86" s="928"/>
      <c r="L86" s="928"/>
      <c r="M86" s="928"/>
    </row>
    <row r="87" spans="1:62">
      <c r="A87" s="926" t="s">
        <v>617</v>
      </c>
      <c r="B87" s="926"/>
      <c r="C87" s="926"/>
      <c r="D87" s="926"/>
      <c r="E87" s="926"/>
      <c r="F87" s="926"/>
      <c r="G87" s="926"/>
      <c r="H87" s="926"/>
      <c r="I87" s="926"/>
      <c r="J87" s="926"/>
      <c r="K87" s="926"/>
      <c r="L87" s="926"/>
      <c r="M87" s="926"/>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row>
    <row r="88" spans="1:62">
      <c r="A88" s="927" t="s">
        <v>750</v>
      </c>
      <c r="B88" s="928"/>
      <c r="C88" s="928"/>
      <c r="D88" s="928"/>
      <c r="E88" s="928"/>
      <c r="F88" s="928"/>
      <c r="G88" s="928"/>
      <c r="H88" s="928"/>
      <c r="I88" s="928"/>
      <c r="J88" s="928"/>
      <c r="K88" s="928"/>
      <c r="L88" s="928"/>
      <c r="M88" s="928"/>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row>
    <row r="89" spans="1:62">
      <c r="H89" s="168"/>
      <c r="I89" s="168"/>
      <c r="J89" s="168"/>
      <c r="K89" s="168"/>
      <c r="L89" s="168"/>
      <c r="M89" s="163" t="str">
        <f>$M$5</f>
        <v>For the 12 months ended</v>
      </c>
    </row>
    <row r="90" spans="1:62">
      <c r="H90" s="168"/>
      <c r="I90" s="168"/>
      <c r="J90" s="168"/>
      <c r="K90" s="168"/>
      <c r="L90" s="168"/>
      <c r="M90" s="855">
        <f>$M$6</f>
        <v>45291</v>
      </c>
    </row>
    <row r="91" spans="1:62">
      <c r="H91" s="168"/>
      <c r="I91" s="168"/>
      <c r="J91" s="168"/>
      <c r="K91" s="168"/>
      <c r="L91" s="168"/>
      <c r="M91" s="16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row>
    <row r="92" spans="1:62">
      <c r="A92" s="133" t="s">
        <v>70</v>
      </c>
      <c r="B92" s="132" t="s">
        <v>393</v>
      </c>
      <c r="C92" s="132"/>
      <c r="D92" s="132" t="s">
        <v>394</v>
      </c>
      <c r="E92" s="132"/>
      <c r="F92" s="132" t="s">
        <v>395</v>
      </c>
      <c r="G92" s="132"/>
      <c r="H92" s="183"/>
      <c r="I92" s="183" t="s">
        <v>396</v>
      </c>
      <c r="J92" s="183"/>
      <c r="K92" s="183" t="s">
        <v>397</v>
      </c>
      <c r="L92" s="183"/>
      <c r="M92" s="168"/>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row>
    <row r="93" spans="1:62">
      <c r="A93" s="135" t="s">
        <v>386</v>
      </c>
      <c r="B93" s="164"/>
      <c r="C93" s="164"/>
      <c r="D93" s="137" t="s">
        <v>392</v>
      </c>
      <c r="E93" s="138"/>
      <c r="F93" s="140" t="s">
        <v>413</v>
      </c>
      <c r="G93" s="165"/>
      <c r="H93" s="932" t="s">
        <v>95</v>
      </c>
      <c r="I93" s="932"/>
      <c r="J93" s="184"/>
      <c r="K93" s="185" t="s">
        <v>414</v>
      </c>
      <c r="L93" s="184"/>
      <c r="M93" s="186"/>
    </row>
    <row r="94" spans="1:62">
      <c r="A94" s="143"/>
      <c r="B94" s="164" t="s">
        <v>422</v>
      </c>
      <c r="C94" s="164"/>
      <c r="D94" s="138"/>
      <c r="E94" s="138"/>
      <c r="F94" s="187"/>
      <c r="G94" s="187"/>
      <c r="H94" s="184"/>
      <c r="I94" s="184"/>
      <c r="J94" s="184"/>
      <c r="K94" s="188" t="s">
        <v>415</v>
      </c>
      <c r="L94" s="188"/>
      <c r="M94" s="186"/>
    </row>
    <row r="95" spans="1:62">
      <c r="A95" s="161">
        <v>1</v>
      </c>
      <c r="B95" s="151" t="s">
        <v>414</v>
      </c>
      <c r="C95" s="151"/>
      <c r="D95" s="168" t="s">
        <v>423</v>
      </c>
      <c r="E95" s="168"/>
      <c r="F95" s="856">
        <v>4265949</v>
      </c>
      <c r="G95" s="167"/>
      <c r="H95" s="152" t="s">
        <v>400</v>
      </c>
      <c r="I95" s="153">
        <f>K170</f>
        <v>1</v>
      </c>
      <c r="J95" s="153"/>
      <c r="K95" s="237">
        <f t="shared" ref="K95:K102" si="1">F95*I95</f>
        <v>4265949</v>
      </c>
      <c r="L95" s="190"/>
      <c r="M95" s="168"/>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row>
    <row r="96" spans="1:62">
      <c r="A96" s="145">
        <v>2</v>
      </c>
      <c r="B96" s="151" t="s">
        <v>679</v>
      </c>
      <c r="C96" s="151"/>
      <c r="D96" s="167" t="s">
        <v>680</v>
      </c>
      <c r="E96" s="167"/>
      <c r="F96" s="856">
        <v>687449</v>
      </c>
      <c r="G96" s="167"/>
      <c r="H96" s="152" t="s">
        <v>400</v>
      </c>
      <c r="I96" s="153">
        <f>K170</f>
        <v>1</v>
      </c>
      <c r="J96" s="153"/>
      <c r="K96" s="237">
        <f t="shared" si="1"/>
        <v>687449</v>
      </c>
      <c r="L96" s="190"/>
      <c r="M96" s="16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row>
    <row r="97" spans="1:62">
      <c r="A97" s="145">
        <v>3</v>
      </c>
      <c r="B97" s="151" t="s">
        <v>681</v>
      </c>
      <c r="C97" s="151"/>
      <c r="D97" s="167" t="s">
        <v>682</v>
      </c>
      <c r="E97" s="167"/>
      <c r="F97" s="856">
        <v>0</v>
      </c>
      <c r="G97" s="167"/>
      <c r="H97" s="152" t="s">
        <v>400</v>
      </c>
      <c r="I97" s="153">
        <f>K170</f>
        <v>1</v>
      </c>
      <c r="J97" s="153"/>
      <c r="K97" s="237">
        <f t="shared" si="1"/>
        <v>0</v>
      </c>
      <c r="L97" s="190"/>
      <c r="M97" s="167"/>
    </row>
    <row r="98" spans="1:62">
      <c r="A98" s="145">
        <v>4</v>
      </c>
      <c r="B98" s="131" t="s">
        <v>683</v>
      </c>
      <c r="C98" s="131"/>
      <c r="D98" s="167" t="s">
        <v>684</v>
      </c>
      <c r="E98" s="167"/>
      <c r="F98" s="856">
        <v>2066660</v>
      </c>
      <c r="G98" s="167"/>
      <c r="H98" s="152" t="s">
        <v>435</v>
      </c>
      <c r="I98" s="153">
        <f>K179</f>
        <v>1</v>
      </c>
      <c r="J98" s="153"/>
      <c r="K98" s="237">
        <f t="shared" si="1"/>
        <v>2066660</v>
      </c>
      <c r="L98" s="190"/>
      <c r="M98" s="167"/>
    </row>
    <row r="99" spans="1:62">
      <c r="A99" s="145">
        <v>5</v>
      </c>
      <c r="B99" s="151" t="s">
        <v>685</v>
      </c>
      <c r="C99" s="151"/>
      <c r="D99" s="191" t="s">
        <v>561</v>
      </c>
      <c r="E99" s="167"/>
      <c r="F99" s="856">
        <v>0</v>
      </c>
      <c r="G99" s="167"/>
      <c r="H99" s="152" t="s">
        <v>435</v>
      </c>
      <c r="I99" s="153">
        <f>K179</f>
        <v>1</v>
      </c>
      <c r="J99" s="153"/>
      <c r="K99" s="237">
        <f t="shared" si="1"/>
        <v>0</v>
      </c>
      <c r="L99" s="190"/>
      <c r="M99" s="16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row>
    <row r="100" spans="1:62">
      <c r="A100" s="145">
        <v>6</v>
      </c>
      <c r="B100" s="192" t="s">
        <v>615</v>
      </c>
      <c r="C100" s="151"/>
      <c r="D100" s="167" t="s">
        <v>686</v>
      </c>
      <c r="E100" s="167"/>
      <c r="F100" s="856">
        <v>0</v>
      </c>
      <c r="G100" s="167"/>
      <c r="H100" s="152" t="s">
        <v>435</v>
      </c>
      <c r="I100" s="153">
        <f>K179</f>
        <v>1</v>
      </c>
      <c r="J100" s="153"/>
      <c r="K100" s="237">
        <f t="shared" si="1"/>
        <v>0</v>
      </c>
      <c r="L100" s="190"/>
      <c r="M100" s="16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row>
    <row r="101" spans="1:62">
      <c r="A101" s="145">
        <v>7</v>
      </c>
      <c r="B101" s="151" t="s">
        <v>687</v>
      </c>
      <c r="C101" s="151"/>
      <c r="D101" s="167" t="s">
        <v>686</v>
      </c>
      <c r="E101" s="167"/>
      <c r="F101" s="856">
        <v>44528.180000000008</v>
      </c>
      <c r="G101" s="167"/>
      <c r="H101" s="152" t="s">
        <v>435</v>
      </c>
      <c r="I101" s="153">
        <f>K179</f>
        <v>1</v>
      </c>
      <c r="J101" s="153"/>
      <c r="K101" s="237">
        <f t="shared" si="1"/>
        <v>44528.180000000008</v>
      </c>
      <c r="L101" s="190"/>
      <c r="M101" s="167"/>
    </row>
    <row r="102" spans="1:62">
      <c r="A102" s="145">
        <v>8</v>
      </c>
      <c r="B102" s="151" t="s">
        <v>688</v>
      </c>
      <c r="C102" s="151"/>
      <c r="D102" s="130" t="s">
        <v>686</v>
      </c>
      <c r="E102" s="167"/>
      <c r="F102" s="856">
        <v>0</v>
      </c>
      <c r="G102" s="167"/>
      <c r="H102" s="152" t="s">
        <v>435</v>
      </c>
      <c r="I102" s="153">
        <f>K179</f>
        <v>1</v>
      </c>
      <c r="J102" s="153"/>
      <c r="K102" s="237">
        <f t="shared" si="1"/>
        <v>0</v>
      </c>
      <c r="L102" s="190"/>
      <c r="M102" s="167"/>
    </row>
    <row r="103" spans="1:62">
      <c r="A103" s="193">
        <v>9</v>
      </c>
      <c r="B103" s="131"/>
      <c r="C103" s="131"/>
      <c r="D103" s="167"/>
      <c r="E103" s="167"/>
      <c r="F103" s="239"/>
      <c r="G103" s="167"/>
      <c r="H103" s="152"/>
      <c r="I103" s="167"/>
      <c r="J103" s="167"/>
      <c r="K103" s="237"/>
      <c r="L103" s="195"/>
      <c r="M103" s="16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row>
    <row r="104" spans="1:62">
      <c r="A104" s="145">
        <v>10</v>
      </c>
      <c r="B104" s="151" t="s">
        <v>689</v>
      </c>
      <c r="C104" s="151"/>
      <c r="D104" s="167" t="s">
        <v>690</v>
      </c>
      <c r="E104" s="167"/>
      <c r="F104" s="856">
        <f>F101</f>
        <v>44528.180000000008</v>
      </c>
      <c r="G104" s="167"/>
      <c r="H104" s="152" t="s">
        <v>400</v>
      </c>
      <c r="I104" s="153">
        <f>K170</f>
        <v>1</v>
      </c>
      <c r="J104" s="153"/>
      <c r="K104" s="237">
        <f>F104*I104</f>
        <v>44528.180000000008</v>
      </c>
      <c r="L104" s="190"/>
      <c r="M104" s="16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row>
    <row r="105" spans="1:62">
      <c r="A105" s="193">
        <v>11</v>
      </c>
      <c r="B105" s="131"/>
      <c r="C105" s="131"/>
      <c r="D105" s="167"/>
      <c r="E105" s="167"/>
      <c r="F105" s="239"/>
      <c r="G105" s="167"/>
      <c r="H105" s="152"/>
      <c r="I105" s="167"/>
      <c r="J105" s="167"/>
      <c r="K105" s="237"/>
      <c r="L105" s="195"/>
      <c r="M105" s="167"/>
    </row>
    <row r="106" spans="1:62">
      <c r="A106" s="145">
        <v>12</v>
      </c>
      <c r="B106" s="151" t="s">
        <v>691</v>
      </c>
      <c r="C106" s="151"/>
      <c r="D106" s="167" t="s">
        <v>692</v>
      </c>
      <c r="E106" s="167"/>
      <c r="F106" s="856">
        <v>0</v>
      </c>
      <c r="G106" s="167"/>
      <c r="H106" s="152" t="s">
        <v>406</v>
      </c>
      <c r="I106" s="182">
        <v>1</v>
      </c>
      <c r="J106" s="153"/>
      <c r="K106" s="237">
        <f>F106*I106</f>
        <v>0</v>
      </c>
      <c r="L106" s="190"/>
      <c r="M106" s="167"/>
    </row>
    <row r="107" spans="1:62">
      <c r="A107" s="145">
        <v>13</v>
      </c>
      <c r="B107" s="131" t="s">
        <v>693</v>
      </c>
      <c r="C107" s="131"/>
      <c r="D107" s="167"/>
      <c r="E107" s="167"/>
      <c r="F107" s="239"/>
      <c r="G107" s="167"/>
      <c r="H107" s="152"/>
      <c r="I107" s="167"/>
      <c r="J107" s="167"/>
      <c r="K107" s="237"/>
      <c r="L107" s="167"/>
      <c r="M107" s="16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row>
    <row r="108" spans="1:62">
      <c r="A108" s="145">
        <v>14</v>
      </c>
      <c r="B108" s="151" t="s">
        <v>694</v>
      </c>
      <c r="C108" s="151"/>
      <c r="D108" s="167" t="s">
        <v>695</v>
      </c>
      <c r="E108" s="167"/>
      <c r="F108" s="856">
        <v>617392.55999999994</v>
      </c>
      <c r="G108" s="167"/>
      <c r="H108" s="152" t="s">
        <v>406</v>
      </c>
      <c r="I108" s="182">
        <v>1</v>
      </c>
      <c r="J108" s="153"/>
      <c r="K108" s="237">
        <f>F108*I108</f>
        <v>617392.55999999994</v>
      </c>
      <c r="L108" s="190"/>
      <c r="M108" s="16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row>
    <row r="109" spans="1:62">
      <c r="A109" s="145">
        <v>15</v>
      </c>
      <c r="B109" s="196" t="s">
        <v>696</v>
      </c>
      <c r="C109" s="151"/>
      <c r="D109" s="130" t="s">
        <v>549</v>
      </c>
      <c r="E109" s="167"/>
      <c r="F109" s="856">
        <f>687449-F108</f>
        <v>70056.440000000061</v>
      </c>
      <c r="G109" s="167"/>
      <c r="H109" s="152" t="s">
        <v>400</v>
      </c>
      <c r="I109" s="153">
        <f>K170</f>
        <v>1</v>
      </c>
      <c r="J109" s="153"/>
      <c r="K109" s="237">
        <f>F109*I109</f>
        <v>70056.440000000061</v>
      </c>
      <c r="L109" s="190"/>
      <c r="M109" s="167"/>
    </row>
    <row r="110" spans="1:62">
      <c r="A110" s="145">
        <v>16</v>
      </c>
      <c r="B110" s="131" t="s">
        <v>697</v>
      </c>
      <c r="C110" s="131"/>
      <c r="D110" s="191" t="s">
        <v>246</v>
      </c>
      <c r="E110" s="191"/>
      <c r="F110" s="857">
        <f>SUM(F108:F109)</f>
        <v>687449</v>
      </c>
      <c r="G110" s="194"/>
      <c r="H110" s="152"/>
      <c r="I110" s="167"/>
      <c r="J110" s="167"/>
      <c r="K110" s="237">
        <f>SUM(K108:K109)</f>
        <v>687449</v>
      </c>
      <c r="L110" s="190"/>
      <c r="M110" s="167"/>
    </row>
    <row r="111" spans="1:62">
      <c r="A111" s="145">
        <v>17</v>
      </c>
      <c r="B111" s="131" t="s">
        <v>698</v>
      </c>
      <c r="C111" s="131"/>
      <c r="D111" s="923" t="s">
        <v>612</v>
      </c>
      <c r="E111" s="167"/>
      <c r="F111" s="237">
        <f>F95+F98+F104+F105+F106+F110-F96-F97-SUM(F99:F103)</f>
        <v>6332609</v>
      </c>
      <c r="G111" s="190"/>
      <c r="H111" s="152"/>
      <c r="I111" s="167"/>
      <c r="J111" s="167"/>
      <c r="K111" s="859">
        <f>K95+K98+K104+K105+K106+K110-K96-K97-SUM(K99:K103)</f>
        <v>6332609</v>
      </c>
      <c r="L111" s="190"/>
      <c r="M111" s="16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row>
    <row r="112" spans="1:62">
      <c r="A112" s="145"/>
      <c r="B112" s="131"/>
      <c r="C112" s="131"/>
      <c r="D112" s="924"/>
      <c r="E112" s="167"/>
      <c r="F112" s="239"/>
      <c r="G112" s="167"/>
      <c r="H112" s="152"/>
      <c r="I112" s="167"/>
      <c r="J112" s="167"/>
      <c r="K112" s="237"/>
      <c r="L112" s="190"/>
      <c r="M112" s="16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row>
    <row r="113" spans="1:62">
      <c r="A113" s="145">
        <v>18</v>
      </c>
      <c r="B113" s="131" t="s">
        <v>699</v>
      </c>
      <c r="C113" s="131"/>
      <c r="D113" s="167" t="s">
        <v>640</v>
      </c>
      <c r="E113" s="167"/>
      <c r="F113" s="239"/>
      <c r="G113" s="167"/>
      <c r="H113" s="152"/>
      <c r="I113" s="167"/>
      <c r="J113" s="167"/>
      <c r="K113" s="237"/>
      <c r="L113" s="167"/>
      <c r="M113" s="167"/>
    </row>
    <row r="114" spans="1:62">
      <c r="A114" s="145">
        <v>19</v>
      </c>
      <c r="B114" s="151" t="s">
        <v>643</v>
      </c>
      <c r="C114" s="151"/>
      <c r="D114" s="167" t="s">
        <v>700</v>
      </c>
      <c r="E114" s="167"/>
      <c r="F114" s="856">
        <v>3445364</v>
      </c>
      <c r="G114" s="167"/>
      <c r="H114" s="152" t="s">
        <v>400</v>
      </c>
      <c r="I114" s="153">
        <f>K170</f>
        <v>1</v>
      </c>
      <c r="J114" s="153"/>
      <c r="K114" s="237">
        <f>F114*I114</f>
        <v>3445364</v>
      </c>
      <c r="L114" s="190"/>
      <c r="M114" s="167"/>
    </row>
    <row r="115" spans="1:62">
      <c r="A115" s="145">
        <v>20</v>
      </c>
      <c r="B115" s="151" t="s">
        <v>647</v>
      </c>
      <c r="C115" s="151"/>
      <c r="D115" s="167" t="s">
        <v>701</v>
      </c>
      <c r="E115" s="167"/>
      <c r="F115" s="856">
        <f>46339+105168</f>
        <v>151507</v>
      </c>
      <c r="G115" s="167"/>
      <c r="H115" s="152" t="s">
        <v>435</v>
      </c>
      <c r="I115" s="153">
        <f>K179</f>
        <v>1</v>
      </c>
      <c r="J115" s="153"/>
      <c r="K115" s="237">
        <f>F115*I115</f>
        <v>151507</v>
      </c>
      <c r="L115" s="190"/>
      <c r="M115" s="16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row>
    <row r="116" spans="1:62">
      <c r="A116" s="145">
        <v>21</v>
      </c>
      <c r="B116" s="151" t="s">
        <v>702</v>
      </c>
      <c r="C116" s="151"/>
      <c r="D116" s="167" t="s">
        <v>703</v>
      </c>
      <c r="E116" s="167"/>
      <c r="F116" s="858">
        <v>0</v>
      </c>
      <c r="G116" s="167"/>
      <c r="H116" s="152" t="s">
        <v>406</v>
      </c>
      <c r="I116" s="182">
        <v>1</v>
      </c>
      <c r="J116" s="153"/>
      <c r="K116" s="237">
        <f>F116*I116</f>
        <v>0</v>
      </c>
      <c r="L116" s="190"/>
      <c r="M116" s="16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row>
    <row r="117" spans="1:62">
      <c r="A117" s="145">
        <v>22</v>
      </c>
      <c r="B117" s="131" t="s">
        <v>704</v>
      </c>
      <c r="C117" s="131"/>
      <c r="D117" s="191" t="s">
        <v>247</v>
      </c>
      <c r="E117" s="191"/>
      <c r="F117" s="239">
        <f>SUM(F114:F116)</f>
        <v>3596871</v>
      </c>
      <c r="G117" s="167"/>
      <c r="H117" s="152"/>
      <c r="I117" s="167"/>
      <c r="J117" s="167"/>
      <c r="K117" s="859">
        <f>SUM(K114:K116)</f>
        <v>3596871</v>
      </c>
      <c r="L117" s="190"/>
      <c r="M117" s="167"/>
    </row>
    <row r="118" spans="1:62">
      <c r="A118" s="145"/>
      <c r="B118" s="131"/>
      <c r="C118" s="131"/>
      <c r="D118" s="167"/>
      <c r="E118" s="167"/>
      <c r="F118" s="239"/>
      <c r="G118" s="167"/>
      <c r="H118" s="152"/>
      <c r="I118" s="167"/>
      <c r="J118" s="167"/>
      <c r="K118" s="237"/>
      <c r="L118" s="190"/>
      <c r="M118" s="167"/>
    </row>
    <row r="119" spans="1:62">
      <c r="A119" s="145">
        <v>23</v>
      </c>
      <c r="B119" s="131" t="s">
        <v>705</v>
      </c>
      <c r="C119" s="131"/>
      <c r="D119" s="167"/>
      <c r="E119" s="167"/>
      <c r="F119" s="239"/>
      <c r="G119" s="167"/>
      <c r="H119" s="152"/>
      <c r="I119" s="167"/>
      <c r="J119" s="167"/>
      <c r="K119" s="237"/>
      <c r="L119" s="167"/>
      <c r="M119" s="16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row>
    <row r="120" spans="1:62">
      <c r="A120" s="145">
        <v>24</v>
      </c>
      <c r="B120" s="151" t="s">
        <v>706</v>
      </c>
      <c r="C120" s="151"/>
      <c r="D120" s="167"/>
      <c r="E120" s="167"/>
      <c r="F120" s="239"/>
      <c r="G120" s="167"/>
      <c r="H120" s="152"/>
      <c r="I120" s="167"/>
      <c r="J120" s="167"/>
      <c r="K120" s="237"/>
      <c r="L120" s="167"/>
      <c r="M120" s="16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row>
    <row r="121" spans="1:62">
      <c r="A121" s="145">
        <v>25</v>
      </c>
      <c r="B121" s="198" t="s">
        <v>707</v>
      </c>
      <c r="C121" s="198"/>
      <c r="D121" s="191" t="s">
        <v>1028</v>
      </c>
      <c r="E121" s="167"/>
      <c r="F121" s="856">
        <v>136668</v>
      </c>
      <c r="G121" s="167"/>
      <c r="H121" s="152" t="s">
        <v>435</v>
      </c>
      <c r="I121" s="153">
        <f>K179</f>
        <v>1</v>
      </c>
      <c r="J121" s="153"/>
      <c r="K121" s="237">
        <f>F121*I121</f>
        <v>136668</v>
      </c>
      <c r="L121" s="190"/>
      <c r="M121" s="167"/>
    </row>
    <row r="122" spans="1:62" ht="24">
      <c r="A122" s="146">
        <v>26</v>
      </c>
      <c r="B122" s="199" t="s">
        <v>708</v>
      </c>
      <c r="C122" s="198"/>
      <c r="D122" s="191" t="s">
        <v>1028</v>
      </c>
      <c r="E122" s="167"/>
      <c r="F122" s="856">
        <v>0</v>
      </c>
      <c r="G122" s="167"/>
      <c r="H122" s="152" t="s">
        <v>435</v>
      </c>
      <c r="I122" s="153">
        <f>K179</f>
        <v>1</v>
      </c>
      <c r="J122" s="153"/>
      <c r="K122" s="237">
        <f>F122*I122</f>
        <v>0</v>
      </c>
      <c r="L122" s="190"/>
      <c r="M122" s="167"/>
    </row>
    <row r="123" spans="1:62">
      <c r="A123" s="146">
        <v>27</v>
      </c>
      <c r="B123" s="151" t="s">
        <v>424</v>
      </c>
      <c r="C123" s="151"/>
      <c r="D123" s="130"/>
      <c r="E123" s="167"/>
      <c r="F123" s="239"/>
      <c r="G123" s="167"/>
      <c r="H123" s="152"/>
      <c r="I123" s="167"/>
      <c r="J123" s="167"/>
      <c r="K123" s="237"/>
      <c r="L123" s="167"/>
      <c r="M123" s="16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row>
    <row r="124" spans="1:62">
      <c r="A124" s="145">
        <v>28</v>
      </c>
      <c r="B124" s="198" t="s">
        <v>709</v>
      </c>
      <c r="C124" s="198"/>
      <c r="D124" s="191" t="s">
        <v>1028</v>
      </c>
      <c r="E124" s="167"/>
      <c r="F124" s="856">
        <v>919844</v>
      </c>
      <c r="G124" s="167"/>
      <c r="H124" s="152" t="s">
        <v>420</v>
      </c>
      <c r="I124" s="153">
        <f>I46</f>
        <v>1</v>
      </c>
      <c r="J124" s="153"/>
      <c r="K124" s="237">
        <f>F124*I124</f>
        <v>919844</v>
      </c>
      <c r="L124" s="190"/>
      <c r="M124" s="16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row>
    <row r="125" spans="1:62">
      <c r="A125" s="145">
        <v>29</v>
      </c>
      <c r="B125" s="198" t="s">
        <v>710</v>
      </c>
      <c r="C125" s="198"/>
      <c r="D125" s="191" t="s">
        <v>1028</v>
      </c>
      <c r="E125" s="167"/>
      <c r="F125" s="856">
        <v>0</v>
      </c>
      <c r="G125" s="167"/>
      <c r="H125" s="152" t="s">
        <v>380</v>
      </c>
      <c r="I125" s="172">
        <v>0</v>
      </c>
      <c r="J125" s="172"/>
      <c r="K125" s="237">
        <f>F125*I125</f>
        <v>0</v>
      </c>
      <c r="L125" s="190"/>
      <c r="M125" s="167"/>
    </row>
    <row r="126" spans="1:62">
      <c r="A126" s="145">
        <v>30</v>
      </c>
      <c r="B126" s="198" t="s">
        <v>711</v>
      </c>
      <c r="C126" s="198"/>
      <c r="D126" s="191" t="s">
        <v>1028</v>
      </c>
      <c r="E126" s="167"/>
      <c r="F126" s="856">
        <v>0</v>
      </c>
      <c r="G126" s="167"/>
      <c r="H126" s="152" t="s">
        <v>420</v>
      </c>
      <c r="I126" s="153">
        <f>I46</f>
        <v>1</v>
      </c>
      <c r="J126" s="153"/>
      <c r="K126" s="237">
        <f>F126*I126</f>
        <v>0</v>
      </c>
      <c r="L126" s="190"/>
      <c r="M126" s="167"/>
    </row>
    <row r="127" spans="1:62">
      <c r="A127" s="145">
        <v>31</v>
      </c>
      <c r="B127" s="198" t="s">
        <v>712</v>
      </c>
      <c r="C127" s="198"/>
      <c r="D127" s="191" t="s">
        <v>1028</v>
      </c>
      <c r="E127" s="167"/>
      <c r="F127" s="858">
        <v>0</v>
      </c>
      <c r="G127" s="167"/>
      <c r="H127" s="152" t="s">
        <v>420</v>
      </c>
      <c r="I127" s="153">
        <f>I46</f>
        <v>1</v>
      </c>
      <c r="J127" s="153"/>
      <c r="K127" s="847">
        <f>F127*I127</f>
        <v>0</v>
      </c>
      <c r="L127" s="190"/>
      <c r="M127" s="16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7"/>
      <c r="BC127" s="127"/>
      <c r="BD127" s="127"/>
      <c r="BE127" s="127"/>
      <c r="BF127" s="127"/>
      <c r="BG127" s="127"/>
      <c r="BH127" s="127"/>
      <c r="BI127" s="127"/>
      <c r="BJ127" s="127"/>
    </row>
    <row r="128" spans="1:62">
      <c r="A128" s="156">
        <v>32</v>
      </c>
      <c r="B128" s="136" t="s">
        <v>713</v>
      </c>
      <c r="C128" s="136"/>
      <c r="D128" s="178" t="s">
        <v>714</v>
      </c>
      <c r="E128" s="178"/>
      <c r="F128" s="237">
        <f>SUM(F121:F127)</f>
        <v>1056512</v>
      </c>
      <c r="G128" s="167"/>
      <c r="H128" s="152"/>
      <c r="I128" s="178"/>
      <c r="J128" s="178"/>
      <c r="K128" s="237">
        <f>SUM(K121:K127)</f>
        <v>1056512</v>
      </c>
      <c r="L128" s="190"/>
      <c r="M128" s="178"/>
    </row>
    <row r="129" spans="1:62">
      <c r="A129" s="156"/>
      <c r="B129" s="136"/>
      <c r="C129" s="136"/>
      <c r="D129" s="178"/>
      <c r="E129" s="178"/>
      <c r="F129" s="194"/>
      <c r="G129" s="167"/>
      <c r="H129" s="152"/>
      <c r="I129" s="178"/>
      <c r="J129" s="178"/>
      <c r="K129" s="190"/>
      <c r="L129" s="190"/>
      <c r="M129" s="178"/>
    </row>
    <row r="130" spans="1:62">
      <c r="A130" s="156">
        <v>33</v>
      </c>
      <c r="B130" s="458" t="s">
        <v>793</v>
      </c>
      <c r="C130" s="136"/>
      <c r="D130" s="167" t="s">
        <v>715</v>
      </c>
      <c r="E130" s="167"/>
      <c r="G130" s="167"/>
      <c r="H130" s="152"/>
      <c r="I130" s="167"/>
      <c r="J130" s="167"/>
      <c r="K130" s="167"/>
      <c r="L130" s="167"/>
      <c r="M130" s="16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row>
    <row r="131" spans="1:62">
      <c r="A131" s="156">
        <v>34</v>
      </c>
      <c r="B131" s="201" t="s">
        <v>794</v>
      </c>
      <c r="C131" s="151"/>
      <c r="D131" s="130"/>
      <c r="E131" s="167"/>
      <c r="F131" s="202">
        <f>1-(((1-F221)*(1-F220))/(1-F220*F221*F222))</f>
        <v>0.27944099999999994</v>
      </c>
      <c r="G131" s="167"/>
      <c r="H131" s="152"/>
      <c r="I131" s="167"/>
      <c r="J131" s="167"/>
      <c r="K131" s="167"/>
      <c r="L131" s="167"/>
      <c r="M131" s="16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row>
    <row r="132" spans="1:62">
      <c r="A132" s="145">
        <v>35</v>
      </c>
      <c r="B132" s="151" t="s">
        <v>716</v>
      </c>
      <c r="C132" s="151"/>
      <c r="D132" s="238"/>
      <c r="E132" s="167"/>
      <c r="F132" s="203">
        <f>IFERROR((F131/(1-F131))*(1-K184/K188),0)</f>
        <v>0.31016657472310011</v>
      </c>
      <c r="G132" s="167"/>
      <c r="H132" s="152"/>
      <c r="I132" s="167"/>
      <c r="J132" s="167"/>
      <c r="K132" s="167"/>
      <c r="L132" s="167"/>
      <c r="M132" s="167"/>
    </row>
    <row r="133" spans="1:62">
      <c r="A133" s="145">
        <v>36</v>
      </c>
      <c r="B133" s="192" t="s">
        <v>795</v>
      </c>
      <c r="C133" s="196"/>
      <c r="D133" s="167"/>
      <c r="E133" s="167"/>
      <c r="F133" s="130"/>
      <c r="G133" s="167"/>
      <c r="H133" s="152"/>
      <c r="I133" s="167"/>
      <c r="J133" s="167"/>
      <c r="K133" s="167"/>
      <c r="L133" s="167"/>
      <c r="M133" s="167"/>
    </row>
    <row r="134" spans="1:62">
      <c r="A134" s="145">
        <v>37</v>
      </c>
      <c r="B134" s="131"/>
      <c r="C134" s="131"/>
      <c r="D134" s="167"/>
      <c r="E134" s="167"/>
      <c r="F134" s="131"/>
      <c r="G134" s="167"/>
      <c r="H134" s="152"/>
      <c r="I134" s="167"/>
      <c r="J134" s="167"/>
      <c r="K134" s="167"/>
      <c r="L134" s="167"/>
      <c r="M134" s="16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row>
    <row r="135" spans="1:62">
      <c r="A135" s="145">
        <v>38</v>
      </c>
      <c r="B135" s="151" t="s">
        <v>717</v>
      </c>
      <c r="C135" s="151"/>
      <c r="D135" s="238"/>
      <c r="E135" s="167"/>
      <c r="F135" s="204">
        <f>1/(1-F131)</f>
        <v>1.3878114075322074</v>
      </c>
      <c r="G135" s="167"/>
      <c r="H135" s="152"/>
      <c r="I135" s="167"/>
      <c r="J135" s="167"/>
      <c r="K135" s="167"/>
      <c r="L135" s="167"/>
      <c r="M135" s="16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row>
    <row r="136" spans="1:62">
      <c r="A136" s="145">
        <v>39</v>
      </c>
      <c r="B136" s="125" t="s">
        <v>982</v>
      </c>
      <c r="C136" s="125"/>
      <c r="D136" s="191" t="s">
        <v>973</v>
      </c>
      <c r="E136" s="167"/>
      <c r="F136" s="189">
        <v>0</v>
      </c>
      <c r="G136" s="167"/>
      <c r="H136" s="152"/>
      <c r="I136" s="167"/>
      <c r="J136" s="167"/>
      <c r="K136" s="167"/>
      <c r="L136" s="167"/>
      <c r="M136" s="167"/>
    </row>
    <row r="137" spans="1:62">
      <c r="A137" s="145">
        <v>40</v>
      </c>
      <c r="B137" s="125" t="s">
        <v>983</v>
      </c>
      <c r="C137" s="125"/>
      <c r="D137" s="191" t="s">
        <v>974</v>
      </c>
      <c r="E137" s="167"/>
      <c r="F137" s="189">
        <v>0</v>
      </c>
      <c r="G137" s="167"/>
      <c r="H137" s="152"/>
      <c r="I137" s="167"/>
      <c r="J137" s="167"/>
      <c r="K137" s="167"/>
      <c r="L137" s="167"/>
      <c r="M137" s="167"/>
    </row>
    <row r="138" spans="1:62" ht="24">
      <c r="A138" s="145">
        <v>41</v>
      </c>
      <c r="B138" s="206" t="s">
        <v>984</v>
      </c>
      <c r="C138" s="125"/>
      <c r="D138" s="191" t="s">
        <v>751</v>
      </c>
      <c r="E138" s="167"/>
      <c r="F138" s="856">
        <f>'WP3 - Perm Tax'!H19</f>
        <v>55320.791733141443</v>
      </c>
      <c r="G138" s="167"/>
      <c r="H138" s="152"/>
      <c r="I138" s="167"/>
      <c r="J138" s="167"/>
      <c r="K138" s="167"/>
      <c r="L138" s="167"/>
      <c r="M138" s="16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c r="BF138" s="127"/>
      <c r="BG138" s="127"/>
      <c r="BH138" s="127"/>
      <c r="BI138" s="127"/>
      <c r="BJ138" s="127"/>
    </row>
    <row r="139" spans="1:62">
      <c r="A139" s="145">
        <v>42</v>
      </c>
      <c r="B139" s="125" t="s">
        <v>261</v>
      </c>
      <c r="C139" s="131"/>
      <c r="D139" s="167" t="s">
        <v>718</v>
      </c>
      <c r="E139" s="167"/>
      <c r="F139" s="239">
        <f>F132*F146</f>
        <v>2997105.6444539502</v>
      </c>
      <c r="G139" s="167"/>
      <c r="H139" s="152" t="s">
        <v>380</v>
      </c>
      <c r="I139" s="182">
        <v>0</v>
      </c>
      <c r="J139" s="153"/>
      <c r="K139" s="237">
        <f>+F139</f>
        <v>2997105.6444539502</v>
      </c>
      <c r="L139" s="190"/>
      <c r="M139" s="16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row>
    <row r="140" spans="1:62">
      <c r="A140" s="145">
        <v>43</v>
      </c>
      <c r="B140" s="125" t="s">
        <v>796</v>
      </c>
      <c r="C140" s="125"/>
      <c r="D140" s="191" t="s">
        <v>780</v>
      </c>
      <c r="E140" s="167"/>
      <c r="F140" s="856">
        <v>0</v>
      </c>
      <c r="G140" s="167"/>
      <c r="H140" s="152" t="s">
        <v>419</v>
      </c>
      <c r="I140" s="153">
        <f>I60</f>
        <v>1</v>
      </c>
      <c r="J140" s="153"/>
      <c r="K140" s="237">
        <f>F140*I140</f>
        <v>0</v>
      </c>
      <c r="L140" s="190"/>
      <c r="M140" s="167"/>
    </row>
    <row r="141" spans="1:62">
      <c r="A141" s="145">
        <v>44</v>
      </c>
      <c r="B141" s="125" t="s">
        <v>985</v>
      </c>
      <c r="C141" s="125"/>
      <c r="D141" s="191" t="s">
        <v>986</v>
      </c>
      <c r="E141" s="167"/>
      <c r="F141" s="856">
        <v>0</v>
      </c>
      <c r="G141" s="167"/>
      <c r="H141" s="152" t="s">
        <v>419</v>
      </c>
      <c r="I141" s="153">
        <f>I60</f>
        <v>1</v>
      </c>
      <c r="J141" s="153"/>
      <c r="K141" s="237">
        <f>F141*I141</f>
        <v>0</v>
      </c>
      <c r="L141" s="190"/>
      <c r="M141" s="167"/>
    </row>
    <row r="142" spans="1:62">
      <c r="A142" s="145">
        <v>45</v>
      </c>
      <c r="B142" s="131" t="s">
        <v>719</v>
      </c>
      <c r="C142" s="131"/>
      <c r="D142" s="191" t="s">
        <v>751</v>
      </c>
      <c r="E142" s="167"/>
      <c r="F142" s="858">
        <f>'WP3 - Perm Tax'!H23</f>
        <v>76774.825840967125</v>
      </c>
      <c r="G142" s="167"/>
      <c r="H142" s="152" t="s">
        <v>419</v>
      </c>
      <c r="I142" s="153">
        <f>I60</f>
        <v>1</v>
      </c>
      <c r="J142" s="153"/>
      <c r="K142" s="237">
        <f>F142*I142</f>
        <v>76774.825840967125</v>
      </c>
      <c r="L142" s="190"/>
      <c r="M142" s="16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c r="BB142" s="127"/>
      <c r="BC142" s="127"/>
      <c r="BD142" s="127"/>
      <c r="BE142" s="127"/>
      <c r="BF142" s="127"/>
      <c r="BG142" s="127"/>
      <c r="BH142" s="127"/>
      <c r="BI142" s="127"/>
      <c r="BJ142" s="127"/>
    </row>
    <row r="143" spans="1:62">
      <c r="A143" s="145">
        <v>46</v>
      </c>
      <c r="B143" s="131" t="s">
        <v>720</v>
      </c>
      <c r="C143" s="131"/>
      <c r="D143" s="191" t="s">
        <v>579</v>
      </c>
      <c r="E143" s="167"/>
      <c r="F143" s="239">
        <f>SUM(F139:F142)</f>
        <v>3073880.4702949175</v>
      </c>
      <c r="G143" s="167"/>
      <c r="H143" s="152"/>
      <c r="I143" s="167"/>
      <c r="J143" s="167"/>
      <c r="K143" s="859">
        <f>SUM(K139:K142)</f>
        <v>3073880.4702949175</v>
      </c>
      <c r="L143" s="190"/>
      <c r="M143" s="16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c r="BF143" s="127"/>
      <c r="BG143" s="127"/>
      <c r="BH143" s="127"/>
      <c r="BI143" s="127"/>
      <c r="BJ143" s="127"/>
    </row>
    <row r="144" spans="1:62">
      <c r="A144" s="145"/>
      <c r="B144" s="131"/>
      <c r="C144" s="131"/>
      <c r="D144" s="191"/>
      <c r="E144" s="167"/>
      <c r="F144" s="194"/>
      <c r="G144" s="167"/>
      <c r="H144" s="152"/>
      <c r="I144" s="167"/>
      <c r="J144" s="167"/>
      <c r="K144" s="190"/>
      <c r="L144" s="190"/>
      <c r="M144" s="167"/>
    </row>
    <row r="145" spans="1:62">
      <c r="A145" s="145">
        <v>47</v>
      </c>
      <c r="B145" s="131" t="s">
        <v>721</v>
      </c>
      <c r="C145" s="131"/>
      <c r="D145" s="167"/>
      <c r="E145" s="167"/>
      <c r="F145" s="131"/>
      <c r="G145" s="167"/>
      <c r="H145" s="152"/>
      <c r="I145" s="167"/>
      <c r="J145" s="167"/>
      <c r="K145" s="167"/>
      <c r="L145" s="167"/>
      <c r="M145" s="167"/>
    </row>
    <row r="146" spans="1:62">
      <c r="A146" s="145">
        <v>48</v>
      </c>
      <c r="B146" s="131" t="s">
        <v>722</v>
      </c>
      <c r="C146" s="131"/>
      <c r="D146" s="167" t="s">
        <v>723</v>
      </c>
      <c r="E146" s="167"/>
      <c r="F146" s="239">
        <f>F83*K188</f>
        <v>9662890.4875697959</v>
      </c>
      <c r="G146" s="167"/>
      <c r="H146" s="152" t="s">
        <v>380</v>
      </c>
      <c r="I146" s="170">
        <v>0</v>
      </c>
      <c r="J146" s="131"/>
      <c r="K146" s="239">
        <f>K83*K188</f>
        <v>9662890.4875697959</v>
      </c>
      <c r="L146" s="194"/>
      <c r="M146" s="131"/>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row>
    <row r="147" spans="1:62">
      <c r="A147" s="145"/>
      <c r="B147" s="125"/>
      <c r="C147" s="125"/>
      <c r="D147" s="191"/>
      <c r="E147" s="191"/>
      <c r="F147" s="860"/>
      <c r="G147" s="191"/>
      <c r="H147" s="233"/>
      <c r="I147" s="459"/>
      <c r="J147" s="131"/>
      <c r="K147" s="239"/>
      <c r="L147" s="194"/>
      <c r="M147" s="131"/>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row>
    <row r="148" spans="1:62">
      <c r="A148" s="463" t="s">
        <v>752</v>
      </c>
      <c r="B148" s="332" t="s">
        <v>753</v>
      </c>
      <c r="C148" s="332"/>
      <c r="D148" s="332" t="s">
        <v>767</v>
      </c>
      <c r="E148" s="332"/>
      <c r="F148" s="460">
        <f>F111+F117+F128+F143+F146</f>
        <v>23722762.957864713</v>
      </c>
      <c r="G148" s="461"/>
      <c r="H148" s="233" t="s">
        <v>380</v>
      </c>
      <c r="I148" s="462">
        <v>0</v>
      </c>
      <c r="J148" s="240"/>
      <c r="K148" s="241">
        <f>K111+K117+K128+K143+K146</f>
        <v>23722762.957864713</v>
      </c>
      <c r="L148" s="194"/>
      <c r="M148" s="131"/>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c r="BF148" s="127"/>
      <c r="BG148" s="127"/>
      <c r="BH148" s="127"/>
      <c r="BI148" s="127"/>
      <c r="BJ148" s="127"/>
    </row>
    <row r="149" spans="1:62">
      <c r="A149" s="463"/>
      <c r="B149" s="332"/>
      <c r="C149" s="332"/>
      <c r="D149" s="332"/>
      <c r="E149" s="332"/>
      <c r="F149" s="460"/>
      <c r="G149" s="461"/>
      <c r="H149" s="463"/>
      <c r="I149" s="459"/>
      <c r="J149" s="240"/>
      <c r="K149" s="241"/>
      <c r="L149" s="194"/>
      <c r="M149" s="131"/>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row>
    <row r="150" spans="1:62">
      <c r="A150" s="463" t="s">
        <v>754</v>
      </c>
      <c r="B150" s="332" t="s">
        <v>755</v>
      </c>
      <c r="C150" s="332"/>
      <c r="D150" s="332" t="s">
        <v>756</v>
      </c>
      <c r="E150" s="332"/>
      <c r="F150" s="460">
        <f>+'Att 1 - Project Rev Req'!F102</f>
        <v>544434.57602165919</v>
      </c>
      <c r="G150" s="461"/>
      <c r="H150" s="463" t="s">
        <v>406</v>
      </c>
      <c r="I150" s="464">
        <v>1</v>
      </c>
      <c r="J150" s="240"/>
      <c r="K150" s="241">
        <f>F150*I150</f>
        <v>544434.57602165919</v>
      </c>
      <c r="L150" s="194"/>
      <c r="M150" s="131"/>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c r="BF150" s="127"/>
      <c r="BG150" s="127"/>
      <c r="BH150" s="127"/>
      <c r="BI150" s="127"/>
      <c r="BJ150" s="127"/>
    </row>
    <row r="151" spans="1:62">
      <c r="A151" s="457"/>
      <c r="B151" s="131"/>
      <c r="C151" s="131"/>
      <c r="D151" s="167"/>
      <c r="E151" s="167"/>
      <c r="F151" s="239"/>
      <c r="G151" s="194"/>
      <c r="H151" s="152"/>
      <c r="I151" s="131"/>
      <c r="J151" s="131"/>
      <c r="K151" s="239"/>
      <c r="L151" s="194"/>
      <c r="M151" s="131"/>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c r="BF151" s="127"/>
      <c r="BG151" s="127"/>
      <c r="BH151" s="127"/>
      <c r="BI151" s="127"/>
      <c r="BJ151" s="127"/>
    </row>
    <row r="152" spans="1:62" ht="12.75" thickBot="1">
      <c r="A152" s="457">
        <v>49</v>
      </c>
      <c r="B152" s="131" t="s">
        <v>724</v>
      </c>
      <c r="C152" s="131"/>
      <c r="D152" s="191" t="s">
        <v>797</v>
      </c>
      <c r="E152" s="167"/>
      <c r="F152" s="861">
        <f>F111+F117+F128+F143+F146+F150</f>
        <v>24267197.533886373</v>
      </c>
      <c r="G152" s="167"/>
      <c r="H152" s="152"/>
      <c r="I152" s="131"/>
      <c r="J152" s="131"/>
      <c r="K152" s="861">
        <f>K111+K117+K128+K143+K146+K150</f>
        <v>24267197.533886373</v>
      </c>
      <c r="L152" s="194"/>
      <c r="M152" s="131"/>
    </row>
    <row r="153" spans="1:62" ht="12.75" thickTop="1">
      <c r="A153" s="145"/>
      <c r="B153" s="131"/>
      <c r="C153" s="131"/>
      <c r="D153" s="131"/>
      <c r="E153" s="131"/>
      <c r="F153" s="131"/>
      <c r="G153" s="167"/>
      <c r="H153" s="152"/>
      <c r="I153" s="131"/>
      <c r="J153" s="131"/>
      <c r="K153" s="131"/>
      <c r="L153" s="131"/>
      <c r="M153" s="131"/>
    </row>
    <row r="154" spans="1:62">
      <c r="B154" s="125" t="s">
        <v>408</v>
      </c>
      <c r="C154" s="125"/>
      <c r="M154" s="162" t="s">
        <v>425</v>
      </c>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c r="BF154" s="127"/>
      <c r="BG154" s="127"/>
      <c r="BH154" s="127"/>
      <c r="BI154" s="127"/>
      <c r="BJ154" s="127"/>
    </row>
    <row r="155" spans="1:62">
      <c r="A155" s="928" t="s">
        <v>449</v>
      </c>
      <c r="B155" s="928"/>
      <c r="C155" s="928"/>
      <c r="D155" s="928"/>
      <c r="E155" s="928"/>
      <c r="F155" s="928"/>
      <c r="G155" s="928"/>
      <c r="H155" s="928"/>
      <c r="I155" s="928"/>
      <c r="J155" s="928"/>
      <c r="K155" s="928"/>
      <c r="L155" s="928"/>
      <c r="M155" s="928"/>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row>
    <row r="156" spans="1:62">
      <c r="A156" s="926" t="s">
        <v>617</v>
      </c>
      <c r="B156" s="926"/>
      <c r="C156" s="926"/>
      <c r="D156" s="926"/>
      <c r="E156" s="926"/>
      <c r="F156" s="926"/>
      <c r="G156" s="926"/>
      <c r="H156" s="926"/>
      <c r="I156" s="926"/>
      <c r="J156" s="926"/>
      <c r="K156" s="926"/>
      <c r="L156" s="926"/>
      <c r="M156" s="926"/>
    </row>
    <row r="157" spans="1:62">
      <c r="A157" s="927" t="str">
        <f>+A88</f>
        <v>Silver Run Electric, LLC</v>
      </c>
      <c r="B157" s="928"/>
      <c r="C157" s="928"/>
      <c r="D157" s="928"/>
      <c r="E157" s="928"/>
      <c r="F157" s="928"/>
      <c r="G157" s="928"/>
      <c r="H157" s="928"/>
      <c r="I157" s="928"/>
      <c r="J157" s="928"/>
      <c r="K157" s="928"/>
      <c r="L157" s="928"/>
      <c r="M157" s="928"/>
    </row>
    <row r="158" spans="1:62">
      <c r="M158" s="163" t="str">
        <f>$M$5</f>
        <v>For the 12 months ended</v>
      </c>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row>
    <row r="159" spans="1:62">
      <c r="M159" s="855">
        <f>$M$6</f>
        <v>45291</v>
      </c>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row>
    <row r="160" spans="1:62">
      <c r="M160" s="130"/>
    </row>
    <row r="161" spans="1:62">
      <c r="A161" s="133" t="s">
        <v>70</v>
      </c>
      <c r="B161" s="132" t="s">
        <v>393</v>
      </c>
      <c r="C161" s="132"/>
      <c r="D161" s="132" t="s">
        <v>394</v>
      </c>
      <c r="E161" s="132"/>
      <c r="F161" s="132" t="s">
        <v>395</v>
      </c>
      <c r="G161" s="132"/>
      <c r="H161" s="132"/>
      <c r="I161" s="132" t="s">
        <v>396</v>
      </c>
      <c r="J161" s="132"/>
      <c r="K161" s="132" t="s">
        <v>397</v>
      </c>
      <c r="L161" s="132"/>
    </row>
    <row r="162" spans="1:62">
      <c r="A162" s="205" t="s">
        <v>386</v>
      </c>
      <c r="B162" s="929" t="s">
        <v>426</v>
      </c>
      <c r="C162" s="929"/>
      <c r="D162" s="929"/>
      <c r="E162" s="929"/>
      <c r="F162" s="929"/>
      <c r="G162" s="929"/>
      <c r="H162" s="929"/>
      <c r="I162" s="929"/>
      <c r="J162" s="929"/>
      <c r="K162" s="929"/>
      <c r="L162" s="138"/>
      <c r="M162" s="139"/>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row>
    <row r="163" spans="1:62">
      <c r="A163" s="143"/>
      <c r="B163" s="131" t="s">
        <v>427</v>
      </c>
      <c r="C163" s="131"/>
      <c r="D163" s="167"/>
      <c r="E163" s="167"/>
      <c r="F163" s="131"/>
      <c r="G163" s="131"/>
      <c r="H163" s="131"/>
      <c r="I163" s="131"/>
      <c r="J163" s="131"/>
      <c r="K163" s="131"/>
      <c r="L163" s="131"/>
      <c r="M163" s="131"/>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row>
    <row r="164" spans="1:62">
      <c r="A164" s="145">
        <v>1</v>
      </c>
      <c r="B164" s="131" t="s">
        <v>725</v>
      </c>
      <c r="C164" s="131"/>
      <c r="D164" s="167" t="s">
        <v>726</v>
      </c>
      <c r="E164" s="167"/>
      <c r="F164" s="131"/>
      <c r="G164" s="131"/>
      <c r="H164" s="131"/>
      <c r="I164" s="131"/>
      <c r="J164" s="131"/>
      <c r="K164" s="239">
        <f>F43</f>
        <v>156930376.19461542</v>
      </c>
      <c r="L164" s="194"/>
      <c r="M164" s="131"/>
    </row>
    <row r="165" spans="1:62" ht="24">
      <c r="A165" s="146">
        <v>2</v>
      </c>
      <c r="B165" s="331" t="s">
        <v>577</v>
      </c>
      <c r="C165" s="331"/>
      <c r="D165" s="332" t="s">
        <v>429</v>
      </c>
      <c r="E165" s="191"/>
      <c r="F165" s="131"/>
      <c r="G165" s="131"/>
      <c r="H165" s="131"/>
      <c r="I165" s="131"/>
      <c r="J165" s="131"/>
      <c r="K165" s="856">
        <v>0</v>
      </c>
      <c r="L165" s="194"/>
      <c r="M165" s="131"/>
    </row>
    <row r="166" spans="1:62" ht="24">
      <c r="A166" s="181">
        <v>3</v>
      </c>
      <c r="B166" s="331" t="s">
        <v>578</v>
      </c>
      <c r="C166" s="333"/>
      <c r="D166" s="333" t="s">
        <v>428</v>
      </c>
      <c r="E166" s="167"/>
      <c r="F166" s="131"/>
      <c r="G166" s="131"/>
      <c r="H166" s="131"/>
      <c r="I166" s="131"/>
      <c r="J166" s="131"/>
      <c r="K166" s="858">
        <v>0</v>
      </c>
      <c r="L166" s="194"/>
      <c r="M166" s="131"/>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row>
    <row r="167" spans="1:62">
      <c r="A167" s="146"/>
      <c r="B167" s="131"/>
      <c r="C167" s="131"/>
      <c r="D167" s="167"/>
      <c r="E167" s="167"/>
      <c r="F167" s="131"/>
      <c r="G167" s="131"/>
      <c r="H167" s="131"/>
      <c r="I167" s="131"/>
      <c r="J167" s="131"/>
      <c r="K167" s="239"/>
      <c r="L167" s="131"/>
      <c r="M167" s="131"/>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row>
    <row r="168" spans="1:62">
      <c r="A168" s="156">
        <v>4</v>
      </c>
      <c r="B168" s="136" t="s">
        <v>727</v>
      </c>
      <c r="C168" s="136"/>
      <c r="D168" s="178" t="s">
        <v>728</v>
      </c>
      <c r="E168" s="178"/>
      <c r="F168" s="136"/>
      <c r="G168" s="136"/>
      <c r="H168" s="136"/>
      <c r="I168" s="136"/>
      <c r="J168" s="136"/>
      <c r="K168" s="239">
        <f>K164-K165-K166</f>
        <v>156930376.19461542</v>
      </c>
      <c r="L168" s="194"/>
      <c r="M168" s="136"/>
    </row>
    <row r="169" spans="1:62">
      <c r="A169" s="156"/>
      <c r="B169" s="136"/>
      <c r="C169" s="136"/>
      <c r="D169" s="178"/>
      <c r="E169" s="178"/>
      <c r="F169" s="136"/>
      <c r="G169" s="136"/>
      <c r="H169" s="136"/>
      <c r="I169" s="136"/>
      <c r="J169" s="136"/>
      <c r="K169" s="136"/>
      <c r="L169" s="136"/>
      <c r="M169" s="136"/>
    </row>
    <row r="170" spans="1:62">
      <c r="A170" s="156">
        <v>5</v>
      </c>
      <c r="B170" s="131" t="s">
        <v>729</v>
      </c>
      <c r="C170" s="131"/>
      <c r="D170" s="167" t="s">
        <v>730</v>
      </c>
      <c r="E170" s="167"/>
      <c r="F170" s="131"/>
      <c r="G170" s="131"/>
      <c r="H170" s="146"/>
      <c r="J170" s="162" t="s">
        <v>430</v>
      </c>
      <c r="K170" s="194">
        <f>IF(K164=0,1,K168/K164)</f>
        <v>1</v>
      </c>
      <c r="L170" s="207"/>
      <c r="M170" s="131"/>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row>
    <row r="171" spans="1:62">
      <c r="A171" s="156"/>
      <c r="B171" s="131"/>
      <c r="C171" s="131"/>
      <c r="D171" s="167"/>
      <c r="E171" s="167"/>
      <c r="F171" s="131"/>
      <c r="G171" s="131"/>
      <c r="H171" s="131"/>
      <c r="I171" s="131"/>
      <c r="J171" s="131"/>
      <c r="K171" s="131"/>
      <c r="L171" s="131"/>
      <c r="M171" s="131"/>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row>
    <row r="172" spans="1:62">
      <c r="A172" s="145">
        <v>6</v>
      </c>
      <c r="B172" s="131" t="s">
        <v>731</v>
      </c>
      <c r="C172" s="131"/>
      <c r="D172" s="168"/>
      <c r="E172" s="168"/>
      <c r="F172" s="131"/>
      <c r="G172" s="131"/>
      <c r="H172" s="131"/>
      <c r="I172" s="131"/>
      <c r="J172" s="131"/>
      <c r="K172" s="131"/>
      <c r="L172" s="131"/>
      <c r="M172" s="131"/>
    </row>
    <row r="173" spans="1:62">
      <c r="A173" s="145"/>
      <c r="B173" s="131"/>
      <c r="C173" s="131"/>
      <c r="D173" s="208" t="s">
        <v>732</v>
      </c>
      <c r="E173" s="208"/>
      <c r="F173" s="209" t="s">
        <v>431</v>
      </c>
      <c r="G173" s="209"/>
      <c r="H173" s="210" t="s">
        <v>400</v>
      </c>
      <c r="I173" s="209" t="s">
        <v>433</v>
      </c>
      <c r="J173" s="146"/>
      <c r="K173" s="131"/>
      <c r="L173" s="131"/>
      <c r="M173" s="131"/>
    </row>
    <row r="174" spans="1:62">
      <c r="A174" s="145">
        <v>7</v>
      </c>
      <c r="B174" s="131" t="s">
        <v>641</v>
      </c>
      <c r="C174" s="131"/>
      <c r="D174" s="167" t="s">
        <v>733</v>
      </c>
      <c r="E174" s="167"/>
      <c r="F174" s="189">
        <v>0</v>
      </c>
      <c r="G174" s="167"/>
      <c r="H174" s="243">
        <v>0</v>
      </c>
      <c r="I174" s="211">
        <f>F174*H174</f>
        <v>0</v>
      </c>
      <c r="J174" s="131"/>
      <c r="K174" s="131"/>
      <c r="L174" s="131"/>
      <c r="M174" s="131"/>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row>
    <row r="175" spans="1:62">
      <c r="A175" s="145">
        <v>8</v>
      </c>
      <c r="B175" s="131" t="s">
        <v>643</v>
      </c>
      <c r="C175" s="131"/>
      <c r="D175" s="167" t="s">
        <v>734</v>
      </c>
      <c r="E175" s="167"/>
      <c r="F175" s="189">
        <v>1</v>
      </c>
      <c r="G175" s="167"/>
      <c r="H175" s="243">
        <v>1</v>
      </c>
      <c r="I175" s="153">
        <f>F175*H175</f>
        <v>1</v>
      </c>
      <c r="J175" s="131"/>
      <c r="K175" s="131"/>
      <c r="L175" s="131"/>
      <c r="M175" s="131"/>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row>
    <row r="176" spans="1:62">
      <c r="A176" s="145">
        <v>9</v>
      </c>
      <c r="B176" s="131" t="s">
        <v>645</v>
      </c>
      <c r="C176" s="131"/>
      <c r="D176" s="167" t="s">
        <v>735</v>
      </c>
      <c r="E176" s="167"/>
      <c r="F176" s="189">
        <v>0</v>
      </c>
      <c r="G176" s="167"/>
      <c r="H176" s="243">
        <v>0</v>
      </c>
      <c r="I176" s="153">
        <f>F176*H176</f>
        <v>0</v>
      </c>
      <c r="J176" s="131"/>
      <c r="K176" s="146" t="s">
        <v>436</v>
      </c>
      <c r="L176" s="131"/>
      <c r="M176" s="131"/>
    </row>
    <row r="177" spans="1:63">
      <c r="A177" s="145">
        <v>10</v>
      </c>
      <c r="B177" s="131" t="s">
        <v>711</v>
      </c>
      <c r="C177" s="131"/>
      <c r="D177" s="167" t="s">
        <v>736</v>
      </c>
      <c r="E177" s="167"/>
      <c r="F177" s="197">
        <v>0</v>
      </c>
      <c r="G177" s="167"/>
      <c r="H177" s="243">
        <v>0</v>
      </c>
      <c r="I177" s="212">
        <f>F177*H177</f>
        <v>0</v>
      </c>
      <c r="J177" s="131"/>
      <c r="K177" s="209" t="s">
        <v>437</v>
      </c>
      <c r="L177" s="131"/>
      <c r="M177" s="131"/>
    </row>
    <row r="178" spans="1:63">
      <c r="A178" s="145"/>
      <c r="B178" s="131"/>
      <c r="C178" s="131"/>
      <c r="D178" s="167"/>
      <c r="E178" s="167"/>
      <c r="F178" s="194"/>
      <c r="G178" s="167"/>
      <c r="H178" s="131"/>
      <c r="I178" s="131"/>
      <c r="J178" s="131"/>
      <c r="K178" s="131"/>
      <c r="L178" s="131"/>
      <c r="M178" s="131"/>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row>
    <row r="179" spans="1:63">
      <c r="A179" s="146">
        <v>11</v>
      </c>
      <c r="B179" s="159" t="s">
        <v>387</v>
      </c>
      <c r="C179" s="159"/>
      <c r="D179" s="168" t="s">
        <v>248</v>
      </c>
      <c r="E179" s="168"/>
      <c r="F179" s="194">
        <f>SUM(F174:F177)</f>
        <v>1</v>
      </c>
      <c r="G179" s="194"/>
      <c r="H179" s="194"/>
      <c r="I179" s="194">
        <f>SUM(I174:I177)</f>
        <v>1</v>
      </c>
      <c r="J179" s="146" t="s">
        <v>434</v>
      </c>
      <c r="K179" s="243">
        <f>IF(F179=0,1,I179/F179)</f>
        <v>1</v>
      </c>
      <c r="L179" s="330" t="s">
        <v>434</v>
      </c>
      <c r="M179" s="245" t="s">
        <v>435</v>
      </c>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row>
    <row r="180" spans="1:63">
      <c r="A180" s="146"/>
      <c r="B180" s="159"/>
      <c r="C180" s="159"/>
      <c r="D180" s="168"/>
      <c r="E180" s="168"/>
      <c r="F180" s="190"/>
      <c r="G180" s="190"/>
      <c r="H180" s="168"/>
      <c r="I180" s="168"/>
      <c r="J180" s="168"/>
      <c r="K180" s="245"/>
      <c r="L180" s="245"/>
      <c r="M180" s="245"/>
    </row>
    <row r="181" spans="1:63">
      <c r="A181" s="145">
        <v>12</v>
      </c>
      <c r="B181" s="130" t="s">
        <v>737</v>
      </c>
      <c r="C181" s="131"/>
      <c r="D181" s="167"/>
      <c r="E181" s="167"/>
      <c r="F181" s="167"/>
      <c r="G181" s="167"/>
      <c r="H181" s="167"/>
      <c r="I181" s="167"/>
      <c r="J181" s="167"/>
      <c r="L181" s="167"/>
      <c r="M181" s="131"/>
      <c r="BK181" s="127"/>
    </row>
    <row r="182" spans="1:63">
      <c r="A182" s="145">
        <v>13</v>
      </c>
      <c r="B182" s="131"/>
      <c r="C182" s="131"/>
      <c r="D182" s="167"/>
      <c r="E182" s="167"/>
      <c r="F182" s="167"/>
      <c r="G182" s="167"/>
      <c r="H182" s="167"/>
      <c r="I182" s="167"/>
      <c r="J182" s="167"/>
      <c r="K182" s="152"/>
      <c r="L182" s="167"/>
      <c r="M182" s="131"/>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row>
    <row r="183" spans="1:63">
      <c r="A183" s="145">
        <v>14</v>
      </c>
      <c r="B183" s="131"/>
      <c r="C183" s="131"/>
      <c r="D183" s="167"/>
      <c r="E183" s="167"/>
      <c r="F183" s="213" t="s">
        <v>431</v>
      </c>
      <c r="G183" s="213"/>
      <c r="H183" s="213" t="s">
        <v>439</v>
      </c>
      <c r="I183" s="152" t="s">
        <v>442</v>
      </c>
      <c r="J183" s="167"/>
      <c r="K183" s="213" t="s">
        <v>438</v>
      </c>
      <c r="L183" s="167"/>
      <c r="M183" s="131"/>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row>
    <row r="184" spans="1:63">
      <c r="A184" s="145">
        <v>15</v>
      </c>
      <c r="B184" s="131" t="s">
        <v>738</v>
      </c>
      <c r="C184" s="131"/>
      <c r="D184" s="167" t="s">
        <v>739</v>
      </c>
      <c r="E184" s="167"/>
      <c r="F184" s="237">
        <f>'Att 5 - Return on Rate Base'!F21</f>
        <v>65657692.307692304</v>
      </c>
      <c r="G184" s="190"/>
      <c r="H184" s="214">
        <f>'Att 5 - Return on Rate Base'!G21</f>
        <v>0.45250000000000001</v>
      </c>
      <c r="I184" s="215">
        <f>'Att 5 - Return on Rate Base'!H21</f>
        <v>2.9834539277136665E-2</v>
      </c>
      <c r="J184" s="167"/>
      <c r="K184" s="215">
        <f>'Att 5 - Return on Rate Base'!I21</f>
        <v>1.3500129022904341E-2</v>
      </c>
      <c r="L184" s="152" t="s">
        <v>434</v>
      </c>
      <c r="M184" s="131" t="s">
        <v>440</v>
      </c>
      <c r="BK184" s="127"/>
    </row>
    <row r="185" spans="1:63">
      <c r="A185" s="145">
        <v>16</v>
      </c>
      <c r="B185" s="131" t="s">
        <v>740</v>
      </c>
      <c r="C185" s="131"/>
      <c r="D185" s="167" t="s">
        <v>739</v>
      </c>
      <c r="E185" s="167"/>
      <c r="F185" s="237">
        <f>'Att 5 - Return on Rate Base'!F22</f>
        <v>0</v>
      </c>
      <c r="G185" s="190"/>
      <c r="H185" s="214">
        <f>'Att 5 - Return on Rate Base'!G22</f>
        <v>0</v>
      </c>
      <c r="I185" s="215">
        <f>'Att 5 - Return on Rate Base'!H22</f>
        <v>0</v>
      </c>
      <c r="J185" s="167"/>
      <c r="K185" s="216">
        <f>'Att 5 - Return on Rate Base'!I22</f>
        <v>0</v>
      </c>
      <c r="L185" s="152"/>
      <c r="M185" s="131"/>
      <c r="BK185" s="127"/>
    </row>
    <row r="186" spans="1:63">
      <c r="A186" s="145">
        <v>17</v>
      </c>
      <c r="B186" s="131" t="s">
        <v>741</v>
      </c>
      <c r="C186" s="131"/>
      <c r="D186" s="167" t="s">
        <v>742</v>
      </c>
      <c r="E186" s="167"/>
      <c r="F186" s="847">
        <f>'Att 5 - Return on Rate Base'!F23</f>
        <v>80844820.956923038</v>
      </c>
      <c r="G186" s="200"/>
      <c r="H186" s="217">
        <f>'Att 5 - Return on Rate Base'!G23</f>
        <v>0.54749999999999999</v>
      </c>
      <c r="I186" s="215">
        <f>'Att 5 - Return on Rate Base'!H23</f>
        <v>9.8500000000000004E-2</v>
      </c>
      <c r="J186" s="167"/>
      <c r="K186" s="218">
        <f>'Att 5 - Return on Rate Base'!I23</f>
        <v>5.3928750000000004E-2</v>
      </c>
      <c r="L186" s="152"/>
      <c r="M186" s="131"/>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c r="BF186" s="127"/>
      <c r="BG186" s="127"/>
      <c r="BH186" s="127"/>
      <c r="BI186" s="127"/>
      <c r="BJ186" s="127"/>
      <c r="BK186" s="127"/>
    </row>
    <row r="187" spans="1:63">
      <c r="A187" s="145"/>
      <c r="B187" s="131"/>
      <c r="C187" s="131"/>
      <c r="D187" s="167"/>
      <c r="E187" s="167"/>
      <c r="F187" s="237"/>
      <c r="G187" s="167"/>
      <c r="H187" s="167"/>
      <c r="I187" s="167"/>
      <c r="J187" s="167"/>
      <c r="K187" s="219"/>
      <c r="L187" s="152"/>
      <c r="M187" s="131"/>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c r="BF187" s="127"/>
      <c r="BG187" s="127"/>
      <c r="BH187" s="127"/>
      <c r="BI187" s="127"/>
      <c r="BJ187" s="127"/>
      <c r="BK187" s="127"/>
    </row>
    <row r="188" spans="1:63">
      <c r="A188" s="156">
        <v>18</v>
      </c>
      <c r="B188" s="136" t="s">
        <v>743</v>
      </c>
      <c r="C188" s="136"/>
      <c r="D188" s="178" t="s">
        <v>744</v>
      </c>
      <c r="E188" s="178"/>
      <c r="F188" s="237">
        <f>SUM(F184:F186)</f>
        <v>146502513.26461536</v>
      </c>
      <c r="G188" s="190"/>
      <c r="H188" s="178"/>
      <c r="I188" s="178"/>
      <c r="J188" s="178"/>
      <c r="K188" s="220">
        <f>SUM(K184:K186)</f>
        <v>6.7428879022904342E-2</v>
      </c>
      <c r="L188" s="221" t="s">
        <v>434</v>
      </c>
      <c r="M188" s="136" t="s">
        <v>441</v>
      </c>
      <c r="BK188" s="127"/>
    </row>
    <row r="189" spans="1:63">
      <c r="A189" s="156"/>
      <c r="B189" s="136"/>
      <c r="C189" s="136"/>
      <c r="D189" s="178"/>
      <c r="E189" s="178"/>
      <c r="F189" s="178"/>
      <c r="G189" s="178"/>
      <c r="H189" s="178"/>
      <c r="I189" s="178"/>
      <c r="J189" s="178"/>
      <c r="K189" s="220"/>
      <c r="L189" s="177"/>
      <c r="M189" s="136"/>
      <c r="BK189" s="127"/>
    </row>
    <row r="190" spans="1:63">
      <c r="A190" s="145">
        <v>19</v>
      </c>
      <c r="B190" s="131" t="s">
        <v>621</v>
      </c>
      <c r="C190" s="131"/>
      <c r="D190" s="167"/>
      <c r="E190" s="167"/>
      <c r="F190" s="167"/>
      <c r="G190" s="167"/>
      <c r="H190" s="167"/>
      <c r="I190" s="167"/>
      <c r="J190" s="167"/>
      <c r="K190" s="210" t="s">
        <v>431</v>
      </c>
      <c r="L190" s="167"/>
      <c r="M190" s="131"/>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row>
    <row r="191" spans="1:63">
      <c r="A191" s="145"/>
      <c r="B191" s="131"/>
      <c r="C191" s="131"/>
      <c r="D191" s="167"/>
      <c r="E191" s="167"/>
      <c r="F191" s="167"/>
      <c r="G191" s="167"/>
      <c r="H191" s="167"/>
      <c r="I191" s="167"/>
      <c r="J191" s="167"/>
      <c r="K191" s="167"/>
      <c r="L191" s="167"/>
      <c r="M191" s="131"/>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row>
    <row r="192" spans="1:63">
      <c r="A192" s="156">
        <v>20</v>
      </c>
      <c r="B192" s="131" t="s">
        <v>745</v>
      </c>
      <c r="C192" s="131"/>
      <c r="D192" s="222" t="s">
        <v>556</v>
      </c>
      <c r="E192" s="178"/>
      <c r="F192" s="167"/>
      <c r="G192" s="167"/>
      <c r="H192" s="167"/>
      <c r="I192" s="167"/>
      <c r="J192" s="167"/>
      <c r="K192" s="190">
        <f>'Att 12 - Revenue Credits'!F17</f>
        <v>0</v>
      </c>
      <c r="L192" s="167"/>
      <c r="M192" s="131"/>
      <c r="BK192" s="127"/>
    </row>
    <row r="193" spans="1:63" s="228" customFormat="1">
      <c r="A193" s="223"/>
      <c r="B193" s="224"/>
      <c r="C193" s="224"/>
      <c r="D193" s="225"/>
      <c r="E193" s="225"/>
      <c r="F193" s="226"/>
      <c r="G193" s="226"/>
      <c r="H193" s="226"/>
      <c r="I193" s="226"/>
      <c r="J193" s="226"/>
      <c r="K193" s="226"/>
      <c r="L193" s="226"/>
      <c r="M193" s="224"/>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128"/>
      <c r="AV193" s="128"/>
      <c r="AW193" s="128"/>
      <c r="AX193" s="128"/>
      <c r="AY193" s="128"/>
      <c r="AZ193" s="128"/>
      <c r="BA193" s="128"/>
      <c r="BB193" s="128"/>
      <c r="BC193" s="128"/>
      <c r="BD193" s="128"/>
      <c r="BE193" s="128"/>
      <c r="BF193" s="128"/>
      <c r="BG193" s="128"/>
      <c r="BH193" s="128"/>
      <c r="BI193" s="128"/>
      <c r="BJ193" s="128"/>
      <c r="BK193" s="227"/>
    </row>
    <row r="194" spans="1:63">
      <c r="A194" s="156">
        <v>21</v>
      </c>
      <c r="B194" s="131" t="s">
        <v>746</v>
      </c>
      <c r="C194" s="131"/>
      <c r="D194" s="222" t="s">
        <v>557</v>
      </c>
      <c r="E194" s="178"/>
      <c r="F194" s="167"/>
      <c r="G194" s="167"/>
      <c r="H194" s="167"/>
      <c r="I194" s="167"/>
      <c r="J194" s="167"/>
      <c r="K194" s="237">
        <f>'Att 12 - Revenue Credits'!F28</f>
        <v>206537.58000000002</v>
      </c>
      <c r="L194" s="167"/>
      <c r="M194" s="131"/>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row>
    <row r="195" spans="1:63">
      <c r="A195" s="229"/>
      <c r="B195" s="131"/>
      <c r="C195" s="131"/>
      <c r="D195" s="131"/>
      <c r="E195" s="131"/>
      <c r="F195" s="131"/>
      <c r="G195" s="131"/>
      <c r="H195" s="131"/>
      <c r="I195" s="131"/>
      <c r="J195" s="131"/>
      <c r="K195" s="131"/>
      <c r="L195" s="131"/>
      <c r="M195" s="131"/>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row>
    <row r="196" spans="1:63">
      <c r="B196" s="125" t="s">
        <v>408</v>
      </c>
      <c r="C196" s="125"/>
      <c r="M196" s="230" t="s">
        <v>443</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c r="BF196" s="127"/>
      <c r="BG196" s="127"/>
      <c r="BH196" s="127"/>
    </row>
    <row r="197" spans="1:63">
      <c r="A197" s="131" t="s">
        <v>449</v>
      </c>
      <c r="B197" s="131"/>
      <c r="C197" s="131"/>
      <c r="D197" s="131"/>
      <c r="E197" s="131"/>
      <c r="F197" s="131"/>
      <c r="G197" s="131"/>
      <c r="H197" s="131"/>
      <c r="I197" s="131"/>
      <c r="J197" s="131"/>
      <c r="K197" s="131"/>
      <c r="L197" s="131"/>
      <c r="M197" s="131"/>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c r="BF197" s="127"/>
      <c r="BG197" s="127"/>
      <c r="BH197" s="127"/>
    </row>
    <row r="198" spans="1:63">
      <c r="A198" s="926" t="s">
        <v>617</v>
      </c>
      <c r="B198" s="926"/>
      <c r="C198" s="926"/>
      <c r="D198" s="926"/>
      <c r="E198" s="926"/>
      <c r="F198" s="926"/>
      <c r="G198" s="926"/>
      <c r="H198" s="926"/>
      <c r="I198" s="926"/>
      <c r="J198" s="926"/>
      <c r="K198" s="926"/>
      <c r="L198" s="926"/>
      <c r="M198" s="926"/>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c r="BF198" s="127"/>
      <c r="BG198" s="127"/>
      <c r="BH198" s="127"/>
    </row>
    <row r="199" spans="1:63">
      <c r="A199" s="927" t="str">
        <f>+A157</f>
        <v>Silver Run Electric, LLC</v>
      </c>
      <c r="B199" s="928"/>
      <c r="C199" s="928"/>
      <c r="D199" s="928"/>
      <c r="E199" s="928"/>
      <c r="F199" s="928"/>
      <c r="G199" s="928"/>
      <c r="H199" s="928"/>
      <c r="I199" s="928"/>
      <c r="J199" s="928"/>
      <c r="K199" s="928"/>
      <c r="L199" s="928"/>
      <c r="M199" s="928"/>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row>
    <row r="200" spans="1:63">
      <c r="M200" s="163" t="str">
        <f>$M$5</f>
        <v>For the 12 months ended</v>
      </c>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row>
    <row r="201" spans="1:63">
      <c r="M201" s="855">
        <f>$M$6</f>
        <v>45291</v>
      </c>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row>
    <row r="202" spans="1:63">
      <c r="M202" s="130"/>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row>
    <row r="203" spans="1:63">
      <c r="A203" s="143"/>
      <c r="B203" s="124" t="s">
        <v>747</v>
      </c>
    </row>
    <row r="204" spans="1:63">
      <c r="A204" s="168"/>
      <c r="B204" s="168" t="s">
        <v>748</v>
      </c>
      <c r="C204" s="168"/>
      <c r="D204" s="168"/>
      <c r="E204" s="168"/>
      <c r="F204" s="168"/>
      <c r="G204" s="168"/>
      <c r="H204" s="168"/>
      <c r="I204" s="168"/>
      <c r="J204" s="168"/>
      <c r="K204" s="168"/>
      <c r="L204" s="168"/>
      <c r="M204" s="168"/>
    </row>
    <row r="205" spans="1:63">
      <c r="A205" s="168"/>
      <c r="B205" s="168"/>
      <c r="C205" s="168"/>
      <c r="D205" s="168"/>
      <c r="E205" s="168"/>
      <c r="F205" s="168"/>
      <c r="G205" s="168"/>
      <c r="H205" s="168"/>
      <c r="I205" s="168"/>
      <c r="J205" s="168"/>
      <c r="K205" s="168"/>
      <c r="L205" s="168"/>
      <c r="M205" s="168"/>
    </row>
    <row r="206" spans="1:63">
      <c r="A206" s="213" t="s">
        <v>749</v>
      </c>
      <c r="B206" s="168"/>
      <c r="C206" s="168"/>
      <c r="D206" s="168"/>
      <c r="E206" s="168"/>
      <c r="F206" s="168"/>
      <c r="G206" s="168"/>
      <c r="H206" s="168"/>
      <c r="I206" s="168"/>
      <c r="J206" s="168"/>
      <c r="K206" s="168"/>
      <c r="L206" s="168"/>
      <c r="M206" s="168"/>
    </row>
    <row r="207" spans="1:63" ht="24.75" customHeight="1">
      <c r="A207" s="152" t="s">
        <v>432</v>
      </c>
      <c r="B207" s="923" t="s">
        <v>774</v>
      </c>
      <c r="C207" s="923"/>
      <c r="D207" s="923"/>
      <c r="E207" s="923"/>
      <c r="F207" s="923"/>
      <c r="G207" s="923"/>
      <c r="H207" s="923"/>
      <c r="I207" s="923"/>
      <c r="J207" s="923"/>
      <c r="K207" s="923"/>
      <c r="L207" s="923"/>
      <c r="M207" s="923"/>
    </row>
    <row r="208" spans="1:63">
      <c r="A208" s="152" t="s">
        <v>444</v>
      </c>
      <c r="B208" s="934" t="s">
        <v>445</v>
      </c>
      <c r="C208" s="934"/>
      <c r="D208" s="934"/>
      <c r="E208" s="934"/>
      <c r="F208" s="934"/>
      <c r="G208" s="934"/>
      <c r="H208" s="934"/>
      <c r="I208" s="934"/>
      <c r="J208" s="934"/>
      <c r="K208" s="934"/>
      <c r="L208" s="934"/>
      <c r="M208" s="934"/>
    </row>
    <row r="209" spans="1:13">
      <c r="A209" s="152" t="s">
        <v>447</v>
      </c>
      <c r="B209" s="931" t="s">
        <v>446</v>
      </c>
      <c r="C209" s="931"/>
      <c r="D209" s="931"/>
      <c r="E209" s="931"/>
      <c r="F209" s="931"/>
      <c r="G209" s="931"/>
      <c r="H209" s="931"/>
      <c r="I209" s="931"/>
      <c r="J209" s="931"/>
      <c r="K209" s="931"/>
      <c r="L209" s="931"/>
      <c r="M209" s="931"/>
    </row>
    <row r="210" spans="1:13" ht="57.75" customHeight="1">
      <c r="A210" s="152" t="s">
        <v>448</v>
      </c>
      <c r="B210" s="925" t="s">
        <v>798</v>
      </c>
      <c r="C210" s="925"/>
      <c r="D210" s="925"/>
      <c r="E210" s="925"/>
      <c r="F210" s="925"/>
      <c r="G210" s="925"/>
      <c r="H210" s="925"/>
      <c r="I210" s="925"/>
      <c r="J210" s="925"/>
      <c r="K210" s="925"/>
      <c r="L210" s="925"/>
      <c r="M210" s="925"/>
    </row>
    <row r="211" spans="1:13" ht="42.75" customHeight="1">
      <c r="A211" s="152" t="s">
        <v>492</v>
      </c>
      <c r="B211" s="923" t="s">
        <v>616</v>
      </c>
      <c r="C211" s="923"/>
      <c r="D211" s="923"/>
      <c r="E211" s="923"/>
      <c r="F211" s="923"/>
      <c r="G211" s="923"/>
      <c r="H211" s="923"/>
      <c r="I211" s="923"/>
      <c r="J211" s="923"/>
      <c r="K211" s="923"/>
      <c r="L211" s="923"/>
      <c r="M211" s="923"/>
    </row>
    <row r="212" spans="1:13" ht="23.25" customHeight="1">
      <c r="A212" s="152" t="s">
        <v>493</v>
      </c>
      <c r="B212" s="923" t="s">
        <v>401</v>
      </c>
      <c r="C212" s="923"/>
      <c r="D212" s="923"/>
      <c r="E212" s="923"/>
      <c r="F212" s="923"/>
      <c r="G212" s="923"/>
      <c r="H212" s="923"/>
      <c r="I212" s="923"/>
      <c r="J212" s="923"/>
      <c r="K212" s="923"/>
      <c r="L212" s="923"/>
      <c r="M212" s="923"/>
    </row>
    <row r="213" spans="1:13">
      <c r="A213" s="152" t="s">
        <v>494</v>
      </c>
      <c r="B213" s="934" t="s">
        <v>490</v>
      </c>
      <c r="C213" s="934"/>
      <c r="D213" s="934"/>
      <c r="E213" s="934"/>
      <c r="F213" s="934"/>
      <c r="G213" s="934"/>
      <c r="H213" s="934"/>
      <c r="I213" s="934"/>
      <c r="J213" s="934"/>
      <c r="K213" s="934"/>
      <c r="L213" s="934"/>
      <c r="M213" s="934"/>
    </row>
    <row r="214" spans="1:13" ht="26.25" customHeight="1">
      <c r="A214" s="152" t="s">
        <v>495</v>
      </c>
      <c r="B214" s="923" t="s">
        <v>2</v>
      </c>
      <c r="C214" s="923"/>
      <c r="D214" s="923"/>
      <c r="E214" s="923"/>
      <c r="F214" s="923"/>
      <c r="G214" s="923"/>
      <c r="H214" s="923"/>
      <c r="I214" s="923"/>
      <c r="J214" s="923"/>
      <c r="K214" s="923"/>
      <c r="L214" s="923"/>
      <c r="M214" s="923"/>
    </row>
    <row r="215" spans="1:13" ht="33" customHeight="1">
      <c r="A215" s="152" t="s">
        <v>496</v>
      </c>
      <c r="B215" s="923" t="s">
        <v>0</v>
      </c>
      <c r="C215" s="923"/>
      <c r="D215" s="923"/>
      <c r="E215" s="923"/>
      <c r="F215" s="923"/>
      <c r="G215" s="923"/>
      <c r="H215" s="923"/>
      <c r="I215" s="923"/>
      <c r="J215" s="923"/>
      <c r="K215" s="923"/>
      <c r="L215" s="923"/>
      <c r="M215" s="923"/>
    </row>
    <row r="216" spans="1:13" ht="27.75" customHeight="1">
      <c r="A216" s="152" t="s">
        <v>497</v>
      </c>
      <c r="B216" s="923" t="s">
        <v>775</v>
      </c>
      <c r="C216" s="923"/>
      <c r="D216" s="923"/>
      <c r="E216" s="923"/>
      <c r="F216" s="923"/>
      <c r="G216" s="923"/>
      <c r="H216" s="923"/>
      <c r="I216" s="923"/>
      <c r="J216" s="923"/>
      <c r="K216" s="923"/>
      <c r="L216" s="923"/>
      <c r="M216" s="923"/>
    </row>
    <row r="217" spans="1:13">
      <c r="A217" s="152" t="s">
        <v>498</v>
      </c>
      <c r="B217" s="935" t="s">
        <v>491</v>
      </c>
      <c r="C217" s="935"/>
      <c r="D217" s="935"/>
      <c r="E217" s="935"/>
      <c r="F217" s="935"/>
      <c r="G217" s="935"/>
      <c r="H217" s="935"/>
      <c r="I217" s="935"/>
      <c r="J217" s="935"/>
      <c r="K217" s="935"/>
      <c r="L217" s="935"/>
      <c r="M217" s="935"/>
    </row>
    <row r="218" spans="1:13" ht="49.5" customHeight="1">
      <c r="A218" s="231" t="s">
        <v>499</v>
      </c>
      <c r="B218" s="936" t="s">
        <v>614</v>
      </c>
      <c r="C218" s="936"/>
      <c r="D218" s="936"/>
      <c r="E218" s="936"/>
      <c r="F218" s="936"/>
      <c r="G218" s="936"/>
      <c r="H218" s="936"/>
      <c r="I218" s="936"/>
      <c r="J218" s="936"/>
      <c r="K218" s="936"/>
      <c r="L218" s="936"/>
      <c r="M218" s="936"/>
    </row>
    <row r="219" spans="1:13" ht="30" customHeight="1">
      <c r="A219" s="152" t="s">
        <v>500</v>
      </c>
      <c r="B219" s="936" t="s">
        <v>799</v>
      </c>
      <c r="C219" s="936"/>
      <c r="D219" s="936"/>
      <c r="E219" s="936"/>
      <c r="F219" s="936"/>
      <c r="G219" s="936"/>
      <c r="H219" s="936"/>
      <c r="I219" s="936"/>
      <c r="J219" s="936"/>
      <c r="K219" s="936"/>
      <c r="L219" s="936"/>
      <c r="M219" s="936"/>
    </row>
    <row r="220" spans="1:13">
      <c r="A220" s="168"/>
      <c r="B220" s="242" t="s">
        <v>512</v>
      </c>
      <c r="C220" s="242"/>
      <c r="D220" s="240" t="s">
        <v>513</v>
      </c>
      <c r="E220" s="240"/>
      <c r="F220" s="232">
        <f>'Att 7 - Tax Rates'!L16</f>
        <v>0.21</v>
      </c>
      <c r="G220" s="244"/>
      <c r="H220" s="167" t="s">
        <v>759</v>
      </c>
      <c r="I220" s="240"/>
      <c r="J220" s="240"/>
      <c r="K220" s="240"/>
      <c r="L220" s="240"/>
      <c r="M220" s="240"/>
    </row>
    <row r="221" spans="1:13">
      <c r="A221" s="168"/>
      <c r="B221" s="242"/>
      <c r="C221" s="245"/>
      <c r="D221" s="240" t="s">
        <v>514</v>
      </c>
      <c r="E221" s="240"/>
      <c r="F221" s="906">
        <f>'Att 7 - Tax Rates'!L21</f>
        <v>8.7900000000000006E-2</v>
      </c>
      <c r="G221" s="244"/>
      <c r="H221" s="167" t="s">
        <v>760</v>
      </c>
      <c r="I221" s="240"/>
      <c r="J221" s="240"/>
      <c r="K221" s="240"/>
      <c r="L221" s="240"/>
      <c r="M221" s="240"/>
    </row>
    <row r="222" spans="1:13">
      <c r="A222" s="168"/>
      <c r="B222" s="242"/>
      <c r="C222" s="242"/>
      <c r="D222" s="240" t="s">
        <v>515</v>
      </c>
      <c r="E222" s="240"/>
      <c r="F222" s="232">
        <v>0</v>
      </c>
      <c r="G222" s="244"/>
      <c r="H222" s="167" t="s">
        <v>761</v>
      </c>
      <c r="I222" s="240"/>
      <c r="J222" s="240"/>
      <c r="K222" s="240"/>
      <c r="L222" s="240"/>
      <c r="M222" s="240"/>
    </row>
    <row r="223" spans="1:13" ht="38.25" customHeight="1">
      <c r="A223" s="233" t="s">
        <v>501</v>
      </c>
      <c r="B223" s="936" t="s">
        <v>800</v>
      </c>
      <c r="C223" s="936"/>
      <c r="D223" s="936"/>
      <c r="E223" s="936"/>
      <c r="F223" s="936"/>
      <c r="G223" s="936"/>
      <c r="H223" s="936"/>
      <c r="I223" s="936"/>
      <c r="J223" s="936"/>
      <c r="K223" s="936"/>
      <c r="L223" s="936"/>
      <c r="M223" s="936"/>
    </row>
    <row r="224" spans="1:13">
      <c r="A224" s="152" t="s">
        <v>503</v>
      </c>
      <c r="B224" s="935" t="s">
        <v>502</v>
      </c>
      <c r="C224" s="935"/>
      <c r="D224" s="935"/>
      <c r="E224" s="935"/>
      <c r="F224" s="935"/>
      <c r="G224" s="935"/>
      <c r="H224" s="935"/>
      <c r="I224" s="935"/>
      <c r="J224" s="935"/>
      <c r="K224" s="935"/>
      <c r="L224" s="935"/>
      <c r="M224" s="935"/>
    </row>
    <row r="225" spans="1:13" ht="78.75" customHeight="1">
      <c r="A225" s="152" t="s">
        <v>504</v>
      </c>
      <c r="B225" s="936" t="s">
        <v>980</v>
      </c>
      <c r="C225" s="936"/>
      <c r="D225" s="936"/>
      <c r="E225" s="936"/>
      <c r="F225" s="936"/>
      <c r="G225" s="936"/>
      <c r="H225" s="936"/>
      <c r="I225" s="936"/>
      <c r="J225" s="936"/>
      <c r="K225" s="936"/>
      <c r="L225" s="936"/>
      <c r="M225" s="936"/>
    </row>
    <row r="226" spans="1:13" ht="10.5" customHeight="1">
      <c r="A226" s="152" t="s">
        <v>441</v>
      </c>
      <c r="B226" s="936" t="s">
        <v>812</v>
      </c>
      <c r="C226" s="936"/>
      <c r="D226" s="936"/>
      <c r="E226" s="936"/>
      <c r="F226" s="936"/>
      <c r="G226" s="936"/>
      <c r="H226" s="936"/>
      <c r="I226" s="936"/>
      <c r="J226" s="936"/>
      <c r="K226" s="936"/>
      <c r="L226" s="936"/>
      <c r="M226" s="936"/>
    </row>
    <row r="227" spans="1:13" ht="27.75" customHeight="1">
      <c r="A227" s="152" t="s">
        <v>508</v>
      </c>
      <c r="B227" s="923" t="s">
        <v>505</v>
      </c>
      <c r="C227" s="923"/>
      <c r="D227" s="923"/>
      <c r="E227" s="923"/>
      <c r="F227" s="923"/>
      <c r="G227" s="923"/>
      <c r="H227" s="923"/>
      <c r="I227" s="923"/>
      <c r="J227" s="923"/>
      <c r="K227" s="923"/>
      <c r="L227" s="923"/>
      <c r="M227" s="923"/>
    </row>
    <row r="228" spans="1:13" ht="108" customHeight="1">
      <c r="A228" s="152" t="s">
        <v>509</v>
      </c>
      <c r="B228" s="923" t="s">
        <v>776</v>
      </c>
      <c r="C228" s="923"/>
      <c r="D228" s="923"/>
      <c r="E228" s="923"/>
      <c r="F228" s="923"/>
      <c r="G228" s="923"/>
      <c r="H228" s="923"/>
      <c r="I228" s="923"/>
      <c r="J228" s="923"/>
      <c r="K228" s="923"/>
      <c r="L228" s="923"/>
      <c r="M228" s="923"/>
    </row>
    <row r="229" spans="1:13">
      <c r="A229" s="152" t="s">
        <v>510</v>
      </c>
      <c r="B229" s="934" t="s">
        <v>506</v>
      </c>
      <c r="C229" s="934"/>
      <c r="D229" s="934"/>
      <c r="E229" s="934"/>
      <c r="F229" s="934"/>
      <c r="G229" s="934"/>
      <c r="H229" s="934"/>
      <c r="I229" s="934"/>
      <c r="J229" s="934"/>
      <c r="K229" s="934"/>
      <c r="L229" s="934"/>
      <c r="M229" s="934"/>
    </row>
    <row r="230" spans="1:13">
      <c r="A230" s="152" t="s">
        <v>511</v>
      </c>
      <c r="B230" s="934" t="s">
        <v>507</v>
      </c>
      <c r="C230" s="934"/>
      <c r="D230" s="934"/>
      <c r="E230" s="934"/>
      <c r="F230" s="934"/>
      <c r="G230" s="934"/>
      <c r="H230" s="934"/>
      <c r="I230" s="934"/>
      <c r="J230" s="934"/>
      <c r="K230" s="934"/>
      <c r="L230" s="934"/>
      <c r="M230" s="934"/>
    </row>
    <row r="231" spans="1:13">
      <c r="A231" s="152" t="s">
        <v>94</v>
      </c>
      <c r="B231" s="934" t="s">
        <v>96</v>
      </c>
      <c r="C231" s="934"/>
      <c r="D231" s="934"/>
      <c r="E231" s="934"/>
      <c r="F231" s="934"/>
      <c r="G231" s="934"/>
      <c r="H231" s="934"/>
      <c r="I231" s="934"/>
      <c r="J231" s="934"/>
      <c r="K231" s="934"/>
      <c r="L231" s="934"/>
      <c r="M231" s="934"/>
    </row>
    <row r="232" spans="1:13" ht="27.75" customHeight="1">
      <c r="A232" s="463" t="s">
        <v>757</v>
      </c>
      <c r="B232" s="923" t="s">
        <v>758</v>
      </c>
      <c r="C232" s="923"/>
      <c r="D232" s="923"/>
      <c r="E232" s="923"/>
      <c r="F232" s="923"/>
      <c r="G232" s="923"/>
      <c r="H232" s="923"/>
      <c r="I232" s="923"/>
      <c r="J232" s="923"/>
      <c r="K232" s="923"/>
      <c r="L232" s="923"/>
      <c r="M232" s="923"/>
    </row>
    <row r="233" spans="1:13" ht="92.25" customHeight="1">
      <c r="A233" s="463" t="s">
        <v>836</v>
      </c>
      <c r="B233" s="923" t="s">
        <v>837</v>
      </c>
      <c r="C233" s="923"/>
      <c r="D233" s="923"/>
      <c r="E233" s="923"/>
      <c r="F233" s="923"/>
      <c r="G233" s="923"/>
      <c r="H233" s="923"/>
      <c r="I233" s="923"/>
      <c r="J233" s="923"/>
      <c r="K233" s="923"/>
      <c r="L233" s="923"/>
      <c r="M233" s="923"/>
    </row>
  </sheetData>
  <mergeCells count="43">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 ref="B229:M229"/>
    <mergeCell ref="B230:M230"/>
    <mergeCell ref="B227:M227"/>
    <mergeCell ref="B224:M224"/>
    <mergeCell ref="B217:M217"/>
    <mergeCell ref="B218:M218"/>
    <mergeCell ref="A2:M2"/>
    <mergeCell ref="A3:M3"/>
    <mergeCell ref="A4:M4"/>
    <mergeCell ref="H13:I13"/>
    <mergeCell ref="A33:M33"/>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s>
  <phoneticPr fontId="0" type="noConversion"/>
  <printOptions horizontalCentered="1"/>
  <pageMargins left="0.5" right="0.5" top="0.75" bottom="0.5" header="0.3" footer="0.3"/>
  <pageSetup scale="53" orientation="landscape" r:id="rId1"/>
  <rowBreaks count="4" manualBreakCount="4">
    <brk id="31" max="16383" man="1"/>
    <brk id="84" max="12" man="1"/>
    <brk id="153" max="12" man="1"/>
    <brk id="19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14"/>
  <sheetViews>
    <sheetView showGridLines="0" view="pageBreakPreview" zoomScale="120" zoomScaleNormal="100" zoomScaleSheetLayoutView="120" workbookViewId="0">
      <selection activeCell="G51" sqref="G51"/>
    </sheetView>
  </sheetViews>
  <sheetFormatPr defaultRowHeight="12.75"/>
  <cols>
    <col min="1" max="1" width="6.83203125" style="107" customWidth="1"/>
    <col min="2" max="2" width="30.83203125" style="107" customWidth="1"/>
    <col min="3" max="3" width="3.83203125" style="107" customWidth="1"/>
    <col min="4" max="4" width="15.83203125" style="107" customWidth="1"/>
    <col min="5" max="5" width="3.83203125" style="107" customWidth="1"/>
    <col min="6" max="12" width="15.83203125" style="107" customWidth="1"/>
    <col min="13" max="16384" width="9.33203125" style="107"/>
  </cols>
  <sheetData>
    <row r="1" spans="1:12">
      <c r="A1" s="105"/>
      <c r="B1" s="105"/>
      <c r="C1" s="105"/>
      <c r="D1" s="105"/>
      <c r="E1" s="105"/>
      <c r="F1" s="105"/>
      <c r="G1" s="105"/>
      <c r="H1" s="105"/>
      <c r="I1" s="105"/>
      <c r="J1" s="105"/>
      <c r="K1" s="105"/>
      <c r="L1" s="106" t="s">
        <v>67</v>
      </c>
    </row>
    <row r="2" spans="1:12">
      <c r="A2" s="105"/>
      <c r="B2" s="105"/>
      <c r="C2" s="105"/>
      <c r="D2" s="105"/>
      <c r="E2" s="105"/>
      <c r="F2" s="105"/>
      <c r="G2" s="105"/>
      <c r="H2" s="105"/>
      <c r="I2" s="105"/>
      <c r="J2" s="105"/>
      <c r="K2" s="105"/>
      <c r="L2" s="108" t="s">
        <v>1106</v>
      </c>
    </row>
    <row r="3" spans="1:12">
      <c r="A3" s="962" t="s">
        <v>181</v>
      </c>
      <c r="B3" s="962"/>
      <c r="C3" s="962"/>
      <c r="D3" s="962"/>
      <c r="E3" s="962"/>
      <c r="F3" s="962"/>
      <c r="G3" s="962"/>
      <c r="H3" s="962"/>
      <c r="I3" s="962"/>
      <c r="J3" s="962"/>
      <c r="K3" s="962"/>
      <c r="L3" s="962"/>
    </row>
    <row r="4" spans="1:12" ht="9.9499999999999993" customHeight="1">
      <c r="A4" s="962" t="s">
        <v>605</v>
      </c>
      <c r="B4" s="962"/>
      <c r="C4" s="962"/>
      <c r="D4" s="962"/>
      <c r="E4" s="962"/>
      <c r="F4" s="962"/>
      <c r="G4" s="962"/>
      <c r="H4" s="962"/>
      <c r="I4" s="962"/>
      <c r="J4" s="962"/>
      <c r="K4" s="962"/>
      <c r="L4" s="962"/>
    </row>
    <row r="5" spans="1:12" ht="9.9499999999999993" customHeight="1">
      <c r="A5" s="963" t="s">
        <v>750</v>
      </c>
      <c r="B5" s="963"/>
      <c r="C5" s="963"/>
      <c r="D5" s="963"/>
      <c r="E5" s="963"/>
      <c r="F5" s="963"/>
      <c r="G5" s="963"/>
      <c r="H5" s="963"/>
      <c r="I5" s="963"/>
      <c r="J5" s="963"/>
      <c r="K5" s="963"/>
      <c r="L5" s="963"/>
    </row>
    <row r="6" spans="1:12" ht="9.9499999999999993" customHeight="1">
      <c r="A6" s="109"/>
      <c r="B6" s="964"/>
      <c r="C6" s="964"/>
      <c r="D6" s="964"/>
      <c r="E6" s="964"/>
      <c r="F6" s="964"/>
      <c r="G6" s="964"/>
      <c r="H6" s="964"/>
      <c r="I6" s="964"/>
      <c r="J6" s="964"/>
      <c r="K6" s="964"/>
      <c r="L6" s="105"/>
    </row>
    <row r="7" spans="1:12" ht="9.9499999999999993" customHeight="1">
      <c r="A7" s="110"/>
      <c r="B7" s="964"/>
      <c r="C7" s="964"/>
      <c r="D7" s="964"/>
      <c r="E7" s="964"/>
      <c r="F7" s="964"/>
      <c r="G7" s="964"/>
      <c r="H7" s="964"/>
      <c r="I7" s="964"/>
      <c r="J7" s="964"/>
      <c r="K7" s="964"/>
      <c r="L7" s="105"/>
    </row>
    <row r="8" spans="1:12" ht="9.9499999999999993" customHeight="1">
      <c r="A8" s="110"/>
      <c r="B8" s="111" t="s">
        <v>599</v>
      </c>
      <c r="C8" s="112"/>
      <c r="D8" s="112"/>
      <c r="E8" s="112"/>
      <c r="F8" s="112"/>
      <c r="G8" s="112"/>
      <c r="H8" s="112"/>
      <c r="I8" s="112"/>
      <c r="J8" s="112"/>
      <c r="K8" s="112"/>
      <c r="L8" s="105"/>
    </row>
    <row r="9" spans="1:12" ht="9.9499999999999993" customHeight="1">
      <c r="A9" s="110"/>
      <c r="B9" s="113"/>
      <c r="C9" s="113"/>
      <c r="D9" s="113"/>
      <c r="E9" s="113"/>
      <c r="F9" s="114" t="s">
        <v>593</v>
      </c>
      <c r="G9" s="114"/>
      <c r="H9" s="114" t="s">
        <v>588</v>
      </c>
      <c r="I9" s="114" t="s">
        <v>589</v>
      </c>
      <c r="J9" s="114" t="s">
        <v>591</v>
      </c>
      <c r="K9" s="114" t="s">
        <v>610</v>
      </c>
      <c r="L9" s="115" t="s">
        <v>596</v>
      </c>
    </row>
    <row r="10" spans="1:12" ht="9.9499999999999993" customHeight="1">
      <c r="A10" s="116" t="s">
        <v>70</v>
      </c>
      <c r="B10" s="117" t="s">
        <v>332</v>
      </c>
      <c r="C10" s="118"/>
      <c r="D10" s="119" t="s">
        <v>392</v>
      </c>
      <c r="E10" s="118"/>
      <c r="F10" s="119" t="s">
        <v>585</v>
      </c>
      <c r="G10" s="119" t="s">
        <v>586</v>
      </c>
      <c r="H10" s="119" t="s">
        <v>587</v>
      </c>
      <c r="I10" s="119" t="s">
        <v>590</v>
      </c>
      <c r="J10" s="119" t="s">
        <v>592</v>
      </c>
      <c r="K10" s="119" t="s">
        <v>592</v>
      </c>
      <c r="L10" s="119" t="s">
        <v>594</v>
      </c>
    </row>
    <row r="11" spans="1:12" ht="9.9499999999999993" customHeight="1">
      <c r="A11" s="110"/>
      <c r="B11" s="115" t="s">
        <v>122</v>
      </c>
      <c r="C11" s="105"/>
      <c r="D11" s="115" t="s">
        <v>123</v>
      </c>
      <c r="E11" s="105"/>
      <c r="F11" s="115" t="s">
        <v>280</v>
      </c>
      <c r="G11" s="115" t="s">
        <v>124</v>
      </c>
      <c r="H11" s="115" t="s">
        <v>281</v>
      </c>
      <c r="I11" s="115" t="s">
        <v>127</v>
      </c>
      <c r="J11" s="115" t="s">
        <v>128</v>
      </c>
      <c r="K11" s="115" t="s">
        <v>129</v>
      </c>
      <c r="L11" s="115" t="s">
        <v>130</v>
      </c>
    </row>
    <row r="12" spans="1:12">
      <c r="A12" s="105"/>
      <c r="B12" s="105"/>
      <c r="C12" s="105"/>
      <c r="E12" s="105"/>
      <c r="F12" s="105"/>
      <c r="G12" s="105"/>
      <c r="H12" s="105"/>
      <c r="I12" s="105"/>
      <c r="J12" s="105"/>
      <c r="K12" s="105"/>
      <c r="L12" s="105"/>
    </row>
    <row r="13" spans="1:12">
      <c r="A13" s="120">
        <v>1</v>
      </c>
      <c r="B13" s="121" t="s">
        <v>606</v>
      </c>
      <c r="C13" s="121"/>
      <c r="D13" s="120" t="s">
        <v>350</v>
      </c>
      <c r="E13" s="121"/>
      <c r="F13" s="102">
        <f>'WP2 - Tax Rates'!H12</f>
        <v>0.21</v>
      </c>
      <c r="G13" s="102">
        <v>0</v>
      </c>
      <c r="H13" s="102">
        <f>G13</f>
        <v>0</v>
      </c>
      <c r="I13" s="102">
        <f>G13</f>
        <v>0</v>
      </c>
      <c r="J13" s="102">
        <f>F13</f>
        <v>0.21</v>
      </c>
      <c r="K13" s="102">
        <v>0</v>
      </c>
      <c r="L13" s="121"/>
    </row>
    <row r="14" spans="1:12">
      <c r="A14" s="120">
        <v>2</v>
      </c>
      <c r="B14" s="121" t="s">
        <v>603</v>
      </c>
      <c r="C14" s="121"/>
      <c r="D14" s="120" t="s">
        <v>351</v>
      </c>
      <c r="E14" s="121"/>
      <c r="F14" s="103">
        <v>1</v>
      </c>
      <c r="G14" s="103">
        <v>0</v>
      </c>
      <c r="H14" s="103">
        <v>0</v>
      </c>
      <c r="I14" s="103">
        <v>0</v>
      </c>
      <c r="J14" s="103">
        <v>0</v>
      </c>
      <c r="K14" s="103">
        <v>0</v>
      </c>
      <c r="L14" s="121"/>
    </row>
    <row r="15" spans="1:12">
      <c r="A15" s="120">
        <v>3</v>
      </c>
      <c r="B15" s="121" t="s">
        <v>598</v>
      </c>
      <c r="C15" s="121"/>
      <c r="D15" s="120" t="s">
        <v>597</v>
      </c>
      <c r="E15" s="121"/>
      <c r="F15" s="101">
        <f t="shared" ref="F15:K15" si="0">F13*F14</f>
        <v>0.21</v>
      </c>
      <c r="G15" s="101">
        <f t="shared" si="0"/>
        <v>0</v>
      </c>
      <c r="H15" s="101">
        <f t="shared" si="0"/>
        <v>0</v>
      </c>
      <c r="I15" s="101">
        <f t="shared" si="0"/>
        <v>0</v>
      </c>
      <c r="J15" s="101">
        <f t="shared" si="0"/>
        <v>0</v>
      </c>
      <c r="K15" s="101">
        <f t="shared" si="0"/>
        <v>0</v>
      </c>
    </row>
    <row r="16" spans="1:12">
      <c r="A16" s="120">
        <v>4</v>
      </c>
      <c r="B16" s="121" t="s">
        <v>595</v>
      </c>
      <c r="C16" s="121"/>
      <c r="D16" s="120" t="s">
        <v>600</v>
      </c>
      <c r="E16" s="121"/>
      <c r="F16" s="121"/>
      <c r="G16" s="101"/>
      <c r="H16" s="121"/>
      <c r="I16" s="121"/>
      <c r="J16" s="121"/>
      <c r="K16" s="121"/>
      <c r="L16" s="122">
        <f>SUM(F15:K15)</f>
        <v>0.21</v>
      </c>
    </row>
    <row r="17" spans="1:12">
      <c r="A17" s="120"/>
      <c r="B17" s="121"/>
      <c r="C17" s="121"/>
      <c r="D17" s="121"/>
      <c r="E17" s="121"/>
      <c r="F17" s="121"/>
      <c r="G17" s="101"/>
      <c r="H17" s="121"/>
      <c r="I17" s="121"/>
      <c r="J17" s="121"/>
      <c r="K17" s="121"/>
      <c r="L17" s="121"/>
    </row>
    <row r="18" spans="1:12">
      <c r="A18" s="120">
        <v>5</v>
      </c>
      <c r="B18" s="121" t="s">
        <v>607</v>
      </c>
      <c r="C18" s="121"/>
      <c r="D18" s="120" t="s">
        <v>155</v>
      </c>
      <c r="E18" s="121"/>
      <c r="F18" s="102">
        <f>'WP2 - Tax Rates'!H16</f>
        <v>8.7900000000000006E-2</v>
      </c>
      <c r="G18" s="102">
        <v>0</v>
      </c>
      <c r="H18" s="102">
        <v>0</v>
      </c>
      <c r="I18" s="102">
        <v>0</v>
      </c>
      <c r="J18" s="102">
        <v>0</v>
      </c>
      <c r="K18" s="102">
        <v>0</v>
      </c>
      <c r="L18" s="121"/>
    </row>
    <row r="19" spans="1:12">
      <c r="A19" s="120">
        <v>6</v>
      </c>
      <c r="B19" s="121" t="s">
        <v>603</v>
      </c>
      <c r="C19" s="121"/>
      <c r="D19" s="120" t="s">
        <v>351</v>
      </c>
      <c r="E19" s="121"/>
      <c r="F19" s="103">
        <v>1</v>
      </c>
      <c r="G19" s="103">
        <v>0</v>
      </c>
      <c r="H19" s="103">
        <v>0</v>
      </c>
      <c r="I19" s="103">
        <v>0</v>
      </c>
      <c r="J19" s="103">
        <v>0</v>
      </c>
      <c r="K19" s="103">
        <v>0</v>
      </c>
      <c r="L19" s="121"/>
    </row>
    <row r="20" spans="1:12">
      <c r="A20" s="120">
        <v>7</v>
      </c>
      <c r="B20" s="121" t="s">
        <v>598</v>
      </c>
      <c r="C20" s="121"/>
      <c r="D20" s="120" t="s">
        <v>601</v>
      </c>
      <c r="E20" s="121"/>
      <c r="F20" s="101">
        <f>F18*F19</f>
        <v>8.7900000000000006E-2</v>
      </c>
      <c r="G20" s="101">
        <f>G18*G19</f>
        <v>0</v>
      </c>
      <c r="H20" s="101">
        <f t="shared" ref="H20:K20" si="1">H18*H19</f>
        <v>0</v>
      </c>
      <c r="I20" s="101">
        <f t="shared" si="1"/>
        <v>0</v>
      </c>
      <c r="J20" s="101">
        <f t="shared" si="1"/>
        <v>0</v>
      </c>
      <c r="K20" s="101">
        <f t="shared" si="1"/>
        <v>0</v>
      </c>
    </row>
    <row r="21" spans="1:12">
      <c r="A21" s="120">
        <v>8</v>
      </c>
      <c r="B21" s="121" t="s">
        <v>604</v>
      </c>
      <c r="C21" s="121"/>
      <c r="D21" s="120" t="s">
        <v>602</v>
      </c>
      <c r="E21" s="121"/>
      <c r="F21" s="101"/>
      <c r="G21" s="101"/>
      <c r="H21" s="101"/>
      <c r="I21" s="101"/>
      <c r="J21" s="101"/>
      <c r="K21" s="101"/>
      <c r="L21" s="122">
        <f>SUM(F20:K20)</f>
        <v>8.7900000000000006E-2</v>
      </c>
    </row>
    <row r="22" spans="1:12">
      <c r="A22" s="120"/>
      <c r="B22" s="121"/>
      <c r="C22" s="121"/>
      <c r="D22" s="121"/>
      <c r="E22" s="121"/>
      <c r="F22" s="121"/>
      <c r="G22" s="121"/>
      <c r="H22" s="121"/>
      <c r="I22" s="121"/>
      <c r="J22" s="121"/>
      <c r="K22" s="121"/>
      <c r="L22" s="121"/>
    </row>
    <row r="23" spans="1:12">
      <c r="A23" s="120"/>
    </row>
    <row r="24" spans="1:12">
      <c r="A24" s="120"/>
    </row>
    <row r="25" spans="1:12">
      <c r="A25" s="120" t="s">
        <v>432</v>
      </c>
      <c r="B25" s="121" t="s">
        <v>769</v>
      </c>
      <c r="C25" s="123"/>
      <c r="D25" s="123"/>
      <c r="E25" s="123"/>
      <c r="F25" s="123"/>
      <c r="G25" s="123"/>
      <c r="H25" s="123"/>
      <c r="I25" s="123"/>
    </row>
    <row r="26" spans="1:12">
      <c r="A26" s="120" t="s">
        <v>444</v>
      </c>
      <c r="B26" s="121" t="s">
        <v>613</v>
      </c>
      <c r="C26" s="123"/>
      <c r="D26" s="123"/>
      <c r="E26" s="123"/>
      <c r="F26" s="123"/>
      <c r="G26" s="123"/>
      <c r="H26" s="123"/>
      <c r="I26" s="123"/>
    </row>
    <row r="27" spans="1:12">
      <c r="A27" s="120" t="s">
        <v>447</v>
      </c>
      <c r="B27" s="121" t="s">
        <v>770</v>
      </c>
      <c r="C27" s="121"/>
      <c r="D27" s="121"/>
      <c r="E27" s="121"/>
      <c r="F27" s="121"/>
      <c r="G27" s="121"/>
      <c r="H27" s="121"/>
      <c r="I27" s="121"/>
      <c r="J27" s="121"/>
      <c r="K27" s="121"/>
      <c r="L27" s="121"/>
    </row>
    <row r="28" spans="1:12">
      <c r="A28" s="121"/>
      <c r="C28" s="121"/>
      <c r="D28" s="121"/>
      <c r="E28" s="121"/>
      <c r="F28" s="121"/>
      <c r="G28" s="121"/>
      <c r="H28" s="121"/>
      <c r="I28" s="121"/>
      <c r="J28" s="121"/>
      <c r="K28" s="121"/>
      <c r="L28" s="121"/>
    </row>
    <row r="29" spans="1:12">
      <c r="A29" s="121"/>
      <c r="B29" s="121"/>
      <c r="C29" s="121"/>
      <c r="D29" s="121"/>
      <c r="E29" s="121"/>
      <c r="F29" s="121"/>
      <c r="G29" s="121"/>
      <c r="H29" s="121"/>
      <c r="I29" s="121"/>
      <c r="J29" s="121"/>
      <c r="K29" s="121"/>
      <c r="L29" s="121"/>
    </row>
    <row r="30" spans="1:12">
      <c r="A30" s="121"/>
      <c r="B30" s="121"/>
      <c r="C30" s="121"/>
      <c r="D30" s="121"/>
      <c r="E30" s="121"/>
      <c r="F30" s="121"/>
      <c r="G30" s="121"/>
      <c r="H30" s="121"/>
      <c r="I30" s="121"/>
      <c r="J30" s="121"/>
      <c r="K30" s="121"/>
      <c r="L30" s="121"/>
    </row>
    <row r="31" spans="1:12" ht="19.5" customHeight="1">
      <c r="A31" s="121"/>
      <c r="B31" s="965"/>
      <c r="C31" s="965"/>
      <c r="D31" s="965"/>
      <c r="E31" s="965"/>
      <c r="F31" s="965"/>
      <c r="G31" s="965"/>
      <c r="H31" s="965"/>
      <c r="I31" s="965"/>
      <c r="J31" s="965"/>
      <c r="K31" s="965"/>
      <c r="L31" s="965"/>
    </row>
    <row r="32" spans="1:12">
      <c r="A32" s="121"/>
      <c r="B32" s="965"/>
      <c r="C32" s="965"/>
      <c r="D32" s="965"/>
      <c r="E32" s="965"/>
      <c r="F32" s="965"/>
      <c r="G32" s="965"/>
      <c r="H32" s="965"/>
      <c r="I32" s="965"/>
      <c r="J32" s="965"/>
      <c r="K32" s="965"/>
      <c r="L32" s="965"/>
    </row>
    <row r="33" spans="1:12">
      <c r="A33" s="121"/>
      <c r="B33" s="965"/>
      <c r="C33" s="965"/>
      <c r="D33" s="965"/>
      <c r="E33" s="965"/>
      <c r="F33" s="965"/>
      <c r="G33" s="965"/>
      <c r="H33" s="965"/>
      <c r="I33" s="965"/>
      <c r="J33" s="965"/>
      <c r="K33" s="965"/>
      <c r="L33" s="965"/>
    </row>
    <row r="34" spans="1:12">
      <c r="A34" s="121"/>
      <c r="B34" s="104"/>
      <c r="C34" s="121"/>
      <c r="D34" s="121"/>
      <c r="E34" s="121"/>
      <c r="F34" s="121"/>
      <c r="G34" s="121"/>
      <c r="H34" s="121"/>
      <c r="I34" s="121"/>
      <c r="J34" s="121"/>
      <c r="K34" s="121"/>
      <c r="L34" s="121"/>
    </row>
    <row r="35" spans="1:12">
      <c r="A35" s="121"/>
      <c r="B35" s="104"/>
      <c r="C35" s="121"/>
      <c r="D35" s="121"/>
      <c r="E35" s="121"/>
      <c r="F35" s="121"/>
      <c r="G35" s="121"/>
      <c r="H35" s="121"/>
      <c r="I35" s="121"/>
      <c r="J35" s="121"/>
      <c r="K35" s="121"/>
      <c r="L35" s="121"/>
    </row>
    <row r="36" spans="1:12">
      <c r="A36" s="121"/>
      <c r="B36" s="121"/>
      <c r="C36" s="121"/>
      <c r="D36" s="121"/>
      <c r="E36" s="121"/>
      <c r="F36" s="121"/>
      <c r="G36" s="121"/>
      <c r="H36" s="121"/>
      <c r="I36" s="121"/>
      <c r="J36" s="121"/>
      <c r="K36" s="121"/>
      <c r="L36" s="121"/>
    </row>
    <row r="37" spans="1:12">
      <c r="A37" s="121"/>
      <c r="B37" s="121"/>
      <c r="C37" s="121"/>
      <c r="D37" s="121"/>
      <c r="E37" s="121"/>
      <c r="F37" s="121"/>
      <c r="G37" s="121"/>
      <c r="H37" s="121"/>
      <c r="I37" s="121"/>
      <c r="J37" s="121"/>
      <c r="K37" s="121"/>
      <c r="L37" s="121"/>
    </row>
    <row r="38" spans="1:12">
      <c r="A38" s="121"/>
      <c r="B38" s="121"/>
      <c r="C38" s="121"/>
      <c r="D38" s="121"/>
      <c r="E38" s="121"/>
      <c r="F38" s="121"/>
      <c r="G38" s="121"/>
      <c r="H38" s="121"/>
      <c r="I38" s="121"/>
      <c r="J38" s="121"/>
      <c r="K38" s="121"/>
      <c r="L38" s="121"/>
    </row>
    <row r="39" spans="1:12">
      <c r="A39" s="121"/>
      <c r="B39" s="121"/>
      <c r="C39" s="121"/>
      <c r="D39" s="121"/>
      <c r="E39" s="121"/>
      <c r="F39" s="121"/>
      <c r="G39" s="121"/>
      <c r="H39" s="121"/>
      <c r="I39" s="121"/>
      <c r="J39" s="121"/>
      <c r="K39" s="121"/>
      <c r="L39" s="121"/>
    </row>
    <row r="40" spans="1:12">
      <c r="A40" s="121"/>
      <c r="B40" s="121"/>
      <c r="C40" s="121"/>
      <c r="D40" s="121"/>
      <c r="E40" s="121"/>
      <c r="F40" s="121"/>
      <c r="G40" s="121"/>
      <c r="H40" s="121"/>
      <c r="I40" s="121"/>
      <c r="J40" s="121"/>
      <c r="K40" s="121"/>
      <c r="L40" s="121"/>
    </row>
    <row r="41" spans="1:12">
      <c r="A41" s="121"/>
      <c r="B41" s="121"/>
      <c r="C41" s="121"/>
      <c r="D41" s="121"/>
      <c r="E41" s="121"/>
      <c r="F41" s="121"/>
      <c r="G41" s="121"/>
      <c r="H41" s="121"/>
      <c r="I41" s="121"/>
      <c r="J41" s="121"/>
      <c r="K41" s="121"/>
      <c r="L41" s="121"/>
    </row>
    <row r="42" spans="1:12">
      <c r="A42" s="121"/>
      <c r="B42" s="121"/>
      <c r="C42" s="121"/>
      <c r="D42" s="121"/>
      <c r="E42" s="121"/>
      <c r="F42" s="121"/>
      <c r="G42" s="121"/>
      <c r="H42" s="121"/>
      <c r="I42" s="121"/>
      <c r="J42" s="121"/>
      <c r="K42" s="121"/>
      <c r="L42" s="121"/>
    </row>
    <row r="43" spans="1:12">
      <c r="A43" s="121"/>
      <c r="B43" s="121"/>
      <c r="C43" s="121"/>
      <c r="D43" s="121"/>
      <c r="E43" s="121"/>
      <c r="F43" s="121"/>
      <c r="G43" s="121"/>
      <c r="H43" s="121"/>
      <c r="I43" s="121"/>
      <c r="J43" s="121"/>
      <c r="K43" s="121"/>
      <c r="L43" s="121"/>
    </row>
    <row r="44" spans="1:12">
      <c r="A44" s="121"/>
      <c r="B44" s="121"/>
      <c r="C44" s="121"/>
      <c r="D44" s="121"/>
      <c r="E44" s="121"/>
      <c r="F44" s="121"/>
      <c r="G44" s="121"/>
      <c r="H44" s="121"/>
      <c r="I44" s="121"/>
      <c r="J44" s="121"/>
      <c r="K44" s="121"/>
      <c r="L44" s="121"/>
    </row>
    <row r="45" spans="1:12">
      <c r="A45" s="121"/>
      <c r="B45" s="121"/>
      <c r="C45" s="121"/>
      <c r="D45" s="121"/>
      <c r="E45" s="121"/>
      <c r="F45" s="121"/>
      <c r="G45" s="121"/>
      <c r="H45" s="121"/>
      <c r="I45" s="121"/>
      <c r="J45" s="121"/>
      <c r="K45" s="121"/>
      <c r="L45" s="121"/>
    </row>
    <row r="46" spans="1:12">
      <c r="A46" s="121"/>
      <c r="B46" s="121"/>
      <c r="C46" s="121"/>
      <c r="D46" s="121"/>
      <c r="E46" s="121"/>
      <c r="F46" s="121"/>
      <c r="G46" s="121"/>
      <c r="H46" s="121"/>
      <c r="I46" s="121"/>
      <c r="J46" s="121"/>
      <c r="K46" s="121"/>
      <c r="L46" s="121"/>
    </row>
    <row r="47" spans="1:12">
      <c r="A47" s="121"/>
      <c r="B47" s="121"/>
      <c r="C47" s="121"/>
      <c r="D47" s="121"/>
      <c r="E47" s="121"/>
      <c r="F47" s="121"/>
      <c r="G47" s="121"/>
      <c r="H47" s="121"/>
      <c r="I47" s="121"/>
      <c r="J47" s="121"/>
      <c r="K47" s="121"/>
      <c r="L47" s="121"/>
    </row>
    <row r="48" spans="1:12">
      <c r="A48" s="121"/>
      <c r="B48" s="121"/>
      <c r="C48" s="121"/>
      <c r="D48" s="121"/>
      <c r="E48" s="121"/>
      <c r="F48" s="121"/>
      <c r="G48" s="121"/>
      <c r="H48" s="121"/>
      <c r="I48" s="121"/>
      <c r="J48" s="121"/>
      <c r="K48" s="121"/>
      <c r="L48" s="121"/>
    </row>
    <row r="49" spans="1:12">
      <c r="A49" s="121"/>
      <c r="B49" s="121"/>
      <c r="C49" s="121"/>
      <c r="D49" s="121"/>
      <c r="E49" s="121"/>
      <c r="F49" s="121"/>
      <c r="G49" s="121"/>
      <c r="H49" s="121"/>
      <c r="I49" s="121"/>
      <c r="J49" s="121"/>
      <c r="K49" s="121"/>
      <c r="L49" s="121"/>
    </row>
    <row r="50" spans="1:12">
      <c r="A50" s="121"/>
      <c r="B50" s="121"/>
      <c r="C50" s="121"/>
      <c r="D50" s="121"/>
      <c r="E50" s="121"/>
      <c r="F50" s="121"/>
      <c r="G50" s="121"/>
      <c r="H50" s="121"/>
      <c r="I50" s="121"/>
      <c r="J50" s="121"/>
      <c r="K50" s="121"/>
      <c r="L50" s="121"/>
    </row>
    <row r="51" spans="1:12">
      <c r="A51" s="121"/>
      <c r="B51" s="121"/>
      <c r="C51" s="121"/>
      <c r="D51" s="121"/>
      <c r="E51" s="121"/>
      <c r="F51" s="121"/>
      <c r="G51" s="121"/>
      <c r="H51" s="121"/>
      <c r="I51" s="121"/>
      <c r="J51" s="121"/>
      <c r="K51" s="121"/>
      <c r="L51" s="121"/>
    </row>
    <row r="52" spans="1:12">
      <c r="A52" s="121"/>
      <c r="B52" s="121"/>
      <c r="C52" s="121"/>
      <c r="D52" s="121"/>
      <c r="E52" s="121"/>
      <c r="F52" s="121"/>
      <c r="G52" s="121"/>
      <c r="H52" s="121"/>
      <c r="I52" s="121"/>
      <c r="J52" s="121"/>
      <c r="K52" s="121"/>
      <c r="L52" s="121"/>
    </row>
    <row r="53" spans="1:12">
      <c r="A53" s="121"/>
      <c r="B53" s="121"/>
      <c r="C53" s="121"/>
      <c r="D53" s="121"/>
      <c r="E53" s="121"/>
      <c r="F53" s="121"/>
      <c r="G53" s="121"/>
      <c r="H53" s="121"/>
      <c r="I53" s="121"/>
      <c r="J53" s="121"/>
      <c r="K53" s="121"/>
      <c r="L53" s="121"/>
    </row>
    <row r="54" spans="1:12">
      <c r="A54" s="121"/>
      <c r="B54" s="121"/>
      <c r="C54" s="121"/>
      <c r="D54" s="121"/>
      <c r="E54" s="121"/>
      <c r="F54" s="121"/>
      <c r="G54" s="121"/>
      <c r="H54" s="121"/>
      <c r="I54" s="121"/>
      <c r="J54" s="121"/>
      <c r="K54" s="121"/>
      <c r="L54" s="121"/>
    </row>
    <row r="55" spans="1:12">
      <c r="A55" s="121"/>
      <c r="B55" s="121"/>
      <c r="C55" s="121"/>
      <c r="D55" s="121"/>
      <c r="E55" s="121"/>
      <c r="F55" s="121"/>
      <c r="G55" s="121"/>
      <c r="H55" s="121"/>
      <c r="I55" s="121"/>
      <c r="J55" s="121"/>
      <c r="K55" s="121"/>
      <c r="L55" s="121"/>
    </row>
    <row r="56" spans="1:12">
      <c r="A56" s="105"/>
      <c r="B56" s="105"/>
      <c r="C56" s="105"/>
      <c r="D56" s="105"/>
      <c r="E56" s="105"/>
      <c r="F56" s="105"/>
      <c r="G56" s="105"/>
      <c r="H56" s="105"/>
      <c r="I56" s="105"/>
      <c r="J56" s="105"/>
      <c r="K56" s="105"/>
      <c r="L56" s="105"/>
    </row>
    <row r="57" spans="1:12">
      <c r="A57" s="105"/>
      <c r="B57" s="105"/>
      <c r="C57" s="105"/>
      <c r="D57" s="105"/>
      <c r="E57" s="105"/>
      <c r="F57" s="105"/>
      <c r="G57" s="105"/>
      <c r="H57" s="105"/>
      <c r="I57" s="105"/>
      <c r="J57" s="105"/>
      <c r="K57" s="105"/>
      <c r="L57" s="105"/>
    </row>
    <row r="58" spans="1:12">
      <c r="A58" s="105"/>
      <c r="B58" s="105"/>
      <c r="C58" s="105"/>
      <c r="D58" s="105"/>
      <c r="E58" s="105"/>
      <c r="F58" s="105"/>
      <c r="G58" s="105"/>
      <c r="H58" s="105"/>
      <c r="I58" s="105"/>
      <c r="J58" s="105"/>
      <c r="K58" s="105"/>
      <c r="L58" s="105"/>
    </row>
    <row r="59" spans="1:12">
      <c r="A59" s="105"/>
      <c r="B59" s="105"/>
      <c r="C59" s="105"/>
      <c r="D59" s="105"/>
      <c r="E59" s="105"/>
      <c r="F59" s="105"/>
      <c r="G59" s="105"/>
      <c r="H59" s="105"/>
      <c r="I59" s="105"/>
      <c r="J59" s="105"/>
      <c r="K59" s="105"/>
      <c r="L59" s="105"/>
    </row>
    <row r="60" spans="1:12">
      <c r="A60" s="105"/>
      <c r="B60" s="105"/>
      <c r="C60" s="105"/>
      <c r="D60" s="105"/>
      <c r="E60" s="105"/>
      <c r="F60" s="105"/>
      <c r="G60" s="105"/>
      <c r="H60" s="105"/>
      <c r="I60" s="105"/>
      <c r="J60" s="105"/>
      <c r="K60" s="105"/>
      <c r="L60" s="105"/>
    </row>
    <row r="61" spans="1:12">
      <c r="A61" s="105"/>
      <c r="B61" s="105"/>
      <c r="C61" s="105"/>
      <c r="D61" s="105"/>
      <c r="E61" s="105"/>
      <c r="F61" s="105"/>
      <c r="G61" s="105"/>
      <c r="H61" s="105"/>
      <c r="I61" s="105"/>
      <c r="J61" s="105"/>
      <c r="K61" s="105"/>
      <c r="L61" s="105"/>
    </row>
    <row r="62" spans="1:12">
      <c r="A62" s="105"/>
      <c r="B62" s="105"/>
      <c r="C62" s="105"/>
      <c r="D62" s="105"/>
      <c r="E62" s="105"/>
      <c r="F62" s="105"/>
      <c r="G62" s="105"/>
      <c r="H62" s="105"/>
      <c r="I62" s="105"/>
      <c r="J62" s="105"/>
      <c r="K62" s="105"/>
      <c r="L62" s="105"/>
    </row>
    <row r="63" spans="1:12">
      <c r="A63" s="105"/>
      <c r="B63" s="105"/>
      <c r="C63" s="105"/>
      <c r="D63" s="105"/>
      <c r="E63" s="105"/>
      <c r="F63" s="105"/>
      <c r="G63" s="105"/>
      <c r="H63" s="105"/>
      <c r="I63" s="105"/>
      <c r="J63" s="105"/>
      <c r="K63" s="105"/>
      <c r="L63" s="105"/>
    </row>
    <row r="64" spans="1:12">
      <c r="A64" s="105"/>
      <c r="B64" s="105"/>
      <c r="C64" s="105"/>
      <c r="D64" s="105"/>
      <c r="E64" s="105"/>
      <c r="F64" s="105"/>
      <c r="G64" s="105"/>
      <c r="H64" s="105"/>
      <c r="I64" s="105"/>
      <c r="J64" s="105"/>
      <c r="K64" s="105"/>
      <c r="L64" s="105"/>
    </row>
    <row r="65" spans="1:12">
      <c r="A65" s="105"/>
      <c r="B65" s="105"/>
      <c r="C65" s="105"/>
      <c r="D65" s="105"/>
      <c r="E65" s="105"/>
      <c r="F65" s="105"/>
      <c r="G65" s="105"/>
      <c r="H65" s="105"/>
      <c r="I65" s="105"/>
      <c r="J65" s="105"/>
      <c r="K65" s="105"/>
      <c r="L65" s="105"/>
    </row>
    <row r="66" spans="1:12">
      <c r="A66" s="105"/>
      <c r="B66" s="105"/>
      <c r="C66" s="105"/>
      <c r="D66" s="105"/>
      <c r="E66" s="105"/>
      <c r="F66" s="105"/>
      <c r="G66" s="105"/>
      <c r="H66" s="105"/>
      <c r="I66" s="105"/>
      <c r="J66" s="105"/>
      <c r="K66" s="105"/>
      <c r="L66" s="105"/>
    </row>
    <row r="67" spans="1:12">
      <c r="A67" s="105"/>
      <c r="B67" s="105"/>
      <c r="C67" s="105"/>
      <c r="D67" s="105"/>
      <c r="E67" s="105"/>
      <c r="F67" s="105"/>
      <c r="G67" s="105"/>
      <c r="H67" s="105"/>
      <c r="I67" s="105"/>
      <c r="J67" s="105"/>
      <c r="K67" s="105"/>
      <c r="L67" s="105"/>
    </row>
    <row r="68" spans="1:12">
      <c r="A68" s="105"/>
      <c r="B68" s="105"/>
      <c r="C68" s="105"/>
      <c r="D68" s="105"/>
      <c r="E68" s="105"/>
      <c r="F68" s="105"/>
      <c r="G68" s="105"/>
      <c r="H68" s="105"/>
      <c r="I68" s="105"/>
      <c r="J68" s="105"/>
      <c r="K68" s="105"/>
      <c r="L68" s="105"/>
    </row>
    <row r="69" spans="1:12">
      <c r="A69" s="105"/>
      <c r="B69" s="105"/>
      <c r="C69" s="105"/>
      <c r="D69" s="105"/>
      <c r="E69" s="105"/>
      <c r="F69" s="105"/>
      <c r="G69" s="105"/>
      <c r="H69" s="105"/>
      <c r="I69" s="105"/>
      <c r="J69" s="105"/>
      <c r="K69" s="105"/>
      <c r="L69" s="105"/>
    </row>
    <row r="70" spans="1:12">
      <c r="A70" s="105"/>
      <c r="B70" s="105"/>
      <c r="C70" s="105"/>
      <c r="D70" s="105"/>
      <c r="E70" s="105"/>
      <c r="F70" s="105"/>
      <c r="G70" s="105"/>
      <c r="H70" s="105"/>
      <c r="I70" s="105"/>
      <c r="J70" s="105"/>
      <c r="K70" s="105"/>
      <c r="L70" s="105"/>
    </row>
    <row r="71" spans="1:12">
      <c r="A71" s="105"/>
      <c r="B71" s="105"/>
      <c r="C71" s="105"/>
      <c r="D71" s="105"/>
      <c r="E71" s="105"/>
      <c r="F71" s="105"/>
      <c r="G71" s="105"/>
      <c r="H71" s="105"/>
      <c r="I71" s="105"/>
      <c r="J71" s="105"/>
      <c r="K71" s="105"/>
      <c r="L71" s="105"/>
    </row>
    <row r="72" spans="1:12">
      <c r="A72" s="105"/>
      <c r="B72" s="105"/>
      <c r="C72" s="105"/>
      <c r="D72" s="105"/>
      <c r="E72" s="105"/>
      <c r="F72" s="105"/>
      <c r="G72" s="105"/>
      <c r="H72" s="105"/>
      <c r="I72" s="105"/>
      <c r="J72" s="105"/>
      <c r="K72" s="105"/>
      <c r="L72" s="105"/>
    </row>
    <row r="73" spans="1:12">
      <c r="A73" s="105"/>
      <c r="B73" s="105"/>
      <c r="C73" s="105"/>
      <c r="D73" s="105"/>
      <c r="E73" s="105"/>
      <c r="F73" s="105"/>
      <c r="G73" s="105"/>
      <c r="H73" s="105"/>
      <c r="I73" s="105"/>
      <c r="J73" s="105"/>
      <c r="K73" s="105"/>
      <c r="L73" s="105"/>
    </row>
    <row r="74" spans="1:12">
      <c r="A74" s="105"/>
      <c r="B74" s="105"/>
      <c r="C74" s="105"/>
      <c r="D74" s="105"/>
      <c r="E74" s="105"/>
      <c r="F74" s="105"/>
      <c r="G74" s="105"/>
      <c r="H74" s="105"/>
      <c r="I74" s="105"/>
      <c r="J74" s="105"/>
      <c r="K74" s="105"/>
      <c r="L74" s="105"/>
    </row>
    <row r="75" spans="1:12">
      <c r="A75" s="105"/>
      <c r="B75" s="105"/>
      <c r="C75" s="105"/>
      <c r="D75" s="105"/>
      <c r="E75" s="105"/>
      <c r="F75" s="105"/>
      <c r="G75" s="105"/>
      <c r="H75" s="105"/>
      <c r="I75" s="105"/>
      <c r="J75" s="105"/>
      <c r="K75" s="105"/>
      <c r="L75" s="105"/>
    </row>
    <row r="76" spans="1:12">
      <c r="A76" s="105"/>
      <c r="B76" s="105"/>
      <c r="C76" s="105"/>
      <c r="D76" s="105"/>
      <c r="E76" s="105"/>
      <c r="F76" s="105"/>
      <c r="G76" s="105"/>
      <c r="H76" s="105"/>
      <c r="I76" s="105"/>
      <c r="J76" s="105"/>
      <c r="K76" s="105"/>
      <c r="L76" s="105"/>
    </row>
    <row r="77" spans="1:12">
      <c r="A77" s="105"/>
      <c r="B77" s="105"/>
      <c r="C77" s="105"/>
      <c r="D77" s="105"/>
      <c r="E77" s="105"/>
      <c r="F77" s="105"/>
      <c r="G77" s="105"/>
      <c r="H77" s="105"/>
      <c r="I77" s="105"/>
      <c r="J77" s="105"/>
      <c r="K77" s="105"/>
      <c r="L77" s="105"/>
    </row>
    <row r="78" spans="1:12">
      <c r="A78" s="105"/>
      <c r="B78" s="105"/>
      <c r="C78" s="105"/>
      <c r="D78" s="105"/>
      <c r="E78" s="105"/>
      <c r="F78" s="105"/>
      <c r="G78" s="105"/>
      <c r="H78" s="105"/>
      <c r="I78" s="105"/>
      <c r="J78" s="105"/>
      <c r="K78" s="105"/>
      <c r="L78" s="105"/>
    </row>
    <row r="79" spans="1:12">
      <c r="A79" s="105"/>
      <c r="B79" s="105"/>
      <c r="C79" s="105"/>
      <c r="D79" s="105"/>
      <c r="E79" s="105"/>
      <c r="F79" s="105"/>
      <c r="G79" s="105"/>
      <c r="H79" s="105"/>
      <c r="I79" s="105"/>
      <c r="J79" s="105"/>
      <c r="K79" s="105"/>
      <c r="L79" s="105"/>
    </row>
    <row r="80" spans="1:12">
      <c r="A80" s="105"/>
      <c r="B80" s="105"/>
      <c r="C80" s="105"/>
      <c r="D80" s="105"/>
      <c r="E80" s="105"/>
      <c r="F80" s="105"/>
      <c r="G80" s="105"/>
      <c r="H80" s="105"/>
      <c r="I80" s="105"/>
      <c r="J80" s="105"/>
      <c r="K80" s="105"/>
      <c r="L80" s="105"/>
    </row>
    <row r="81" spans="1:12">
      <c r="A81" s="105"/>
      <c r="B81" s="105"/>
      <c r="C81" s="105"/>
      <c r="D81" s="105"/>
      <c r="E81" s="105"/>
      <c r="F81" s="105"/>
      <c r="G81" s="105"/>
      <c r="H81" s="105"/>
      <c r="I81" s="105"/>
      <c r="J81" s="105"/>
      <c r="K81" s="105"/>
      <c r="L81" s="105"/>
    </row>
    <row r="82" spans="1:12">
      <c r="A82" s="105"/>
      <c r="B82" s="105"/>
      <c r="C82" s="105"/>
      <c r="D82" s="105"/>
      <c r="E82" s="105"/>
      <c r="F82" s="105"/>
      <c r="G82" s="105"/>
      <c r="H82" s="105"/>
      <c r="I82" s="105"/>
      <c r="J82" s="105"/>
      <c r="K82" s="105"/>
      <c r="L82" s="105"/>
    </row>
    <row r="83" spans="1:12">
      <c r="A83" s="105"/>
      <c r="B83" s="105"/>
      <c r="C83" s="105"/>
      <c r="D83" s="105"/>
      <c r="E83" s="105"/>
      <c r="F83" s="105"/>
      <c r="G83" s="105"/>
      <c r="H83" s="105"/>
      <c r="I83" s="105"/>
      <c r="J83" s="105"/>
      <c r="K83" s="105"/>
      <c r="L83" s="105"/>
    </row>
    <row r="84" spans="1:12">
      <c r="A84" s="105"/>
      <c r="B84" s="105"/>
      <c r="C84" s="105"/>
      <c r="D84" s="105"/>
      <c r="E84" s="105"/>
      <c r="F84" s="105"/>
      <c r="G84" s="105"/>
      <c r="H84" s="105"/>
      <c r="I84" s="105"/>
      <c r="J84" s="105"/>
      <c r="K84" s="105"/>
      <c r="L84" s="105"/>
    </row>
    <row r="85" spans="1:12">
      <c r="A85" s="105"/>
      <c r="B85" s="105"/>
      <c r="C85" s="105"/>
      <c r="D85" s="105"/>
      <c r="E85" s="105"/>
      <c r="F85" s="105"/>
      <c r="G85" s="105"/>
      <c r="H85" s="105"/>
      <c r="I85" s="105"/>
      <c r="J85" s="105"/>
      <c r="K85" s="105"/>
      <c r="L85" s="105"/>
    </row>
    <row r="86" spans="1:12">
      <c r="A86" s="105"/>
      <c r="B86" s="105"/>
      <c r="C86" s="105"/>
      <c r="D86" s="105"/>
      <c r="E86" s="105"/>
      <c r="F86" s="105"/>
      <c r="G86" s="105"/>
      <c r="H86" s="105"/>
      <c r="I86" s="105"/>
      <c r="J86" s="105"/>
      <c r="K86" s="105"/>
      <c r="L86" s="105"/>
    </row>
    <row r="87" spans="1:12">
      <c r="A87" s="105"/>
      <c r="B87" s="105"/>
      <c r="C87" s="105"/>
      <c r="D87" s="105"/>
      <c r="E87" s="105"/>
      <c r="F87" s="105"/>
      <c r="G87" s="105"/>
      <c r="H87" s="105"/>
      <c r="I87" s="105"/>
      <c r="J87" s="105"/>
      <c r="K87" s="105"/>
      <c r="L87" s="105"/>
    </row>
    <row r="88" spans="1:12">
      <c r="A88" s="105"/>
      <c r="B88" s="105"/>
      <c r="C88" s="105"/>
      <c r="D88" s="105"/>
      <c r="E88" s="105"/>
      <c r="F88" s="105"/>
      <c r="G88" s="105"/>
      <c r="H88" s="105"/>
      <c r="I88" s="105"/>
      <c r="J88" s="105"/>
      <c r="K88" s="105"/>
      <c r="L88" s="105"/>
    </row>
    <row r="89" spans="1:12">
      <c r="A89" s="105"/>
      <c r="B89" s="105"/>
      <c r="C89" s="105"/>
      <c r="D89" s="105"/>
      <c r="E89" s="105"/>
      <c r="F89" s="105"/>
      <c r="G89" s="105"/>
      <c r="H89" s="105"/>
      <c r="I89" s="105"/>
      <c r="J89" s="105"/>
      <c r="K89" s="105"/>
      <c r="L89" s="105"/>
    </row>
    <row r="90" spans="1:12">
      <c r="A90" s="105"/>
      <c r="B90" s="105"/>
      <c r="C90" s="105"/>
      <c r="D90" s="105"/>
      <c r="E90" s="105"/>
      <c r="F90" s="105"/>
      <c r="G90" s="105"/>
      <c r="H90" s="105"/>
      <c r="I90" s="105"/>
      <c r="J90" s="105"/>
      <c r="K90" s="105"/>
      <c r="L90" s="105"/>
    </row>
    <row r="91" spans="1:12">
      <c r="A91" s="105"/>
      <c r="B91" s="105"/>
      <c r="C91" s="105"/>
      <c r="D91" s="105"/>
      <c r="E91" s="105"/>
      <c r="F91" s="105"/>
      <c r="G91" s="105"/>
      <c r="H91" s="105"/>
      <c r="I91" s="105"/>
      <c r="J91" s="105"/>
      <c r="K91" s="105"/>
      <c r="L91" s="105"/>
    </row>
    <row r="92" spans="1:12">
      <c r="A92" s="105"/>
      <c r="B92" s="105"/>
      <c r="C92" s="105"/>
      <c r="D92" s="105"/>
      <c r="E92" s="105"/>
      <c r="F92" s="105"/>
      <c r="G92" s="105"/>
      <c r="H92" s="105"/>
      <c r="I92" s="105"/>
      <c r="J92" s="105"/>
      <c r="K92" s="105"/>
      <c r="L92" s="105"/>
    </row>
    <row r="93" spans="1:12">
      <c r="A93" s="105"/>
      <c r="B93" s="105"/>
      <c r="C93" s="105"/>
      <c r="D93" s="105"/>
      <c r="E93" s="105"/>
      <c r="F93" s="105"/>
      <c r="G93" s="105"/>
      <c r="H93" s="105"/>
      <c r="I93" s="105"/>
      <c r="J93" s="105"/>
      <c r="K93" s="105"/>
      <c r="L93" s="105"/>
    </row>
    <row r="94" spans="1:12">
      <c r="A94" s="105"/>
      <c r="B94" s="105"/>
      <c r="C94" s="105"/>
      <c r="D94" s="105"/>
      <c r="E94" s="105"/>
      <c r="F94" s="105"/>
      <c r="G94" s="105"/>
      <c r="H94" s="105"/>
      <c r="I94" s="105"/>
      <c r="J94" s="105"/>
      <c r="K94" s="105"/>
      <c r="L94" s="105"/>
    </row>
    <row r="95" spans="1:12">
      <c r="A95" s="105"/>
      <c r="B95" s="105"/>
      <c r="C95" s="105"/>
      <c r="D95" s="105"/>
      <c r="E95" s="105"/>
      <c r="F95" s="105"/>
      <c r="G95" s="105"/>
      <c r="H95" s="105"/>
      <c r="I95" s="105"/>
      <c r="J95" s="105"/>
      <c r="K95" s="105"/>
      <c r="L95" s="105"/>
    </row>
    <row r="96" spans="1:12">
      <c r="A96" s="105"/>
      <c r="B96" s="105"/>
      <c r="C96" s="105"/>
      <c r="D96" s="105"/>
      <c r="E96" s="105"/>
      <c r="F96" s="105"/>
      <c r="G96" s="105"/>
      <c r="H96" s="105"/>
      <c r="I96" s="105"/>
      <c r="J96" s="105"/>
      <c r="K96" s="105"/>
      <c r="L96" s="105"/>
    </row>
    <row r="97" spans="1:12">
      <c r="A97" s="105"/>
      <c r="B97" s="105"/>
      <c r="C97" s="105"/>
      <c r="D97" s="105"/>
      <c r="E97" s="105"/>
      <c r="F97" s="105"/>
      <c r="G97" s="105"/>
      <c r="H97" s="105"/>
      <c r="I97" s="105"/>
      <c r="J97" s="105"/>
      <c r="K97" s="105"/>
      <c r="L97" s="105"/>
    </row>
    <row r="98" spans="1:12">
      <c r="A98" s="105"/>
      <c r="B98" s="105"/>
      <c r="C98" s="105"/>
      <c r="D98" s="105"/>
      <c r="E98" s="105"/>
      <c r="F98" s="105"/>
      <c r="G98" s="105"/>
      <c r="H98" s="105"/>
      <c r="I98" s="105"/>
      <c r="J98" s="105"/>
      <c r="K98" s="105"/>
      <c r="L98" s="105"/>
    </row>
    <row r="99" spans="1:12">
      <c r="A99" s="105"/>
      <c r="B99" s="105"/>
      <c r="C99" s="105"/>
      <c r="D99" s="105"/>
      <c r="E99" s="105"/>
      <c r="F99" s="105"/>
      <c r="G99" s="105"/>
      <c r="H99" s="105"/>
      <c r="I99" s="105"/>
      <c r="J99" s="105"/>
      <c r="K99" s="105"/>
      <c r="L99" s="105"/>
    </row>
    <row r="100" spans="1:12">
      <c r="A100" s="105"/>
      <c r="B100" s="105"/>
      <c r="C100" s="105"/>
      <c r="D100" s="105"/>
      <c r="E100" s="105"/>
      <c r="F100" s="105"/>
      <c r="G100" s="105"/>
      <c r="H100" s="105"/>
      <c r="I100" s="105"/>
      <c r="J100" s="105"/>
      <c r="K100" s="105"/>
      <c r="L100" s="105"/>
    </row>
    <row r="101" spans="1:12">
      <c r="A101" s="105"/>
      <c r="B101" s="105"/>
      <c r="C101" s="105"/>
      <c r="D101" s="105"/>
      <c r="E101" s="105"/>
      <c r="F101" s="105"/>
      <c r="G101" s="105"/>
      <c r="H101" s="105"/>
      <c r="I101" s="105"/>
      <c r="J101" s="105"/>
      <c r="K101" s="105"/>
      <c r="L101" s="105"/>
    </row>
    <row r="102" spans="1:12">
      <c r="A102" s="105"/>
      <c r="B102" s="105"/>
      <c r="C102" s="105"/>
      <c r="D102" s="105"/>
      <c r="E102" s="105"/>
      <c r="F102" s="105"/>
      <c r="G102" s="105"/>
      <c r="H102" s="105"/>
      <c r="I102" s="105"/>
      <c r="J102" s="105"/>
      <c r="K102" s="105"/>
      <c r="L102" s="105"/>
    </row>
    <row r="103" spans="1:12">
      <c r="A103" s="105"/>
      <c r="B103" s="105"/>
      <c r="C103" s="105"/>
      <c r="D103" s="105"/>
      <c r="E103" s="105"/>
      <c r="F103" s="105"/>
      <c r="G103" s="105"/>
      <c r="H103" s="105"/>
      <c r="I103" s="105"/>
      <c r="J103" s="105"/>
      <c r="K103" s="105"/>
      <c r="L103" s="105"/>
    </row>
    <row r="104" spans="1:12">
      <c r="A104" s="105"/>
      <c r="B104" s="105"/>
      <c r="C104" s="105"/>
      <c r="D104" s="105"/>
      <c r="E104" s="105"/>
      <c r="F104" s="105"/>
      <c r="G104" s="105"/>
      <c r="H104" s="105"/>
      <c r="I104" s="105"/>
      <c r="J104" s="105"/>
      <c r="K104" s="105"/>
      <c r="L104" s="105"/>
    </row>
    <row r="105" spans="1:12">
      <c r="A105" s="105"/>
      <c r="B105" s="105"/>
      <c r="C105" s="105"/>
      <c r="D105" s="105"/>
      <c r="E105" s="105"/>
      <c r="F105" s="105"/>
      <c r="G105" s="105"/>
      <c r="H105" s="105"/>
      <c r="I105" s="105"/>
      <c r="J105" s="105"/>
      <c r="K105" s="105"/>
      <c r="L105" s="105"/>
    </row>
    <row r="106" spans="1:12">
      <c r="A106" s="105"/>
      <c r="B106" s="105"/>
      <c r="C106" s="105"/>
      <c r="D106" s="105"/>
      <c r="E106" s="105"/>
      <c r="F106" s="105"/>
      <c r="G106" s="105"/>
      <c r="H106" s="105"/>
      <c r="I106" s="105"/>
      <c r="J106" s="105"/>
      <c r="K106" s="105"/>
      <c r="L106" s="105"/>
    </row>
    <row r="107" spans="1:12">
      <c r="A107" s="105"/>
      <c r="B107" s="105"/>
      <c r="C107" s="105"/>
      <c r="D107" s="105"/>
      <c r="E107" s="105"/>
      <c r="F107" s="105"/>
      <c r="G107" s="105"/>
      <c r="H107" s="105"/>
      <c r="I107" s="105"/>
      <c r="J107" s="105"/>
      <c r="K107" s="105"/>
      <c r="L107" s="105"/>
    </row>
    <row r="108" spans="1:12">
      <c r="A108" s="105"/>
      <c r="B108" s="105"/>
      <c r="C108" s="105"/>
      <c r="D108" s="105"/>
      <c r="E108" s="105"/>
      <c r="F108" s="105"/>
      <c r="G108" s="105"/>
      <c r="H108" s="105"/>
      <c r="I108" s="105"/>
      <c r="J108" s="105"/>
      <c r="K108" s="105"/>
      <c r="L108" s="105"/>
    </row>
    <row r="109" spans="1:12">
      <c r="A109" s="105"/>
      <c r="B109" s="105"/>
      <c r="C109" s="105"/>
      <c r="D109" s="105"/>
      <c r="E109" s="105"/>
      <c r="F109" s="105"/>
      <c r="G109" s="105"/>
      <c r="H109" s="105"/>
      <c r="I109" s="105"/>
      <c r="J109" s="105"/>
      <c r="K109" s="105"/>
      <c r="L109" s="105"/>
    </row>
    <row r="110" spans="1:12">
      <c r="A110" s="105"/>
      <c r="B110" s="105"/>
      <c r="C110" s="105"/>
      <c r="D110" s="105"/>
      <c r="E110" s="105"/>
      <c r="F110" s="105"/>
      <c r="G110" s="105"/>
      <c r="H110" s="105"/>
      <c r="I110" s="105"/>
      <c r="J110" s="105"/>
      <c r="K110" s="105"/>
      <c r="L110" s="105"/>
    </row>
    <row r="111" spans="1:12">
      <c r="A111" s="105"/>
      <c r="B111" s="105"/>
      <c r="C111" s="105"/>
      <c r="D111" s="105"/>
      <c r="E111" s="105"/>
      <c r="F111" s="105"/>
      <c r="G111" s="105"/>
      <c r="H111" s="105"/>
      <c r="I111" s="105"/>
      <c r="J111" s="105"/>
      <c r="K111" s="105"/>
      <c r="L111" s="105"/>
    </row>
    <row r="112" spans="1:12">
      <c r="A112" s="105"/>
      <c r="B112" s="105"/>
      <c r="C112" s="105"/>
      <c r="D112" s="105"/>
      <c r="E112" s="105"/>
      <c r="F112" s="105"/>
      <c r="G112" s="105"/>
      <c r="H112" s="105"/>
      <c r="I112" s="105"/>
      <c r="J112" s="105"/>
      <c r="K112" s="105"/>
      <c r="L112" s="105"/>
    </row>
    <row r="113" spans="1:12">
      <c r="A113" s="105"/>
      <c r="B113" s="105"/>
      <c r="C113" s="105"/>
      <c r="D113" s="105"/>
      <c r="E113" s="105"/>
      <c r="F113" s="105"/>
      <c r="G113" s="105"/>
      <c r="H113" s="105"/>
      <c r="I113" s="105"/>
      <c r="J113" s="105"/>
      <c r="K113" s="105"/>
      <c r="L113" s="105"/>
    </row>
    <row r="114" spans="1:12">
      <c r="A114" s="105"/>
      <c r="B114" s="105"/>
      <c r="C114" s="105"/>
      <c r="D114" s="105"/>
      <c r="E114" s="105"/>
      <c r="F114" s="105"/>
      <c r="G114" s="105"/>
      <c r="H114" s="105"/>
      <c r="I114" s="105"/>
      <c r="J114" s="105"/>
      <c r="K114" s="105"/>
      <c r="L114" s="10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7"/>
  <sheetViews>
    <sheetView view="pageBreakPreview" zoomScaleNormal="115" zoomScaleSheetLayoutView="100" workbookViewId="0">
      <selection activeCell="H21" sqref="H21"/>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5"/>
      <c r="B1" s="15"/>
      <c r="G1" s="3"/>
      <c r="I1" s="5" t="s">
        <v>67</v>
      </c>
      <c r="M1" s="4"/>
    </row>
    <row r="2" spans="1:19" ht="9.9499999999999993" customHeight="1">
      <c r="A2" s="15"/>
      <c r="B2" s="15"/>
      <c r="G2" s="3"/>
      <c r="I2" s="100" t="s">
        <v>1106</v>
      </c>
      <c r="M2" s="4"/>
    </row>
    <row r="3" spans="1:19" ht="9.9499999999999993" customHeight="1">
      <c r="A3" s="946" t="s">
        <v>237</v>
      </c>
      <c r="B3" s="946"/>
      <c r="C3" s="946"/>
      <c r="D3" s="946"/>
      <c r="E3" s="946"/>
      <c r="F3" s="946"/>
      <c r="G3" s="946"/>
      <c r="H3" s="946"/>
      <c r="I3" s="946"/>
    </row>
    <row r="4" spans="1:19" ht="9.9499999999999993" customHeight="1">
      <c r="A4" s="946" t="s">
        <v>236</v>
      </c>
      <c r="B4" s="946"/>
      <c r="C4" s="946"/>
      <c r="D4" s="946"/>
      <c r="E4" s="946"/>
      <c r="F4" s="946"/>
      <c r="G4" s="946"/>
      <c r="H4" s="946"/>
      <c r="I4" s="946"/>
    </row>
    <row r="5" spans="1:19" ht="9.9499999999999993" customHeight="1">
      <c r="A5" s="947" t="s">
        <v>750</v>
      </c>
      <c r="B5" s="948"/>
      <c r="C5" s="948"/>
      <c r="D5" s="948"/>
      <c r="E5" s="948"/>
      <c r="F5" s="948"/>
      <c r="G5" s="948"/>
      <c r="H5" s="948"/>
      <c r="I5" s="948"/>
    </row>
    <row r="6" spans="1:19" ht="9.9499999999999993" customHeight="1"/>
    <row r="7" spans="1:19" ht="20.100000000000001" customHeight="1">
      <c r="B7" s="945" t="s">
        <v>477</v>
      </c>
      <c r="C7" s="945"/>
      <c r="D7" s="945"/>
      <c r="E7" s="945"/>
      <c r="F7" s="945"/>
      <c r="G7" s="945"/>
      <c r="H7" s="945"/>
      <c r="I7" s="945"/>
    </row>
    <row r="8" spans="1:19" ht="9.9499999999999993" customHeight="1">
      <c r="B8" s="949" t="s">
        <v>238</v>
      </c>
      <c r="C8" s="949"/>
      <c r="D8" s="949"/>
      <c r="E8" s="949"/>
      <c r="F8" s="949"/>
      <c r="G8" s="949"/>
      <c r="H8" s="949"/>
      <c r="I8" s="949"/>
    </row>
    <row r="9" spans="1:19" ht="20.100000000000001" customHeight="1">
      <c r="B9" s="966" t="s">
        <v>239</v>
      </c>
      <c r="C9" s="966"/>
      <c r="D9" s="966"/>
      <c r="E9" s="966"/>
      <c r="F9" s="966"/>
      <c r="G9" s="966"/>
      <c r="H9" s="966"/>
      <c r="I9" s="966"/>
    </row>
    <row r="10" spans="1:19" ht="9.9499999999999993" customHeight="1">
      <c r="B10" s="949" t="s">
        <v>240</v>
      </c>
      <c r="C10" s="949"/>
      <c r="D10" s="949"/>
      <c r="E10" s="949"/>
      <c r="F10" s="949"/>
      <c r="G10" s="949"/>
      <c r="H10" s="949"/>
      <c r="I10" s="949"/>
    </row>
    <row r="11" spans="1:19" ht="20.100000000000001" customHeight="1">
      <c r="B11" s="949" t="s">
        <v>241</v>
      </c>
      <c r="C11" s="949"/>
      <c r="D11" s="949"/>
      <c r="E11" s="949"/>
      <c r="F11" s="949"/>
      <c r="G11" s="949"/>
      <c r="H11" s="949"/>
      <c r="I11" s="949"/>
      <c r="L11" s="949"/>
      <c r="M11" s="949"/>
      <c r="N11" s="949"/>
      <c r="O11" s="949"/>
      <c r="P11" s="949"/>
      <c r="Q11" s="949"/>
      <c r="R11" s="949"/>
      <c r="S11" s="949"/>
    </row>
    <row r="12" spans="1:19" ht="9.9499999999999993" customHeight="1">
      <c r="B12" s="20"/>
      <c r="C12" s="20"/>
      <c r="D12" s="20"/>
      <c r="E12" s="20"/>
      <c r="F12" s="20"/>
      <c r="G12" s="20"/>
      <c r="H12" s="20"/>
      <c r="I12" s="20"/>
      <c r="L12" s="20"/>
      <c r="M12" s="20"/>
      <c r="N12" s="20"/>
      <c r="O12" s="20"/>
      <c r="P12" s="20"/>
      <c r="Q12" s="20"/>
      <c r="R12" s="20"/>
      <c r="S12" s="20"/>
    </row>
    <row r="13" spans="1:19" ht="9.9499999999999993" customHeight="1">
      <c r="A13" s="4" t="s">
        <v>110</v>
      </c>
    </row>
    <row r="14" spans="1:19" ht="9.9499999999999993" customHeight="1">
      <c r="A14" s="4">
        <v>1</v>
      </c>
      <c r="B14" s="2" t="s">
        <v>275</v>
      </c>
      <c r="D14" s="77">
        <f>I37</f>
        <v>0</v>
      </c>
    </row>
    <row r="15" spans="1:19" ht="9.9499999999999993" customHeight="1">
      <c r="A15" s="4">
        <v>2</v>
      </c>
      <c r="B15" s="10" t="s">
        <v>276</v>
      </c>
      <c r="D15" s="94">
        <f>G57</f>
        <v>0</v>
      </c>
    </row>
    <row r="16" spans="1:19" ht="9.9499999999999993" customHeight="1">
      <c r="A16" s="4">
        <v>3</v>
      </c>
      <c r="B16" s="22" t="s">
        <v>573</v>
      </c>
      <c r="D16" s="95">
        <f>D14+D15</f>
        <v>0</v>
      </c>
    </row>
    <row r="17" spans="1:11" ht="9.9499999999999993" customHeight="1">
      <c r="A17" s="4"/>
    </row>
    <row r="18" spans="1:11" ht="9.9499999999999993" customHeight="1">
      <c r="A18" s="4"/>
      <c r="B18" s="22" t="s">
        <v>274</v>
      </c>
    </row>
    <row r="19" spans="1:11" ht="9.9499999999999993" customHeight="1">
      <c r="A19" s="4">
        <v>4</v>
      </c>
      <c r="B19" s="2" t="s">
        <v>277</v>
      </c>
      <c r="D19" s="37">
        <v>0</v>
      </c>
    </row>
    <row r="20" spans="1:11" ht="9.9499999999999993" customHeight="1">
      <c r="A20" s="4">
        <v>5</v>
      </c>
      <c r="B20" s="2" t="s">
        <v>278</v>
      </c>
      <c r="D20" s="38">
        <v>0</v>
      </c>
      <c r="E20" s="6"/>
    </row>
    <row r="21" spans="1:11" ht="9.9499999999999993" customHeight="1">
      <c r="A21" s="4"/>
      <c r="K21" s="7"/>
    </row>
    <row r="22" spans="1:11" ht="20.100000000000001" customHeight="1">
      <c r="A22" s="4"/>
      <c r="B22" s="80" t="s">
        <v>279</v>
      </c>
      <c r="C22" s="12"/>
      <c r="D22" s="81" t="s">
        <v>271</v>
      </c>
      <c r="E22" s="81" t="s">
        <v>282</v>
      </c>
      <c r="F22" s="82" t="s">
        <v>286</v>
      </c>
      <c r="G22" s="81" t="s">
        <v>283</v>
      </c>
      <c r="H22" s="81" t="s">
        <v>284</v>
      </c>
      <c r="I22" s="81" t="s">
        <v>285</v>
      </c>
    </row>
    <row r="23" spans="1:11" ht="9.9499999999999993" customHeight="1">
      <c r="A23" s="4"/>
      <c r="B23" s="12" t="s">
        <v>122</v>
      </c>
      <c r="C23" s="12"/>
      <c r="D23" s="12" t="s">
        <v>123</v>
      </c>
      <c r="E23" s="12" t="s">
        <v>280</v>
      </c>
      <c r="F23" s="12" t="s">
        <v>124</v>
      </c>
      <c r="G23" s="12" t="s">
        <v>281</v>
      </c>
      <c r="H23" s="12" t="s">
        <v>127</v>
      </c>
      <c r="I23" s="12" t="s">
        <v>128</v>
      </c>
    </row>
    <row r="24" spans="1:11" ht="9.9499999999999993" customHeight="1">
      <c r="A24" s="4">
        <v>6</v>
      </c>
      <c r="B24" s="2" t="s">
        <v>138</v>
      </c>
      <c r="C24" s="12"/>
      <c r="D24" s="67">
        <v>0</v>
      </c>
      <c r="E24" s="67">
        <v>0</v>
      </c>
      <c r="F24" s="59">
        <f>D24-E24</f>
        <v>0</v>
      </c>
      <c r="G24" s="51">
        <f>F24*$D$19/12</f>
        <v>0</v>
      </c>
      <c r="H24" s="59">
        <f>E24*$D$20/12</f>
        <v>0</v>
      </c>
    </row>
    <row r="25" spans="1:11" ht="9.9499999999999993" customHeight="1">
      <c r="A25" s="4">
        <v>7</v>
      </c>
      <c r="B25" s="2" t="s">
        <v>139</v>
      </c>
      <c r="C25" s="12"/>
      <c r="D25" s="67">
        <v>0</v>
      </c>
      <c r="E25" s="67">
        <v>0</v>
      </c>
      <c r="F25" s="59">
        <f t="shared" ref="F25:F36" si="0">D25-E25</f>
        <v>0</v>
      </c>
      <c r="G25" s="51">
        <f t="shared" ref="G25:G36" si="1">F25*$D$19/12</f>
        <v>0</v>
      </c>
      <c r="H25" s="59">
        <f t="shared" ref="H25:H36" si="2">E25*$D$20/12</f>
        <v>0</v>
      </c>
    </row>
    <row r="26" spans="1:11" ht="9.9499999999999993" customHeight="1">
      <c r="A26" s="4">
        <v>8</v>
      </c>
      <c r="B26" s="2" t="s">
        <v>140</v>
      </c>
      <c r="C26" s="12"/>
      <c r="D26" s="67">
        <v>0</v>
      </c>
      <c r="E26" s="67">
        <v>0</v>
      </c>
      <c r="F26" s="59">
        <f t="shared" si="0"/>
        <v>0</v>
      </c>
      <c r="G26" s="51">
        <f t="shared" si="1"/>
        <v>0</v>
      </c>
      <c r="H26" s="59">
        <f t="shared" si="2"/>
        <v>0</v>
      </c>
    </row>
    <row r="27" spans="1:11" ht="9.9499999999999993" customHeight="1">
      <c r="A27" s="4">
        <v>9</v>
      </c>
      <c r="B27" s="2" t="s">
        <v>141</v>
      </c>
      <c r="C27" s="12"/>
      <c r="D27" s="67">
        <v>0</v>
      </c>
      <c r="E27" s="67">
        <v>0</v>
      </c>
      <c r="F27" s="59">
        <f t="shared" si="0"/>
        <v>0</v>
      </c>
      <c r="G27" s="51">
        <f t="shared" si="1"/>
        <v>0</v>
      </c>
      <c r="H27" s="59">
        <f t="shared" si="2"/>
        <v>0</v>
      </c>
    </row>
    <row r="28" spans="1:11" ht="9.9499999999999993" customHeight="1">
      <c r="A28" s="4">
        <v>10</v>
      </c>
      <c r="B28" s="2" t="s">
        <v>142</v>
      </c>
      <c r="C28" s="12"/>
      <c r="D28" s="67">
        <v>0</v>
      </c>
      <c r="E28" s="67">
        <v>0</v>
      </c>
      <c r="F28" s="59">
        <f t="shared" si="0"/>
        <v>0</v>
      </c>
      <c r="G28" s="51">
        <f t="shared" si="1"/>
        <v>0</v>
      </c>
      <c r="H28" s="59">
        <f t="shared" si="2"/>
        <v>0</v>
      </c>
    </row>
    <row r="29" spans="1:11" ht="9.9499999999999993" customHeight="1">
      <c r="A29" s="4">
        <v>11</v>
      </c>
      <c r="B29" s="2" t="s">
        <v>143</v>
      </c>
      <c r="C29" s="12"/>
      <c r="D29" s="67">
        <v>0</v>
      </c>
      <c r="E29" s="67">
        <v>0</v>
      </c>
      <c r="F29" s="59">
        <f t="shared" si="0"/>
        <v>0</v>
      </c>
      <c r="G29" s="51">
        <f t="shared" si="1"/>
        <v>0</v>
      </c>
      <c r="H29" s="59">
        <f t="shared" si="2"/>
        <v>0</v>
      </c>
    </row>
    <row r="30" spans="1:11" ht="9.9499999999999993" customHeight="1">
      <c r="A30" s="4">
        <v>12</v>
      </c>
      <c r="B30" s="2" t="s">
        <v>144</v>
      </c>
      <c r="C30" s="12"/>
      <c r="D30" s="61">
        <v>0</v>
      </c>
      <c r="E30" s="67">
        <v>0</v>
      </c>
      <c r="F30" s="59">
        <f t="shared" si="0"/>
        <v>0</v>
      </c>
      <c r="G30" s="51">
        <f t="shared" si="1"/>
        <v>0</v>
      </c>
      <c r="H30" s="59">
        <f t="shared" si="2"/>
        <v>0</v>
      </c>
    </row>
    <row r="31" spans="1:11" ht="9.9499999999999993" customHeight="1">
      <c r="A31" s="4">
        <v>13</v>
      </c>
      <c r="B31" s="2" t="s">
        <v>145</v>
      </c>
      <c r="C31" s="12"/>
      <c r="D31" s="67">
        <v>0</v>
      </c>
      <c r="E31" s="67">
        <v>0</v>
      </c>
      <c r="F31" s="59">
        <f t="shared" si="0"/>
        <v>0</v>
      </c>
      <c r="G31" s="51">
        <f t="shared" si="1"/>
        <v>0</v>
      </c>
      <c r="H31" s="59">
        <f t="shared" si="2"/>
        <v>0</v>
      </c>
    </row>
    <row r="32" spans="1:11" ht="9.9499999999999993" customHeight="1">
      <c r="A32" s="4">
        <v>14</v>
      </c>
      <c r="B32" s="2" t="s">
        <v>146</v>
      </c>
      <c r="C32" s="12"/>
      <c r="D32" s="67">
        <v>0</v>
      </c>
      <c r="E32" s="67">
        <v>0</v>
      </c>
      <c r="F32" s="59">
        <f t="shared" si="0"/>
        <v>0</v>
      </c>
      <c r="G32" s="51">
        <f t="shared" si="1"/>
        <v>0</v>
      </c>
      <c r="H32" s="59">
        <f t="shared" si="2"/>
        <v>0</v>
      </c>
    </row>
    <row r="33" spans="1:9" ht="9.9499999999999993" customHeight="1">
      <c r="A33" s="4">
        <v>15</v>
      </c>
      <c r="B33" s="2" t="s">
        <v>147</v>
      </c>
      <c r="C33" s="12"/>
      <c r="D33" s="67">
        <v>0</v>
      </c>
      <c r="E33" s="67">
        <v>0</v>
      </c>
      <c r="F33" s="59">
        <f t="shared" si="0"/>
        <v>0</v>
      </c>
      <c r="G33" s="51">
        <f t="shared" si="1"/>
        <v>0</v>
      </c>
      <c r="H33" s="59">
        <f t="shared" si="2"/>
        <v>0</v>
      </c>
    </row>
    <row r="34" spans="1:9" ht="9.9499999999999993" customHeight="1">
      <c r="A34" s="4">
        <v>16</v>
      </c>
      <c r="B34" s="2" t="s">
        <v>148</v>
      </c>
      <c r="C34" s="12"/>
      <c r="D34" s="67">
        <v>0</v>
      </c>
      <c r="E34" s="67">
        <v>0</v>
      </c>
      <c r="F34" s="59">
        <f t="shared" si="0"/>
        <v>0</v>
      </c>
      <c r="G34" s="51">
        <f t="shared" si="1"/>
        <v>0</v>
      </c>
      <c r="H34" s="59">
        <f t="shared" si="2"/>
        <v>0</v>
      </c>
    </row>
    <row r="35" spans="1:9" ht="9.9499999999999993" customHeight="1">
      <c r="A35" s="4">
        <v>17</v>
      </c>
      <c r="B35" s="2" t="s">
        <v>149</v>
      </c>
      <c r="C35" s="12"/>
      <c r="D35" s="67">
        <v>0</v>
      </c>
      <c r="E35" s="67">
        <v>0</v>
      </c>
      <c r="F35" s="59">
        <f t="shared" si="0"/>
        <v>0</v>
      </c>
      <c r="G35" s="51">
        <f t="shared" si="1"/>
        <v>0</v>
      </c>
      <c r="H35" s="59">
        <f t="shared" si="2"/>
        <v>0</v>
      </c>
    </row>
    <row r="36" spans="1:9" ht="9.9499999999999993" customHeight="1">
      <c r="A36" s="4">
        <v>18</v>
      </c>
      <c r="B36" s="2" t="s">
        <v>150</v>
      </c>
      <c r="C36" s="12"/>
      <c r="D36" s="67">
        <v>0</v>
      </c>
      <c r="E36" s="67">
        <v>0</v>
      </c>
      <c r="F36" s="59">
        <f t="shared" si="0"/>
        <v>0</v>
      </c>
      <c r="G36" s="51">
        <f t="shared" si="1"/>
        <v>0</v>
      </c>
      <c r="H36" s="59">
        <f t="shared" si="2"/>
        <v>0</v>
      </c>
    </row>
    <row r="37" spans="1:9" ht="9.9499999999999993" customHeight="1">
      <c r="A37" s="4">
        <v>19</v>
      </c>
      <c r="B37" s="5" t="s">
        <v>151</v>
      </c>
      <c r="D37" s="60"/>
      <c r="E37" s="60">
        <f>AVERAGE(E24:E36)</f>
        <v>0</v>
      </c>
      <c r="F37" s="60"/>
      <c r="G37" s="58">
        <f>SUM(G24:G36)</f>
        <v>0</v>
      </c>
      <c r="H37" s="60">
        <f>SUM(H24:H36)</f>
        <v>0</v>
      </c>
      <c r="I37" s="42">
        <f>IF(E37=0,0,(G37+H37)/E37)</f>
        <v>0</v>
      </c>
    </row>
    <row r="38" spans="1:9" ht="9.9499999999999993" customHeight="1">
      <c r="A38" s="4"/>
    </row>
    <row r="39" spans="1:9" ht="9.9499999999999993" customHeight="1">
      <c r="A39" s="4"/>
      <c r="B39" s="2" t="s">
        <v>287</v>
      </c>
    </row>
    <row r="40" spans="1:9" ht="9.9499999999999993" customHeight="1">
      <c r="A40" s="4"/>
      <c r="C40" s="12" t="s">
        <v>122</v>
      </c>
      <c r="D40" s="12" t="s">
        <v>123</v>
      </c>
      <c r="E40" s="12" t="s">
        <v>280</v>
      </c>
      <c r="F40" s="12" t="s">
        <v>124</v>
      </c>
      <c r="G40" s="12" t="s">
        <v>281</v>
      </c>
      <c r="H40" s="12" t="s">
        <v>127</v>
      </c>
      <c r="I40" s="12" t="s">
        <v>128</v>
      </c>
    </row>
    <row r="41" spans="1:9" ht="18" customHeight="1">
      <c r="A41" s="4"/>
      <c r="B41" s="83" t="s">
        <v>288</v>
      </c>
      <c r="C41" s="84" t="s">
        <v>301</v>
      </c>
      <c r="D41" s="84" t="s">
        <v>302</v>
      </c>
      <c r="E41" s="84" t="s">
        <v>303</v>
      </c>
      <c r="F41" s="84" t="s">
        <v>304</v>
      </c>
      <c r="G41" s="84" t="s">
        <v>305</v>
      </c>
      <c r="H41" s="84" t="s">
        <v>306</v>
      </c>
      <c r="I41" s="84" t="s">
        <v>307</v>
      </c>
    </row>
    <row r="42" spans="1:9" ht="9.75" customHeight="1">
      <c r="A42" s="4">
        <v>20</v>
      </c>
      <c r="B42" s="2" t="s">
        <v>289</v>
      </c>
      <c r="C42" s="68">
        <v>0</v>
      </c>
      <c r="D42" s="68">
        <v>0</v>
      </c>
      <c r="E42" s="68">
        <v>0</v>
      </c>
      <c r="F42" s="68">
        <v>0</v>
      </c>
      <c r="G42" s="54">
        <f>IFERROR(D42/F42,0)</f>
        <v>0</v>
      </c>
      <c r="H42" s="69">
        <v>0</v>
      </c>
      <c r="I42" s="52">
        <f>G42-H42</f>
        <v>0</v>
      </c>
    </row>
    <row r="43" spans="1:9" ht="9.75" customHeight="1">
      <c r="A43" s="4">
        <v>21</v>
      </c>
      <c r="B43" s="2" t="s">
        <v>290</v>
      </c>
      <c r="C43" s="68">
        <v>0</v>
      </c>
      <c r="D43" s="68">
        <v>0</v>
      </c>
      <c r="E43" s="68">
        <v>0</v>
      </c>
      <c r="F43" s="68">
        <v>0</v>
      </c>
      <c r="G43" s="54">
        <f t="shared" ref="G43:G47" si="3">IFERROR(D43/F43,0)</f>
        <v>0</v>
      </c>
      <c r="H43" s="69">
        <v>0</v>
      </c>
      <c r="I43" s="52">
        <f t="shared" ref="I43:I47" si="4">G43-H43</f>
        <v>0</v>
      </c>
    </row>
    <row r="44" spans="1:9" ht="9.75" customHeight="1">
      <c r="A44" s="4">
        <v>22</v>
      </c>
      <c r="B44" s="2" t="s">
        <v>291</v>
      </c>
      <c r="C44" s="68">
        <v>0</v>
      </c>
      <c r="D44" s="68">
        <v>0</v>
      </c>
      <c r="E44" s="68">
        <v>0</v>
      </c>
      <c r="F44" s="68">
        <v>0</v>
      </c>
      <c r="G44" s="54">
        <f t="shared" si="3"/>
        <v>0</v>
      </c>
      <c r="H44" s="69">
        <v>0</v>
      </c>
      <c r="I44" s="52">
        <f t="shared" si="4"/>
        <v>0</v>
      </c>
    </row>
    <row r="45" spans="1:9" ht="9.75" customHeight="1">
      <c r="A45" s="4">
        <v>23</v>
      </c>
      <c r="B45" s="2" t="s">
        <v>292</v>
      </c>
      <c r="C45" s="68">
        <v>0</v>
      </c>
      <c r="D45" s="68">
        <v>0</v>
      </c>
      <c r="E45" s="68">
        <v>0</v>
      </c>
      <c r="F45" s="68">
        <v>0</v>
      </c>
      <c r="G45" s="54">
        <f t="shared" si="3"/>
        <v>0</v>
      </c>
      <c r="H45" s="69">
        <v>0</v>
      </c>
      <c r="I45" s="52">
        <f t="shared" si="4"/>
        <v>0</v>
      </c>
    </row>
    <row r="46" spans="1:9" ht="9.75" customHeight="1">
      <c r="A46" s="4">
        <v>24</v>
      </c>
      <c r="B46" s="2" t="s">
        <v>293</v>
      </c>
      <c r="C46" s="68">
        <v>0</v>
      </c>
      <c r="D46" s="68">
        <v>0</v>
      </c>
      <c r="E46" s="68">
        <v>0</v>
      </c>
      <c r="F46" s="68">
        <v>0</v>
      </c>
      <c r="G46" s="54">
        <f t="shared" si="3"/>
        <v>0</v>
      </c>
      <c r="H46" s="69">
        <v>0</v>
      </c>
      <c r="I46" s="52">
        <f t="shared" si="4"/>
        <v>0</v>
      </c>
    </row>
    <row r="47" spans="1:9" ht="9.75" customHeight="1">
      <c r="A47" s="4">
        <v>25</v>
      </c>
      <c r="B47" s="2" t="s">
        <v>16</v>
      </c>
      <c r="C47" s="68">
        <v>0</v>
      </c>
      <c r="D47" s="68">
        <v>0</v>
      </c>
      <c r="E47" s="68">
        <v>0</v>
      </c>
      <c r="F47" s="68">
        <v>0</v>
      </c>
      <c r="G47" s="54">
        <f t="shared" si="3"/>
        <v>0</v>
      </c>
      <c r="H47" s="69">
        <v>0</v>
      </c>
      <c r="I47" s="52">
        <f t="shared" si="4"/>
        <v>0</v>
      </c>
    </row>
    <row r="48" spans="1:9" ht="9.75" customHeight="1">
      <c r="A48" s="4">
        <v>26</v>
      </c>
      <c r="B48" s="28" t="s">
        <v>574</v>
      </c>
      <c r="C48" s="28"/>
      <c r="D48" s="55">
        <f>SUM(D42:D47)</f>
        <v>0</v>
      </c>
      <c r="E48" s="28"/>
      <c r="F48" s="28"/>
      <c r="G48" s="55">
        <f>SUM(G42:G47)</f>
        <v>0</v>
      </c>
      <c r="H48" s="53">
        <f>SUM(H42:H47)</f>
        <v>0</v>
      </c>
      <c r="I48" s="53">
        <f>SUM(I42:I47)</f>
        <v>0</v>
      </c>
    </row>
    <row r="49" spans="1:9" ht="9.75" customHeight="1">
      <c r="A49" s="4">
        <v>27</v>
      </c>
    </row>
    <row r="50" spans="1:9" ht="9.75" customHeight="1">
      <c r="A50" s="4">
        <v>28</v>
      </c>
      <c r="B50" s="33" t="s">
        <v>242</v>
      </c>
      <c r="C50" s="33"/>
      <c r="D50" s="33"/>
      <c r="E50" s="33"/>
      <c r="F50" s="33"/>
      <c r="G50" s="33"/>
      <c r="H50" s="33"/>
      <c r="I50" s="33"/>
    </row>
    <row r="51" spans="1:9" ht="9.75" customHeight="1">
      <c r="A51" s="4">
        <v>29</v>
      </c>
      <c r="B51" s="33" t="s">
        <v>243</v>
      </c>
      <c r="C51" s="68">
        <v>0</v>
      </c>
      <c r="D51" s="68">
        <v>0</v>
      </c>
      <c r="E51" s="68">
        <v>0</v>
      </c>
      <c r="F51" s="40" t="s">
        <v>380</v>
      </c>
      <c r="G51" s="40">
        <f>D51</f>
        <v>0</v>
      </c>
      <c r="H51" s="40" t="s">
        <v>380</v>
      </c>
      <c r="I51" s="43" t="s">
        <v>380</v>
      </c>
    </row>
    <row r="52" spans="1:9" ht="9.75" customHeight="1">
      <c r="A52" s="4">
        <v>30</v>
      </c>
      <c r="B52" s="33" t="s">
        <v>244</v>
      </c>
      <c r="C52" s="68">
        <v>0</v>
      </c>
      <c r="D52" s="68">
        <v>0</v>
      </c>
      <c r="E52" s="68">
        <v>0</v>
      </c>
      <c r="F52" s="40" t="s">
        <v>380</v>
      </c>
      <c r="G52" s="40">
        <f>D52</f>
        <v>0</v>
      </c>
      <c r="H52" s="40" t="s">
        <v>380</v>
      </c>
      <c r="I52" s="43" t="s">
        <v>380</v>
      </c>
    </row>
    <row r="53" spans="1:9" ht="9.75" customHeight="1">
      <c r="A53" s="4">
        <v>31</v>
      </c>
      <c r="B53" s="33" t="s">
        <v>272</v>
      </c>
      <c r="C53" s="68">
        <v>0</v>
      </c>
      <c r="D53" s="68">
        <v>0</v>
      </c>
      <c r="E53" s="68">
        <v>0</v>
      </c>
      <c r="F53" s="40" t="s">
        <v>380</v>
      </c>
      <c r="G53" s="40">
        <f>D53</f>
        <v>0</v>
      </c>
      <c r="H53" s="40" t="s">
        <v>380</v>
      </c>
      <c r="I53" s="43" t="s">
        <v>380</v>
      </c>
    </row>
    <row r="54" spans="1:9" ht="9.75" customHeight="1">
      <c r="A54" s="4">
        <v>32</v>
      </c>
      <c r="B54" s="34" t="s">
        <v>273</v>
      </c>
      <c r="C54" s="90">
        <v>0</v>
      </c>
      <c r="D54" s="90">
        <v>0</v>
      </c>
      <c r="E54" s="90">
        <v>0</v>
      </c>
      <c r="F54" s="41" t="s">
        <v>380</v>
      </c>
      <c r="G54" s="41">
        <f>D54</f>
        <v>0</v>
      </c>
      <c r="H54" s="41" t="s">
        <v>380</v>
      </c>
      <c r="I54" s="44" t="s">
        <v>380</v>
      </c>
    </row>
    <row r="55" spans="1:9" ht="9.75" customHeight="1">
      <c r="A55" s="4">
        <v>33</v>
      </c>
      <c r="B55" s="2" t="s">
        <v>294</v>
      </c>
      <c r="D55" s="54">
        <f>D48+SUM(D51:D54)</f>
        <v>0</v>
      </c>
      <c r="G55" s="54">
        <f>G48+SUM(G51:G54)</f>
        <v>0</v>
      </c>
      <c r="H55" s="52">
        <f>H48+SUM(H51:H54)</f>
        <v>0</v>
      </c>
      <c r="I55" s="52">
        <f>I48+SUM(I51:I54)</f>
        <v>0</v>
      </c>
    </row>
    <row r="56" spans="1:9" ht="9.75" customHeight="1">
      <c r="A56" s="4">
        <v>34</v>
      </c>
      <c r="B56" s="2" t="s">
        <v>295</v>
      </c>
      <c r="G56" s="59">
        <f>E37</f>
        <v>0</v>
      </c>
    </row>
    <row r="57" spans="1:9" ht="9.75" customHeight="1">
      <c r="A57" s="4">
        <v>35</v>
      </c>
      <c r="B57" s="2" t="s">
        <v>296</v>
      </c>
      <c r="G57" s="18">
        <f>IF(G56=0,0,G55/G56)</f>
        <v>0</v>
      </c>
    </row>
    <row r="58" spans="1:9" ht="9.75" customHeight="1">
      <c r="A58" s="4">
        <v>36</v>
      </c>
      <c r="B58" s="2" t="s">
        <v>297</v>
      </c>
      <c r="E58" s="96">
        <v>2.3640999999999999E-2</v>
      </c>
    </row>
    <row r="59" spans="1:9" ht="9.75" customHeight="1">
      <c r="A59" s="4"/>
    </row>
    <row r="60" spans="1:9" ht="9.75" customHeight="1">
      <c r="A60" s="4" t="s">
        <v>21</v>
      </c>
    </row>
    <row r="61" spans="1:9" ht="20.100000000000001" customHeight="1">
      <c r="A61" s="4" t="s">
        <v>432</v>
      </c>
      <c r="B61" s="949" t="s">
        <v>298</v>
      </c>
      <c r="C61" s="949"/>
      <c r="D61" s="949"/>
      <c r="E61" s="949"/>
      <c r="F61" s="949"/>
      <c r="G61" s="949"/>
      <c r="H61" s="949"/>
      <c r="I61" s="949"/>
    </row>
    <row r="62" spans="1:9" ht="9.75" customHeight="1">
      <c r="B62" s="2" t="s">
        <v>299</v>
      </c>
      <c r="C62" s="89">
        <v>3.6410000000000001E-3</v>
      </c>
    </row>
    <row r="63" spans="1:9" ht="9.75" customHeight="1">
      <c r="B63" s="2" t="s">
        <v>300</v>
      </c>
      <c r="C63" s="89">
        <v>0.02</v>
      </c>
    </row>
    <row r="64" spans="1:9" ht="9.75" customHeight="1">
      <c r="B64" s="414" t="s">
        <v>398</v>
      </c>
      <c r="C64" s="453">
        <f>C62+C63</f>
        <v>2.3641000000000002E-2</v>
      </c>
      <c r="D64" s="414"/>
    </row>
    <row r="65" spans="2:4" ht="9.75" customHeight="1">
      <c r="B65" s="414"/>
      <c r="C65" s="454"/>
      <c r="D65" s="414"/>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0"/>
  <sheetViews>
    <sheetView view="pageBreakPreview" zoomScaleNormal="110" zoomScaleSheetLayoutView="100" workbookViewId="0">
      <selection activeCell="A3" sqref="A3:G3"/>
    </sheetView>
  </sheetViews>
  <sheetFormatPr defaultRowHeight="12"/>
  <cols>
    <col min="1" max="1" width="6.83203125" style="124" customWidth="1"/>
    <col min="2" max="2" width="29.1640625" style="124" customWidth="1"/>
    <col min="3" max="3" width="18" style="124" customWidth="1"/>
    <col min="4" max="4" width="17" style="124" customWidth="1"/>
    <col min="5" max="5" width="31.1640625" style="124" customWidth="1"/>
    <col min="6" max="6" width="18.33203125" style="124" customWidth="1"/>
    <col min="7" max="7" width="22.83203125" style="124" customWidth="1"/>
    <col min="8" max="16384" width="9.33203125" style="247"/>
  </cols>
  <sheetData>
    <row r="1" spans="1:10">
      <c r="A1" s="250"/>
      <c r="B1" s="250"/>
      <c r="G1" s="162" t="s">
        <v>67</v>
      </c>
      <c r="J1" s="248"/>
    </row>
    <row r="2" spans="1:10">
      <c r="A2" s="250"/>
      <c r="B2" s="250"/>
      <c r="G2" s="249" t="s">
        <v>1106</v>
      </c>
      <c r="J2" s="248"/>
    </row>
    <row r="3" spans="1:10">
      <c r="A3" s="926" t="s">
        <v>312</v>
      </c>
      <c r="B3" s="926"/>
      <c r="C3" s="926"/>
      <c r="D3" s="926"/>
      <c r="E3" s="926"/>
      <c r="F3" s="926"/>
      <c r="G3" s="926"/>
    </row>
    <row r="4" spans="1:10">
      <c r="A4" s="926" t="s">
        <v>313</v>
      </c>
      <c r="B4" s="926"/>
      <c r="C4" s="926"/>
      <c r="D4" s="926"/>
      <c r="E4" s="926"/>
      <c r="F4" s="926"/>
      <c r="G4" s="926"/>
    </row>
    <row r="5" spans="1:10">
      <c r="A5" s="927" t="s">
        <v>750</v>
      </c>
      <c r="B5" s="928"/>
      <c r="C5" s="928"/>
      <c r="D5" s="928"/>
      <c r="E5" s="928"/>
      <c r="F5" s="928"/>
      <c r="G5" s="928"/>
    </row>
    <row r="8" spans="1:10" ht="39" customHeight="1">
      <c r="A8" s="940" t="s">
        <v>478</v>
      </c>
      <c r="B8" s="940"/>
      <c r="C8" s="940"/>
      <c r="D8" s="940"/>
      <c r="E8" s="940"/>
      <c r="F8" s="940"/>
      <c r="G8" s="940"/>
    </row>
    <row r="9" spans="1:10">
      <c r="A9" s="967" t="s">
        <v>314</v>
      </c>
      <c r="B9" s="967"/>
      <c r="C9" s="967"/>
      <c r="D9" s="967"/>
      <c r="E9" s="967"/>
      <c r="F9" s="967"/>
      <c r="G9" s="967"/>
    </row>
    <row r="10" spans="1:10" ht="24" customHeight="1">
      <c r="A10" s="937" t="s">
        <v>241</v>
      </c>
      <c r="B10" s="937"/>
      <c r="C10" s="937"/>
      <c r="D10" s="937"/>
      <c r="E10" s="937"/>
      <c r="F10" s="937"/>
      <c r="G10" s="937"/>
    </row>
    <row r="12" spans="1:10">
      <c r="A12" s="146" t="s">
        <v>407</v>
      </c>
    </row>
    <row r="13" spans="1:10">
      <c r="A13" s="146"/>
      <c r="F13" s="146" t="s">
        <v>431</v>
      </c>
    </row>
    <row r="14" spans="1:10">
      <c r="A14" s="146">
        <v>1</v>
      </c>
      <c r="B14" s="168" t="s">
        <v>1</v>
      </c>
      <c r="D14" s="422"/>
      <c r="F14" s="423">
        <v>0</v>
      </c>
    </row>
    <row r="15" spans="1:10">
      <c r="A15" s="146">
        <v>2</v>
      </c>
      <c r="B15" s="168" t="s">
        <v>308</v>
      </c>
      <c r="F15" s="423">
        <v>0</v>
      </c>
    </row>
    <row r="16" spans="1:10">
      <c r="A16" s="146">
        <v>3</v>
      </c>
      <c r="B16" s="124" t="s">
        <v>309</v>
      </c>
      <c r="F16" s="424">
        <f>F14+F15</f>
        <v>0</v>
      </c>
    </row>
    <row r="17" spans="1:6">
      <c r="A17" s="146"/>
    </row>
    <row r="18" spans="1:6">
      <c r="A18" s="146"/>
    </row>
    <row r="19" spans="1:6">
      <c r="A19" s="146"/>
      <c r="B19" s="124" t="s">
        <v>310</v>
      </c>
    </row>
    <row r="20" spans="1:6">
      <c r="A20" s="146"/>
      <c r="C20" s="124" t="s">
        <v>279</v>
      </c>
      <c r="F20" s="209" t="s">
        <v>54</v>
      </c>
    </row>
    <row r="21" spans="1:6">
      <c r="A21" s="146"/>
      <c r="C21" s="148" t="s">
        <v>122</v>
      </c>
      <c r="F21" s="148" t="s">
        <v>124</v>
      </c>
    </row>
    <row r="22" spans="1:6">
      <c r="A22" s="146">
        <v>4</v>
      </c>
      <c r="B22" s="124" t="s">
        <v>138</v>
      </c>
      <c r="F22" s="425">
        <v>0</v>
      </c>
    </row>
    <row r="23" spans="1:6">
      <c r="A23" s="146">
        <v>5</v>
      </c>
      <c r="B23" s="124" t="s">
        <v>139</v>
      </c>
      <c r="F23" s="425">
        <v>0</v>
      </c>
    </row>
    <row r="24" spans="1:6">
      <c r="A24" s="146">
        <v>6</v>
      </c>
      <c r="B24" s="124" t="s">
        <v>140</v>
      </c>
      <c r="F24" s="425">
        <v>0</v>
      </c>
    </row>
    <row r="25" spans="1:6">
      <c r="A25" s="146">
        <v>7</v>
      </c>
      <c r="B25" s="124" t="s">
        <v>141</v>
      </c>
      <c r="F25" s="425">
        <v>0</v>
      </c>
    </row>
    <row r="26" spans="1:6">
      <c r="A26" s="146">
        <v>8</v>
      </c>
      <c r="B26" s="124" t="s">
        <v>142</v>
      </c>
      <c r="F26" s="425">
        <v>0</v>
      </c>
    </row>
    <row r="27" spans="1:6">
      <c r="A27" s="146">
        <v>9</v>
      </c>
      <c r="B27" s="124" t="s">
        <v>143</v>
      </c>
      <c r="F27" s="425">
        <v>0</v>
      </c>
    </row>
    <row r="28" spans="1:6">
      <c r="A28" s="146">
        <v>10</v>
      </c>
      <c r="B28" s="124" t="s">
        <v>144</v>
      </c>
      <c r="F28" s="425">
        <v>0</v>
      </c>
    </row>
    <row r="29" spans="1:6">
      <c r="A29" s="146">
        <v>11</v>
      </c>
      <c r="B29" s="124" t="s">
        <v>145</v>
      </c>
      <c r="F29" s="425">
        <v>0</v>
      </c>
    </row>
    <row r="30" spans="1:6">
      <c r="A30" s="146">
        <v>12</v>
      </c>
      <c r="B30" s="124" t="s">
        <v>146</v>
      </c>
      <c r="F30" s="425">
        <v>0</v>
      </c>
    </row>
    <row r="31" spans="1:6">
      <c r="A31" s="146">
        <v>13</v>
      </c>
      <c r="B31" s="124" t="s">
        <v>147</v>
      </c>
      <c r="F31" s="425">
        <v>0</v>
      </c>
    </row>
    <row r="32" spans="1:6">
      <c r="A32" s="146">
        <v>14</v>
      </c>
      <c r="B32" s="124" t="s">
        <v>148</v>
      </c>
      <c r="F32" s="425">
        <v>0</v>
      </c>
    </row>
    <row r="33" spans="1:7">
      <c r="A33" s="146">
        <v>15</v>
      </c>
      <c r="B33" s="124" t="s">
        <v>149</v>
      </c>
      <c r="F33" s="425">
        <v>0</v>
      </c>
    </row>
    <row r="34" spans="1:7">
      <c r="A34" s="146">
        <v>16</v>
      </c>
      <c r="B34" s="124" t="s">
        <v>150</v>
      </c>
      <c r="F34" s="425">
        <v>0</v>
      </c>
    </row>
    <row r="35" spans="1:7">
      <c r="A35" s="146">
        <v>17</v>
      </c>
      <c r="D35" s="124" t="s">
        <v>151</v>
      </c>
      <c r="F35" s="426">
        <f>AVERAGE(F22:F34)</f>
        <v>0</v>
      </c>
    </row>
    <row r="36" spans="1:7">
      <c r="A36" s="146"/>
      <c r="F36" s="245"/>
    </row>
    <row r="37" spans="1:7">
      <c r="A37" s="146">
        <v>18</v>
      </c>
      <c r="B37" s="124" t="s">
        <v>311</v>
      </c>
      <c r="F37" s="427">
        <f>IF(F35=0,0,F16/F35)</f>
        <v>0</v>
      </c>
    </row>
    <row r="38" spans="1:7">
      <c r="A38" s="146"/>
      <c r="F38" s="245"/>
    </row>
    <row r="39" spans="1:7">
      <c r="A39" s="209" t="s">
        <v>21</v>
      </c>
      <c r="G39" s="143"/>
    </row>
    <row r="40" spans="1:7" ht="30" customHeight="1">
      <c r="A40" s="146" t="s">
        <v>432</v>
      </c>
      <c r="B40" s="937" t="s">
        <v>560</v>
      </c>
      <c r="C40" s="937"/>
      <c r="D40" s="937"/>
      <c r="E40" s="937"/>
      <c r="F40" s="937"/>
      <c r="G40" s="937"/>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6"/>
  <sheetViews>
    <sheetView view="pageBreakPreview" zoomScaleNormal="110" zoomScaleSheetLayoutView="100" workbookViewId="0">
      <selection activeCell="M37" sqref="M37"/>
    </sheetView>
  </sheetViews>
  <sheetFormatPr defaultColWidth="9.33203125" defaultRowHeight="9"/>
  <cols>
    <col min="1" max="1" width="6.83203125" style="2"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5"/>
      <c r="G1" s="5" t="s">
        <v>67</v>
      </c>
    </row>
    <row r="2" spans="1:7" ht="9.9499999999999993" customHeight="1">
      <c r="C2" s="15"/>
      <c r="G2" s="100" t="s">
        <v>1106</v>
      </c>
    </row>
    <row r="3" spans="1:7" ht="9.9499999999999993" customHeight="1">
      <c r="B3" s="946" t="s">
        <v>315</v>
      </c>
      <c r="C3" s="946"/>
      <c r="D3" s="946"/>
      <c r="E3" s="946"/>
      <c r="F3" s="946"/>
      <c r="G3" s="946"/>
    </row>
    <row r="4" spans="1:7" ht="9.9499999999999993" customHeight="1">
      <c r="B4" s="946" t="s">
        <v>316</v>
      </c>
      <c r="C4" s="946"/>
      <c r="D4" s="946"/>
      <c r="E4" s="946"/>
      <c r="F4" s="946"/>
      <c r="G4" s="946"/>
    </row>
    <row r="5" spans="1:7" ht="9.9499999999999993" customHeight="1">
      <c r="B5" s="947" t="s">
        <v>750</v>
      </c>
      <c r="C5" s="947"/>
      <c r="D5" s="947"/>
      <c r="E5" s="947"/>
      <c r="F5" s="947"/>
      <c r="G5" s="947"/>
    </row>
    <row r="6" spans="1:7" ht="9.9499999999999993" customHeight="1"/>
    <row r="7" spans="1:7" ht="9.9499999999999993" customHeight="1">
      <c r="F7" s="16"/>
    </row>
    <row r="8" spans="1:7" ht="9.9499999999999993" customHeight="1"/>
    <row r="9" spans="1:7" ht="9.9499999999999993" customHeight="1">
      <c r="B9" s="970" t="s">
        <v>317</v>
      </c>
      <c r="C9" s="970"/>
      <c r="D9" s="970"/>
      <c r="E9" s="970"/>
      <c r="F9" s="970"/>
      <c r="G9" s="970"/>
    </row>
    <row r="10" spans="1:7" ht="9.9499999999999993" customHeight="1">
      <c r="B10" s="12"/>
      <c r="C10" s="12"/>
      <c r="D10" s="12"/>
      <c r="E10" s="12"/>
      <c r="F10" s="12"/>
      <c r="G10" s="12"/>
    </row>
    <row r="11" spans="1:7" ht="9.9499999999999993" customHeight="1">
      <c r="G11" s="25" t="s">
        <v>103</v>
      </c>
    </row>
    <row r="12" spans="1:7" ht="9.9499999999999993" customHeight="1">
      <c r="D12" s="25"/>
      <c r="E12" s="25"/>
      <c r="F12" s="25"/>
      <c r="G12" s="27" t="s">
        <v>104</v>
      </c>
    </row>
    <row r="13" spans="1:7" ht="9.9499999999999993" customHeight="1">
      <c r="A13" s="4" t="s">
        <v>407</v>
      </c>
      <c r="B13" s="2" t="s">
        <v>97</v>
      </c>
      <c r="D13" s="25"/>
      <c r="E13" s="25"/>
      <c r="F13" s="25"/>
      <c r="G13" s="25"/>
    </row>
    <row r="14" spans="1:7" ht="9.9499999999999993" customHeight="1">
      <c r="D14" s="25"/>
      <c r="E14" s="25"/>
      <c r="F14" s="25"/>
      <c r="G14" s="25"/>
    </row>
    <row r="15" spans="1:7" ht="9.9499999999999993" customHeight="1">
      <c r="A15" s="4">
        <v>1</v>
      </c>
      <c r="B15" s="35">
        <v>301</v>
      </c>
      <c r="C15" s="2" t="s">
        <v>98</v>
      </c>
      <c r="D15" s="25"/>
      <c r="E15" s="25"/>
      <c r="F15" s="25"/>
      <c r="G15" s="97" t="s">
        <v>479</v>
      </c>
    </row>
    <row r="16" spans="1:7" ht="9.9499999999999993" customHeight="1">
      <c r="A16" s="4">
        <v>2</v>
      </c>
      <c r="B16" s="35">
        <v>302</v>
      </c>
      <c r="C16" s="2" t="s">
        <v>99</v>
      </c>
      <c r="D16" s="15"/>
      <c r="E16" s="15"/>
      <c r="F16" s="15"/>
      <c r="G16" s="98" t="s">
        <v>479</v>
      </c>
    </row>
    <row r="17" spans="1:7" ht="9.9499999999999993" customHeight="1">
      <c r="A17" s="4">
        <v>3</v>
      </c>
      <c r="B17" s="35">
        <v>303</v>
      </c>
      <c r="C17" s="6" t="s">
        <v>551</v>
      </c>
      <c r="D17" s="15"/>
      <c r="E17" s="15"/>
      <c r="F17" s="15"/>
      <c r="G17" s="98" t="s">
        <v>480</v>
      </c>
    </row>
    <row r="18" spans="1:7" ht="9.9499999999999993" customHeight="1">
      <c r="A18" s="468" t="s">
        <v>9</v>
      </c>
      <c r="B18" s="466">
        <v>303.10000000000002</v>
      </c>
      <c r="C18" s="465" t="s">
        <v>771</v>
      </c>
      <c r="D18" s="469"/>
      <c r="E18" s="469"/>
      <c r="F18" s="469"/>
      <c r="G18" s="470" t="s">
        <v>155</v>
      </c>
    </row>
    <row r="19" spans="1:7" ht="9.9499999999999993" customHeight="1">
      <c r="A19" s="466"/>
      <c r="B19" s="471"/>
      <c r="C19" s="471"/>
      <c r="D19" s="472"/>
      <c r="E19" s="472"/>
      <c r="F19" s="472"/>
      <c r="G19" s="473"/>
    </row>
    <row r="20" spans="1:7" ht="9.9499999999999993" customHeight="1">
      <c r="A20" s="466"/>
      <c r="B20" s="471" t="s">
        <v>553</v>
      </c>
      <c r="C20" s="474"/>
      <c r="D20" s="472"/>
      <c r="E20" s="472"/>
      <c r="F20" s="472"/>
      <c r="G20" s="473"/>
    </row>
    <row r="21" spans="1:7" ht="9.9499999999999993" customHeight="1">
      <c r="A21" s="466"/>
      <c r="B21" s="466"/>
      <c r="C21" s="466"/>
      <c r="D21" s="472"/>
      <c r="E21" s="472"/>
      <c r="F21" s="472"/>
      <c r="G21" s="475"/>
    </row>
    <row r="22" spans="1:7" ht="9.9499999999999993" customHeight="1">
      <c r="A22" s="468">
        <v>4</v>
      </c>
      <c r="B22" s="471">
        <v>350.2</v>
      </c>
      <c r="C22" s="466" t="s">
        <v>550</v>
      </c>
      <c r="D22" s="472"/>
      <c r="E22" s="472"/>
      <c r="F22" s="472"/>
      <c r="G22" s="470" t="s">
        <v>481</v>
      </c>
    </row>
    <row r="23" spans="1:7" ht="9.9499999999999993" customHeight="1">
      <c r="A23" s="468">
        <v>5</v>
      </c>
      <c r="B23" s="471">
        <v>352</v>
      </c>
      <c r="C23" s="466" t="s">
        <v>319</v>
      </c>
      <c r="D23" s="472"/>
      <c r="E23" s="472"/>
      <c r="F23" s="472"/>
      <c r="G23" s="470" t="s">
        <v>482</v>
      </c>
    </row>
    <row r="24" spans="1:7" ht="9.9499999999999993" customHeight="1">
      <c r="A24" s="468">
        <v>6</v>
      </c>
      <c r="B24" s="471">
        <v>353</v>
      </c>
      <c r="C24" s="466" t="s">
        <v>320</v>
      </c>
      <c r="D24" s="472"/>
      <c r="E24" s="472"/>
      <c r="F24" s="472"/>
      <c r="G24" s="470" t="s">
        <v>483</v>
      </c>
    </row>
    <row r="25" spans="1:7" ht="9.9499999999999993" customHeight="1">
      <c r="A25" s="468">
        <v>7</v>
      </c>
      <c r="B25" s="471">
        <v>354</v>
      </c>
      <c r="C25" s="466" t="s">
        <v>321</v>
      </c>
      <c r="D25" s="472"/>
      <c r="E25" s="472"/>
      <c r="F25" s="472"/>
      <c r="G25" s="470" t="s">
        <v>484</v>
      </c>
    </row>
    <row r="26" spans="1:7" ht="9.9499999999999993" customHeight="1">
      <c r="A26" s="468">
        <v>8</v>
      </c>
      <c r="B26" s="471">
        <v>355</v>
      </c>
      <c r="C26" s="466" t="s">
        <v>322</v>
      </c>
      <c r="D26" s="472"/>
      <c r="E26" s="472"/>
      <c r="F26" s="472"/>
      <c r="G26" s="470" t="s">
        <v>485</v>
      </c>
    </row>
    <row r="27" spans="1:7" ht="9.9499999999999993" customHeight="1">
      <c r="A27" s="468">
        <v>9</v>
      </c>
      <c r="B27" s="471">
        <v>356</v>
      </c>
      <c r="C27" s="466" t="s">
        <v>100</v>
      </c>
      <c r="D27" s="472"/>
      <c r="E27" s="472"/>
      <c r="F27" s="472"/>
      <c r="G27" s="470" t="s">
        <v>486</v>
      </c>
    </row>
    <row r="28" spans="1:7" ht="9.9499999999999993" customHeight="1">
      <c r="A28" s="468">
        <v>10</v>
      </c>
      <c r="B28" s="471">
        <v>357</v>
      </c>
      <c r="C28" s="466" t="s">
        <v>323</v>
      </c>
      <c r="D28" s="472"/>
      <c r="E28" s="472"/>
      <c r="F28" s="472"/>
      <c r="G28" s="470" t="s">
        <v>346</v>
      </c>
    </row>
    <row r="29" spans="1:7" ht="9.9499999999999993" customHeight="1">
      <c r="A29" s="468">
        <v>11</v>
      </c>
      <c r="B29" s="471">
        <v>358</v>
      </c>
      <c r="C29" s="466" t="s">
        <v>324</v>
      </c>
      <c r="D29" s="472"/>
      <c r="E29" s="472"/>
      <c r="F29" s="472"/>
      <c r="G29" s="470" t="s">
        <v>486</v>
      </c>
    </row>
    <row r="30" spans="1:7" ht="9.9499999999999993" customHeight="1">
      <c r="A30" s="468">
        <v>12</v>
      </c>
      <c r="B30" s="471">
        <v>359</v>
      </c>
      <c r="C30" s="466" t="s">
        <v>101</v>
      </c>
      <c r="D30" s="472"/>
      <c r="E30" s="472"/>
      <c r="F30" s="472"/>
      <c r="G30" s="470" t="s">
        <v>481</v>
      </c>
    </row>
    <row r="31" spans="1:7" ht="9.9499999999999993" customHeight="1">
      <c r="A31" s="466"/>
      <c r="B31" s="466"/>
      <c r="C31" s="466"/>
      <c r="D31" s="472"/>
      <c r="E31" s="472"/>
      <c r="F31" s="472"/>
      <c r="G31" s="475"/>
    </row>
    <row r="32" spans="1:7" ht="9.9499999999999993" customHeight="1">
      <c r="A32" s="466"/>
      <c r="B32" s="466" t="s">
        <v>318</v>
      </c>
      <c r="C32" s="466"/>
      <c r="D32" s="472"/>
      <c r="E32" s="472"/>
      <c r="F32" s="472"/>
      <c r="G32" s="475"/>
    </row>
    <row r="33" spans="1:7" ht="9.9499999999999993" customHeight="1">
      <c r="A33" s="466"/>
      <c r="B33" s="466"/>
      <c r="C33" s="466"/>
      <c r="D33" s="472"/>
      <c r="E33" s="472"/>
      <c r="F33" s="472"/>
      <c r="G33" s="475"/>
    </row>
    <row r="34" spans="1:7" ht="9.9499999999999993" customHeight="1">
      <c r="A34" s="468">
        <v>13</v>
      </c>
      <c r="B34" s="471">
        <v>391</v>
      </c>
      <c r="C34" s="466" t="s">
        <v>325</v>
      </c>
      <c r="D34" s="472"/>
      <c r="E34" s="472"/>
      <c r="F34" s="472"/>
      <c r="G34" s="470" t="s">
        <v>487</v>
      </c>
    </row>
    <row r="35" spans="1:7" ht="9.9499999999999993" customHeight="1">
      <c r="A35" s="468">
        <v>14</v>
      </c>
      <c r="B35" s="471">
        <v>391.1</v>
      </c>
      <c r="C35" s="466" t="s">
        <v>102</v>
      </c>
      <c r="D35" s="472"/>
      <c r="E35" s="472"/>
      <c r="F35" s="472"/>
      <c r="G35" s="470" t="s">
        <v>487</v>
      </c>
    </row>
    <row r="36" spans="1:7" ht="9.9499999999999993" customHeight="1">
      <c r="A36" s="468">
        <v>15</v>
      </c>
      <c r="B36" s="471">
        <v>392</v>
      </c>
      <c r="C36" s="466" t="s">
        <v>326</v>
      </c>
      <c r="D36" s="472"/>
      <c r="E36" s="472"/>
      <c r="F36" s="472"/>
      <c r="G36" s="470" t="s">
        <v>488</v>
      </c>
    </row>
    <row r="37" spans="1:7" ht="9.9499999999999993" customHeight="1">
      <c r="A37" s="468">
        <v>16</v>
      </c>
      <c r="B37" s="471">
        <v>393</v>
      </c>
      <c r="C37" s="466" t="s">
        <v>327</v>
      </c>
      <c r="D37" s="472"/>
      <c r="E37" s="472"/>
      <c r="F37" s="472"/>
      <c r="G37" s="470" t="s">
        <v>487</v>
      </c>
    </row>
    <row r="38" spans="1:7" ht="9.9499999999999993" customHeight="1">
      <c r="A38" s="468">
        <v>17</v>
      </c>
      <c r="B38" s="471">
        <v>397</v>
      </c>
      <c r="C38" s="466" t="s">
        <v>328</v>
      </c>
      <c r="D38" s="472"/>
      <c r="E38" s="472"/>
      <c r="F38" s="472"/>
      <c r="G38" s="470" t="s">
        <v>489</v>
      </c>
    </row>
    <row r="39" spans="1:7" ht="9.9499999999999993" customHeight="1">
      <c r="A39" s="466"/>
      <c r="B39" s="466"/>
      <c r="C39" s="466"/>
      <c r="D39" s="472"/>
      <c r="E39" s="472"/>
      <c r="F39" s="472"/>
      <c r="G39" s="476"/>
    </row>
    <row r="40" spans="1:7" ht="9.9499999999999993" customHeight="1">
      <c r="A40" s="466"/>
      <c r="B40" s="466"/>
      <c r="C40" s="466"/>
      <c r="D40" s="472"/>
      <c r="E40" s="472"/>
      <c r="F40" s="472"/>
      <c r="G40" s="472"/>
    </row>
    <row r="41" spans="1:7" ht="9.9499999999999993" customHeight="1">
      <c r="A41" s="466"/>
      <c r="B41" s="477" t="s">
        <v>21</v>
      </c>
      <c r="C41" s="466"/>
      <c r="D41" s="472"/>
      <c r="E41" s="472"/>
      <c r="F41" s="472"/>
      <c r="G41" s="472"/>
    </row>
    <row r="42" spans="1:7" ht="30" customHeight="1">
      <c r="A42" s="466"/>
      <c r="B42" s="468" t="s">
        <v>432</v>
      </c>
      <c r="C42" s="968" t="s">
        <v>773</v>
      </c>
      <c r="D42" s="969"/>
      <c r="E42" s="969"/>
      <c r="F42" s="969"/>
      <c r="G42" s="969"/>
    </row>
    <row r="43" spans="1:7" ht="9.9499999999999993" customHeight="1">
      <c r="A43" s="466"/>
      <c r="B43" s="468" t="s">
        <v>444</v>
      </c>
      <c r="C43" s="474" t="s">
        <v>329</v>
      </c>
      <c r="D43" s="466"/>
      <c r="E43" s="466"/>
      <c r="F43" s="466"/>
      <c r="G43" s="466"/>
    </row>
    <row r="44" spans="1:7" ht="9.75" customHeight="1">
      <c r="A44" s="466"/>
      <c r="B44" s="478" t="s">
        <v>447</v>
      </c>
      <c r="C44" s="968" t="s">
        <v>772</v>
      </c>
      <c r="D44" s="968"/>
      <c r="E44" s="968"/>
      <c r="F44" s="968"/>
      <c r="G44" s="968"/>
    </row>
    <row r="45" spans="1:7" ht="27" customHeight="1">
      <c r="A45" s="466"/>
      <c r="B45" s="466"/>
      <c r="C45" s="968"/>
      <c r="D45" s="968"/>
      <c r="E45" s="968"/>
      <c r="F45" s="968"/>
      <c r="G45" s="968"/>
    </row>
    <row r="46" spans="1:7">
      <c r="A46" s="466"/>
      <c r="B46" s="466"/>
      <c r="C46" s="466"/>
      <c r="D46" s="466"/>
      <c r="E46" s="466"/>
      <c r="F46" s="466"/>
      <c r="G46" s="466"/>
    </row>
  </sheetData>
  <mergeCells count="6">
    <mergeCell ref="C44:G45"/>
    <mergeCell ref="B4:G4"/>
    <mergeCell ref="B3:G3"/>
    <mergeCell ref="C42:G42"/>
    <mergeCell ref="B9:G9"/>
    <mergeCell ref="B5:G5"/>
  </mergeCells>
  <phoneticPr fontId="0" type="noConversion"/>
  <printOptions horizontalCentered="1"/>
  <pageMargins left="0.5" right="0.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view="pageBreakPreview" zoomScaleNormal="100" zoomScaleSheetLayoutView="100" workbookViewId="0">
      <selection activeCell="A3" sqref="A3:F3"/>
    </sheetView>
  </sheetViews>
  <sheetFormatPr defaultColWidth="9.33203125" defaultRowHeight="12"/>
  <cols>
    <col min="1" max="1" width="7.6640625" style="146" customWidth="1"/>
    <col min="2" max="2" width="34.1640625" style="124" customWidth="1"/>
    <col min="3" max="3" width="20" style="124" customWidth="1"/>
    <col min="4" max="4" width="24.83203125" style="124" customWidth="1"/>
    <col min="5" max="5" width="26.1640625" style="124" customWidth="1"/>
    <col min="6" max="6" width="30.5" style="124" customWidth="1"/>
    <col min="7" max="16384" width="9.33203125" style="124"/>
  </cols>
  <sheetData>
    <row r="1" spans="1:6">
      <c r="B1" s="250"/>
      <c r="C1" s="250"/>
      <c r="F1" s="162" t="s">
        <v>67</v>
      </c>
    </row>
    <row r="2" spans="1:6">
      <c r="B2" s="250"/>
      <c r="C2" s="250"/>
      <c r="F2" s="249" t="s">
        <v>1106</v>
      </c>
    </row>
    <row r="3" spans="1:6">
      <c r="A3" s="926" t="s">
        <v>85</v>
      </c>
      <c r="B3" s="926"/>
      <c r="C3" s="926"/>
      <c r="D3" s="926"/>
      <c r="E3" s="926"/>
      <c r="F3" s="926"/>
    </row>
    <row r="4" spans="1:6">
      <c r="A4" s="926" t="s">
        <v>330</v>
      </c>
      <c r="B4" s="926"/>
      <c r="C4" s="926"/>
      <c r="D4" s="926"/>
      <c r="E4" s="926"/>
      <c r="F4" s="926"/>
    </row>
    <row r="5" spans="1:6">
      <c r="A5" s="927" t="s">
        <v>750</v>
      </c>
      <c r="B5" s="928"/>
      <c r="C5" s="928"/>
      <c r="D5" s="928"/>
      <c r="E5" s="928"/>
      <c r="F5" s="928"/>
    </row>
    <row r="8" spans="1:6">
      <c r="E8" s="148" t="s">
        <v>122</v>
      </c>
      <c r="F8" s="148" t="s">
        <v>123</v>
      </c>
    </row>
    <row r="9" spans="1:6">
      <c r="F9" s="146" t="s">
        <v>331</v>
      </c>
    </row>
    <row r="10" spans="1:6">
      <c r="F10" s="321"/>
    </row>
    <row r="11" spans="1:6" ht="24">
      <c r="A11" s="428" t="s">
        <v>407</v>
      </c>
      <c r="B11" s="429" t="s">
        <v>332</v>
      </c>
      <c r="C11" s="428"/>
      <c r="D11" s="429" t="s">
        <v>392</v>
      </c>
      <c r="E11" s="428" t="s">
        <v>333</v>
      </c>
      <c r="F11" s="428" t="s">
        <v>334</v>
      </c>
    </row>
    <row r="12" spans="1:6">
      <c r="F12" s="146"/>
    </row>
    <row r="13" spans="1:6">
      <c r="A13" s="146">
        <v>1</v>
      </c>
      <c r="B13" s="124" t="s">
        <v>335</v>
      </c>
      <c r="F13" s="430">
        <v>0</v>
      </c>
    </row>
    <row r="14" spans="1:6">
      <c r="A14" s="146">
        <v>2</v>
      </c>
      <c r="B14" s="124" t="s">
        <v>336</v>
      </c>
      <c r="F14" s="154">
        <v>0</v>
      </c>
    </row>
    <row r="15" spans="1:6">
      <c r="A15" s="146">
        <v>3</v>
      </c>
      <c r="F15" s="146"/>
    </row>
    <row r="16" spans="1:6">
      <c r="A16" s="146">
        <v>4</v>
      </c>
      <c r="B16" s="124" t="s">
        <v>337</v>
      </c>
      <c r="F16" s="309">
        <v>0</v>
      </c>
    </row>
    <row r="17" spans="1:6">
      <c r="A17" s="146">
        <v>5</v>
      </c>
      <c r="B17" s="124" t="s">
        <v>338</v>
      </c>
      <c r="F17" s="309">
        <v>0</v>
      </c>
    </row>
    <row r="18" spans="1:6">
      <c r="A18" s="146">
        <v>6</v>
      </c>
      <c r="F18" s="431"/>
    </row>
    <row r="19" spans="1:6">
      <c r="A19" s="146">
        <v>7</v>
      </c>
      <c r="B19" s="124" t="s">
        <v>339</v>
      </c>
      <c r="D19" s="124" t="s">
        <v>348</v>
      </c>
      <c r="F19" s="286">
        <f>F16+F17</f>
        <v>0</v>
      </c>
    </row>
    <row r="20" spans="1:6">
      <c r="A20" s="146">
        <v>8</v>
      </c>
      <c r="F20" s="432"/>
    </row>
    <row r="21" spans="1:6">
      <c r="A21" s="146">
        <v>9</v>
      </c>
      <c r="B21" s="124" t="s">
        <v>340</v>
      </c>
      <c r="D21" s="124" t="s">
        <v>353</v>
      </c>
      <c r="F21" s="286">
        <f>F14+F19</f>
        <v>0</v>
      </c>
    </row>
    <row r="22" spans="1:6">
      <c r="A22" s="146">
        <v>10</v>
      </c>
      <c r="F22" s="146"/>
    </row>
    <row r="23" spans="1:6">
      <c r="A23" s="146">
        <v>11</v>
      </c>
      <c r="F23" s="146"/>
    </row>
    <row r="24" spans="1:6">
      <c r="A24" s="146">
        <v>12</v>
      </c>
      <c r="B24" s="124" t="s">
        <v>339</v>
      </c>
      <c r="D24" s="124" t="s">
        <v>349</v>
      </c>
      <c r="F24" s="286">
        <f>F19</f>
        <v>0</v>
      </c>
    </row>
    <row r="25" spans="1:6">
      <c r="A25" s="146">
        <v>13</v>
      </c>
      <c r="F25" s="146"/>
    </row>
    <row r="26" spans="1:6">
      <c r="A26" s="146">
        <v>14</v>
      </c>
      <c r="B26" s="124" t="s">
        <v>341</v>
      </c>
      <c r="D26" s="168" t="s">
        <v>350</v>
      </c>
      <c r="F26" s="433">
        <v>0</v>
      </c>
    </row>
    <row r="27" spans="1:6">
      <c r="A27" s="146">
        <v>15</v>
      </c>
      <c r="B27" s="124" t="s">
        <v>342</v>
      </c>
      <c r="D27" s="168" t="s">
        <v>351</v>
      </c>
      <c r="F27" s="434">
        <v>30</v>
      </c>
    </row>
    <row r="28" spans="1:6">
      <c r="A28" s="146">
        <v>16</v>
      </c>
      <c r="B28" s="124" t="s">
        <v>343</v>
      </c>
      <c r="D28" s="124" t="s">
        <v>352</v>
      </c>
      <c r="F28" s="286">
        <f>F24*F26*F27</f>
        <v>0</v>
      </c>
    </row>
    <row r="29" spans="1:6">
      <c r="A29" s="146">
        <v>17</v>
      </c>
      <c r="F29" s="146"/>
    </row>
    <row r="30" spans="1:6">
      <c r="A30" s="146">
        <v>18</v>
      </c>
      <c r="B30" s="143" t="s">
        <v>584</v>
      </c>
      <c r="D30" s="124" t="s">
        <v>354</v>
      </c>
      <c r="F30" s="286">
        <f>F24+F28</f>
        <v>0</v>
      </c>
    </row>
    <row r="31" spans="1:6">
      <c r="F31" s="146"/>
    </row>
    <row r="32" spans="1:6">
      <c r="A32" s="209" t="s">
        <v>21</v>
      </c>
    </row>
    <row r="33" spans="1:6" ht="35.25" customHeight="1">
      <c r="A33" s="146" t="s">
        <v>432</v>
      </c>
      <c r="B33" s="937" t="s">
        <v>344</v>
      </c>
      <c r="C33" s="937"/>
      <c r="D33" s="937"/>
      <c r="E33" s="937"/>
      <c r="F33" s="937"/>
    </row>
    <row r="34" spans="1:6" ht="45" customHeight="1">
      <c r="A34" s="146" t="s">
        <v>444</v>
      </c>
      <c r="B34" s="937" t="s">
        <v>347</v>
      </c>
      <c r="C34" s="937"/>
      <c r="D34" s="937"/>
      <c r="E34" s="937"/>
      <c r="F34" s="937"/>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0"/>
  <sheetViews>
    <sheetView view="pageBreakPreview" zoomScale="120" zoomScaleNormal="100" zoomScaleSheetLayoutView="120" workbookViewId="0">
      <selection activeCell="C47" sqref="C47"/>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5"/>
      <c r="C1" s="15"/>
      <c r="F1" s="5" t="s">
        <v>67</v>
      </c>
    </row>
    <row r="2" spans="1:6" ht="9.75" customHeight="1">
      <c r="B2" s="15"/>
      <c r="C2" s="15"/>
      <c r="F2" s="100" t="s">
        <v>1106</v>
      </c>
    </row>
    <row r="3" spans="1:6" ht="9.75" customHeight="1">
      <c r="A3" s="946" t="s">
        <v>363</v>
      </c>
      <c r="B3" s="946"/>
      <c r="C3" s="946"/>
      <c r="D3" s="946"/>
      <c r="E3" s="946"/>
      <c r="F3" s="946"/>
    </row>
    <row r="4" spans="1:6" ht="9.75" customHeight="1">
      <c r="A4" s="946" t="s">
        <v>364</v>
      </c>
      <c r="B4" s="946"/>
      <c r="C4" s="946"/>
      <c r="D4" s="946"/>
      <c r="E4" s="946"/>
      <c r="F4" s="946"/>
    </row>
    <row r="5" spans="1:6" ht="9.75" customHeight="1">
      <c r="A5" s="947" t="s">
        <v>750</v>
      </c>
      <c r="B5" s="948"/>
      <c r="C5" s="948"/>
      <c r="D5" s="948"/>
      <c r="E5" s="948"/>
      <c r="F5" s="948"/>
    </row>
    <row r="6" spans="1:6" ht="9.75" customHeight="1"/>
    <row r="7" spans="1:6" ht="9.75" customHeight="1"/>
    <row r="8" spans="1:6" ht="9.75" customHeight="1">
      <c r="D8" s="4" t="s">
        <v>122</v>
      </c>
      <c r="E8" s="4" t="s">
        <v>123</v>
      </c>
      <c r="F8" s="4" t="s">
        <v>161</v>
      </c>
    </row>
    <row r="9" spans="1:6" ht="9.75" customHeight="1">
      <c r="A9" s="9" t="s">
        <v>407</v>
      </c>
      <c r="B9" s="2" t="s">
        <v>137</v>
      </c>
      <c r="C9" s="2" t="s">
        <v>392</v>
      </c>
      <c r="D9" s="4" t="s">
        <v>413</v>
      </c>
      <c r="E9" s="4" t="s">
        <v>365</v>
      </c>
      <c r="F9" s="4" t="s">
        <v>366</v>
      </c>
    </row>
    <row r="10" spans="1:6" ht="9.75" customHeight="1">
      <c r="A10" s="4">
        <v>1</v>
      </c>
      <c r="B10" s="22" t="s">
        <v>367</v>
      </c>
      <c r="C10" s="36"/>
      <c r="D10" s="99"/>
      <c r="E10" s="99"/>
      <c r="F10" s="50"/>
    </row>
    <row r="11" spans="1:6" ht="9.75" customHeight="1">
      <c r="A11" s="4">
        <v>2</v>
      </c>
      <c r="B11" s="2" t="s">
        <v>368</v>
      </c>
      <c r="C11" s="33" t="s">
        <v>355</v>
      </c>
      <c r="D11" s="48">
        <v>0</v>
      </c>
      <c r="E11" s="48">
        <v>0</v>
      </c>
      <c r="F11" s="47">
        <f>D11-E11</f>
        <v>0</v>
      </c>
    </row>
    <row r="12" spans="1:6" ht="9.75" customHeight="1">
      <c r="A12" s="4">
        <v>3</v>
      </c>
      <c r="B12" s="2" t="s">
        <v>369</v>
      </c>
      <c r="C12" s="33" t="s">
        <v>355</v>
      </c>
      <c r="D12" s="48">
        <v>0</v>
      </c>
      <c r="E12" s="48">
        <v>0</v>
      </c>
      <c r="F12" s="47">
        <f t="shared" ref="F12:F27" si="0">D12-E12</f>
        <v>0</v>
      </c>
    </row>
    <row r="13" spans="1:6" ht="9.75" customHeight="1">
      <c r="A13" s="4">
        <v>4</v>
      </c>
      <c r="B13" s="2" t="s">
        <v>370</v>
      </c>
      <c r="C13" s="33" t="s">
        <v>355</v>
      </c>
      <c r="D13" s="48">
        <v>0</v>
      </c>
      <c r="E13" s="48">
        <v>0</v>
      </c>
      <c r="F13" s="47">
        <f t="shared" si="0"/>
        <v>0</v>
      </c>
    </row>
    <row r="14" spans="1:6" ht="9.75" customHeight="1">
      <c r="A14" s="4">
        <v>5</v>
      </c>
      <c r="B14" s="2" t="s">
        <v>371</v>
      </c>
      <c r="C14" s="33" t="s">
        <v>355</v>
      </c>
      <c r="D14" s="48">
        <v>0</v>
      </c>
      <c r="E14" s="48">
        <v>0</v>
      </c>
      <c r="F14" s="47">
        <f t="shared" si="0"/>
        <v>0</v>
      </c>
    </row>
    <row r="15" spans="1:6" ht="9.75" customHeight="1">
      <c r="A15" s="4">
        <v>6</v>
      </c>
      <c r="B15" s="2" t="s">
        <v>372</v>
      </c>
      <c r="C15" s="33" t="s">
        <v>355</v>
      </c>
      <c r="D15" s="48">
        <v>0</v>
      </c>
      <c r="E15" s="48">
        <v>0</v>
      </c>
      <c r="F15" s="47">
        <f t="shared" si="0"/>
        <v>0</v>
      </c>
    </row>
    <row r="16" spans="1:6" ht="9.75" customHeight="1">
      <c r="A16" s="4">
        <v>7</v>
      </c>
      <c r="B16" s="2" t="s">
        <v>372</v>
      </c>
      <c r="C16" s="33" t="s">
        <v>355</v>
      </c>
      <c r="D16" s="49">
        <v>0</v>
      </c>
      <c r="E16" s="49">
        <v>0</v>
      </c>
      <c r="F16" s="57">
        <f t="shared" si="0"/>
        <v>0</v>
      </c>
    </row>
    <row r="17" spans="1:6" ht="9.75" customHeight="1">
      <c r="A17" s="4">
        <v>8</v>
      </c>
      <c r="B17" s="22" t="s">
        <v>373</v>
      </c>
      <c r="C17" s="11" t="s">
        <v>378</v>
      </c>
      <c r="D17" s="47">
        <f>SUM(D11:D16)</f>
        <v>0</v>
      </c>
      <c r="E17" s="47">
        <f>SUM(E11:E16)</f>
        <v>0</v>
      </c>
      <c r="F17" s="47">
        <f t="shared" si="0"/>
        <v>0</v>
      </c>
    </row>
    <row r="18" spans="1:6" ht="9.75" customHeight="1">
      <c r="D18" s="4"/>
      <c r="E18" s="4"/>
      <c r="F18" s="47"/>
    </row>
    <row r="19" spans="1:6" ht="9.75" customHeight="1">
      <c r="A19" s="4">
        <v>9</v>
      </c>
      <c r="B19" s="22" t="s">
        <v>374</v>
      </c>
      <c r="D19" s="4"/>
      <c r="E19" s="4"/>
      <c r="F19" s="47"/>
    </row>
    <row r="20" spans="1:6" ht="9.75" customHeight="1">
      <c r="A20" s="4">
        <v>10</v>
      </c>
      <c r="B20" s="2" t="s">
        <v>375</v>
      </c>
      <c r="C20" s="33" t="s">
        <v>355</v>
      </c>
      <c r="D20" s="48">
        <v>0</v>
      </c>
      <c r="E20" s="48">
        <v>0</v>
      </c>
      <c r="F20" s="47">
        <f t="shared" si="0"/>
        <v>0</v>
      </c>
    </row>
    <row r="21" spans="1:6" ht="9.75" customHeight="1">
      <c r="A21" s="4">
        <v>11</v>
      </c>
      <c r="B21" s="2" t="s">
        <v>376</v>
      </c>
      <c r="C21" s="33" t="s">
        <v>355</v>
      </c>
      <c r="D21" s="67">
        <v>206537.58000000002</v>
      </c>
      <c r="E21" s="48">
        <v>0</v>
      </c>
      <c r="F21" s="870">
        <f t="shared" si="0"/>
        <v>206537.58000000002</v>
      </c>
    </row>
    <row r="22" spans="1:6" ht="9.75" customHeight="1">
      <c r="A22" s="4">
        <v>12</v>
      </c>
      <c r="B22" s="2" t="s">
        <v>377</v>
      </c>
      <c r="C22" s="33" t="s">
        <v>355</v>
      </c>
      <c r="D22" s="67">
        <v>0</v>
      </c>
      <c r="E22" s="48">
        <v>0</v>
      </c>
      <c r="F22" s="870">
        <f t="shared" si="0"/>
        <v>0</v>
      </c>
    </row>
    <row r="23" spans="1:6" ht="9.75" customHeight="1">
      <c r="A23" s="4">
        <v>13</v>
      </c>
      <c r="B23" s="33" t="s">
        <v>356</v>
      </c>
      <c r="C23" s="33" t="s">
        <v>355</v>
      </c>
      <c r="D23" s="67">
        <v>0</v>
      </c>
      <c r="E23" s="48">
        <v>0</v>
      </c>
      <c r="F23" s="870">
        <f t="shared" si="0"/>
        <v>0</v>
      </c>
    </row>
    <row r="24" spans="1:6" ht="9.75" customHeight="1">
      <c r="A24" s="4">
        <v>14</v>
      </c>
      <c r="B24" s="33" t="s">
        <v>402</v>
      </c>
      <c r="C24" s="33" t="s">
        <v>355</v>
      </c>
      <c r="D24" s="873">
        <v>0</v>
      </c>
      <c r="E24" s="49">
        <v>0</v>
      </c>
      <c r="F24" s="875">
        <f t="shared" si="0"/>
        <v>0</v>
      </c>
    </row>
    <row r="25" spans="1:6" ht="9.75" customHeight="1">
      <c r="A25" s="4">
        <v>15</v>
      </c>
      <c r="B25" s="33" t="s">
        <v>357</v>
      </c>
      <c r="C25" s="33" t="s">
        <v>358</v>
      </c>
      <c r="D25" s="870">
        <f>SUM(D20:D24)</f>
        <v>206537.58000000002</v>
      </c>
      <c r="E25" s="47">
        <f>SUM(E20:E24)</f>
        <v>0</v>
      </c>
      <c r="F25" s="870">
        <f t="shared" si="0"/>
        <v>206537.58000000002</v>
      </c>
    </row>
    <row r="26" spans="1:6" ht="9.75" customHeight="1">
      <c r="A26" s="4">
        <v>16</v>
      </c>
      <c r="B26" s="33" t="s">
        <v>359</v>
      </c>
      <c r="C26" s="33"/>
      <c r="D26" s="67">
        <v>0</v>
      </c>
      <c r="E26" s="48">
        <v>0</v>
      </c>
      <c r="F26" s="870">
        <f>D26-E26</f>
        <v>0</v>
      </c>
    </row>
    <row r="27" spans="1:6" ht="9.75" customHeight="1">
      <c r="A27" s="4">
        <v>17</v>
      </c>
      <c r="B27" s="33" t="s">
        <v>360</v>
      </c>
      <c r="C27" s="33"/>
      <c r="D27" s="873">
        <v>0</v>
      </c>
      <c r="E27" s="49">
        <v>0</v>
      </c>
      <c r="F27" s="875">
        <f t="shared" si="0"/>
        <v>0</v>
      </c>
    </row>
    <row r="28" spans="1:6" ht="9.75" customHeight="1">
      <c r="A28" s="4">
        <v>18</v>
      </c>
      <c r="B28" s="33" t="s">
        <v>361</v>
      </c>
      <c r="C28" s="479" t="s">
        <v>811</v>
      </c>
      <c r="D28" s="874">
        <f>D25-D26-D27</f>
        <v>206537.58000000002</v>
      </c>
      <c r="E28" s="417">
        <f>E25-E26-E27</f>
        <v>0</v>
      </c>
      <c r="F28" s="876">
        <f>D28-E28</f>
        <v>206537.58000000002</v>
      </c>
    </row>
    <row r="29" spans="1:6" ht="9.75" customHeight="1">
      <c r="D29" s="874"/>
      <c r="E29" s="418"/>
      <c r="F29" s="876"/>
    </row>
    <row r="30" spans="1:6" ht="9.75" customHeight="1">
      <c r="A30" s="4">
        <v>19</v>
      </c>
      <c r="B30" s="33" t="s">
        <v>362</v>
      </c>
      <c r="C30" s="33" t="s">
        <v>379</v>
      </c>
      <c r="D30" s="874">
        <f>D17+D28</f>
        <v>206537.58000000002</v>
      </c>
      <c r="E30" s="417">
        <f>E17+E28</f>
        <v>0</v>
      </c>
      <c r="F30" s="876">
        <f>D30-E30</f>
        <v>206537.58000000002</v>
      </c>
    </row>
    <row r="31" spans="1:6" ht="9.75" customHeight="1">
      <c r="D31" s="4"/>
      <c r="E31" s="4"/>
      <c r="F31" s="4"/>
    </row>
    <row r="32" spans="1:6" ht="9.75" customHeight="1"/>
    <row r="33" spans="1:7" ht="9.75" customHeight="1">
      <c r="A33" s="4" t="s">
        <v>350</v>
      </c>
      <c r="B33" s="949" t="s">
        <v>608</v>
      </c>
      <c r="C33" s="949"/>
      <c r="D33" s="949"/>
      <c r="E33" s="949"/>
      <c r="F33" s="949"/>
      <c r="G33" s="949"/>
    </row>
    <row r="34" spans="1:7" ht="9.75" customHeight="1">
      <c r="B34" s="949"/>
      <c r="C34" s="949"/>
      <c r="D34" s="949"/>
      <c r="E34" s="949"/>
      <c r="F34" s="949"/>
      <c r="G34" s="949"/>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23"/>
  <sheetViews>
    <sheetView view="pageBreakPreview" zoomScale="130" zoomScaleNormal="100" zoomScaleSheetLayoutView="130" workbookViewId="0">
      <selection activeCell="E109" sqref="E109"/>
    </sheetView>
  </sheetViews>
  <sheetFormatPr defaultRowHeight="12.75"/>
  <cols>
    <col min="1" max="1" width="5" customWidth="1"/>
    <col min="2" max="2" width="19.33203125" customWidth="1"/>
    <col min="3" max="12" width="10.83203125" customWidth="1"/>
    <col min="13" max="13" width="3.83203125" customWidth="1"/>
    <col min="14" max="14" width="5.1640625" customWidth="1"/>
  </cols>
  <sheetData>
    <row r="1" spans="1:14">
      <c r="A1" s="482" t="s">
        <v>971</v>
      </c>
      <c r="C1" s="484"/>
      <c r="D1" s="484"/>
      <c r="E1" s="484"/>
      <c r="F1" s="484"/>
      <c r="G1" s="484"/>
      <c r="H1" s="484"/>
      <c r="I1" s="484"/>
      <c r="J1" s="484"/>
      <c r="K1" s="484"/>
      <c r="L1" s="484"/>
      <c r="M1" s="499" t="s">
        <v>1172</v>
      </c>
      <c r="N1" s="499"/>
    </row>
    <row r="2" spans="1:14">
      <c r="A2" s="482" t="str">
        <f>'Attachment H-27A'!$A$4</f>
        <v>Silver Run Electric, LLC</v>
      </c>
      <c r="B2" s="485"/>
      <c r="C2" s="485"/>
      <c r="D2" s="485"/>
      <c r="E2" s="485"/>
      <c r="F2" s="485"/>
      <c r="G2" s="485"/>
      <c r="H2" s="485"/>
      <c r="I2" s="485"/>
      <c r="J2" s="485"/>
      <c r="K2" s="485"/>
      <c r="L2" s="485"/>
      <c r="M2" s="485"/>
      <c r="N2" s="485"/>
    </row>
    <row r="3" spans="1:14">
      <c r="A3" s="486">
        <v>2023</v>
      </c>
      <c r="B3" s="486" t="s">
        <v>1144</v>
      </c>
      <c r="C3" s="484"/>
      <c r="D3" s="484"/>
      <c r="E3" s="484"/>
      <c r="F3" s="484"/>
      <c r="G3" s="484"/>
      <c r="H3" s="484"/>
      <c r="I3" s="484"/>
      <c r="J3" s="484"/>
      <c r="K3" s="484"/>
      <c r="L3" s="484"/>
      <c r="M3" s="483"/>
      <c r="N3" s="483"/>
    </row>
    <row r="4" spans="1:14">
      <c r="A4" s="487"/>
      <c r="B4" s="483"/>
      <c r="C4" s="482"/>
      <c r="D4" s="482"/>
      <c r="E4" s="482"/>
      <c r="F4" s="482"/>
      <c r="G4" s="488"/>
      <c r="H4" s="488"/>
      <c r="I4" s="482"/>
      <c r="J4" s="482"/>
      <c r="K4" s="482"/>
      <c r="L4" s="482"/>
      <c r="M4" s="483"/>
      <c r="N4" s="483"/>
    </row>
    <row r="5" spans="1:14">
      <c r="A5" s="489" t="s">
        <v>813</v>
      </c>
      <c r="B5" s="490"/>
      <c r="C5" s="491"/>
      <c r="D5" s="492"/>
      <c r="E5" s="493"/>
      <c r="F5" s="491"/>
      <c r="G5" s="491"/>
      <c r="H5" s="492"/>
      <c r="I5" s="491"/>
      <c r="J5" s="494"/>
      <c r="K5" s="490"/>
      <c r="L5" s="495"/>
      <c r="M5" s="490"/>
      <c r="N5" s="490"/>
    </row>
    <row r="6" spans="1:14" ht="108" customHeight="1">
      <c r="A6" s="496">
        <v>1</v>
      </c>
      <c r="B6" s="972" t="s">
        <v>977</v>
      </c>
      <c r="C6" s="972"/>
      <c r="D6" s="972"/>
      <c r="E6" s="972"/>
      <c r="F6" s="972"/>
      <c r="G6" s="972"/>
      <c r="H6" s="972"/>
      <c r="I6" s="972"/>
      <c r="J6" s="972"/>
      <c r="K6" s="972"/>
      <c r="L6" s="972"/>
      <c r="M6" s="972"/>
      <c r="N6" s="972"/>
    </row>
    <row r="7" spans="1:14" ht="42.75" customHeight="1">
      <c r="A7" s="496">
        <f>A6+1</f>
        <v>2</v>
      </c>
      <c r="B7" s="973" t="s">
        <v>1164</v>
      </c>
      <c r="C7" s="973"/>
      <c r="D7" s="973"/>
      <c r="E7" s="973"/>
      <c r="F7" s="973"/>
      <c r="G7" s="973"/>
      <c r="H7" s="973"/>
      <c r="I7" s="973"/>
      <c r="J7" s="973"/>
      <c r="K7" s="973"/>
      <c r="L7" s="973"/>
      <c r="M7" s="973"/>
      <c r="N7" s="973"/>
    </row>
    <row r="8" spans="1:14" ht="13.5" thickBot="1">
      <c r="A8" s="496"/>
      <c r="B8" s="497"/>
      <c r="C8" s="498"/>
      <c r="D8" s="498"/>
      <c r="E8" s="498"/>
      <c r="F8" s="498"/>
      <c r="G8" s="498"/>
      <c r="H8" s="498"/>
      <c r="I8" s="498"/>
      <c r="J8" s="498"/>
      <c r="K8" s="498"/>
      <c r="L8" s="498"/>
      <c r="M8" s="498"/>
      <c r="N8" s="498"/>
    </row>
    <row r="9" spans="1:14">
      <c r="A9" s="496">
        <f>A7+1</f>
        <v>3</v>
      </c>
      <c r="B9" s="499" t="s">
        <v>814</v>
      </c>
      <c r="C9" s="483"/>
      <c r="D9" s="483"/>
      <c r="E9" s="483"/>
      <c r="F9" s="483"/>
      <c r="G9" s="483"/>
      <c r="H9" s="483"/>
      <c r="I9" s="483"/>
      <c r="J9" s="483"/>
      <c r="K9" s="483"/>
      <c r="L9" s="483"/>
      <c r="M9" s="483"/>
      <c r="N9" s="483"/>
    </row>
    <row r="10" spans="1:14">
      <c r="A10" s="496"/>
      <c r="B10" s="499"/>
      <c r="C10" s="483"/>
      <c r="D10" s="483"/>
      <c r="E10" s="483"/>
      <c r="F10" s="483"/>
      <c r="G10" s="483"/>
      <c r="H10" s="490"/>
      <c r="I10" s="490"/>
      <c r="J10" s="490"/>
      <c r="K10" s="490"/>
      <c r="L10" s="483"/>
      <c r="M10" s="483"/>
      <c r="N10" s="483"/>
    </row>
    <row r="11" spans="1:14">
      <c r="A11" s="496">
        <f>A9+1</f>
        <v>4</v>
      </c>
      <c r="B11" s="495" t="s">
        <v>815</v>
      </c>
      <c r="C11" s="495"/>
      <c r="D11" s="490"/>
      <c r="E11" s="495" t="s">
        <v>170</v>
      </c>
      <c r="F11" s="500" t="s">
        <v>838</v>
      </c>
      <c r="G11" s="495"/>
      <c r="H11" s="490"/>
      <c r="I11" s="490"/>
      <c r="J11" s="490"/>
      <c r="K11" s="490"/>
      <c r="L11" s="495"/>
      <c r="M11" s="490"/>
      <c r="N11" s="490"/>
    </row>
    <row r="12" spans="1:14">
      <c r="A12" s="496">
        <f>+A11+1</f>
        <v>5</v>
      </c>
      <c r="B12" s="493" t="s">
        <v>816</v>
      </c>
      <c r="C12" s="491"/>
      <c r="D12" s="490"/>
      <c r="E12" s="501">
        <v>0</v>
      </c>
      <c r="F12" s="502"/>
      <c r="G12" s="503"/>
      <c r="H12" s="504"/>
      <c r="I12" s="490"/>
      <c r="J12" s="490"/>
      <c r="K12" s="490"/>
      <c r="L12" s="495"/>
      <c r="M12" s="490"/>
      <c r="N12" s="490"/>
    </row>
    <row r="13" spans="1:14">
      <c r="A13" s="496">
        <f>+A12+1</f>
        <v>6</v>
      </c>
      <c r="B13" s="493" t="s">
        <v>817</v>
      </c>
      <c r="C13" s="491"/>
      <c r="D13" s="490"/>
      <c r="E13" s="501">
        <v>0</v>
      </c>
      <c r="F13" s="502"/>
      <c r="G13" s="503"/>
      <c r="H13" s="504"/>
      <c r="I13" s="490"/>
      <c r="J13" s="490"/>
      <c r="K13" s="490"/>
      <c r="L13" s="495"/>
      <c r="M13" s="490"/>
      <c r="N13" s="490"/>
    </row>
    <row r="14" spans="1:14" ht="13.5" thickBot="1">
      <c r="A14" s="496">
        <f>+A13+1</f>
        <v>7</v>
      </c>
      <c r="B14" s="494" t="s">
        <v>839</v>
      </c>
      <c r="C14" s="491"/>
      <c r="D14" s="490"/>
      <c r="E14" s="505">
        <f>SUM(E12:E13)</f>
        <v>0</v>
      </c>
      <c r="F14" s="493" t="s">
        <v>972</v>
      </c>
      <c r="G14" s="491"/>
      <c r="H14" s="490"/>
      <c r="I14" s="490"/>
      <c r="J14" s="490"/>
      <c r="K14" s="490"/>
      <c r="L14" s="495"/>
      <c r="M14" s="490"/>
      <c r="N14" s="490"/>
    </row>
    <row r="15" spans="1:14" ht="13.5" thickTop="1">
      <c r="A15" s="496"/>
      <c r="B15" s="494"/>
      <c r="C15" s="491"/>
      <c r="D15" s="492"/>
      <c r="E15" s="493"/>
      <c r="F15" s="491"/>
      <c r="G15" s="491"/>
      <c r="H15" s="492"/>
      <c r="I15" s="493"/>
      <c r="J15" s="491"/>
      <c r="K15" s="494"/>
      <c r="L15" s="495"/>
      <c r="M15" s="490"/>
      <c r="N15" s="490"/>
    </row>
    <row r="16" spans="1:14" ht="30" customHeight="1">
      <c r="A16" s="496">
        <f>A14+1</f>
        <v>8</v>
      </c>
      <c r="B16" s="972" t="s">
        <v>981</v>
      </c>
      <c r="C16" s="972"/>
      <c r="D16" s="972"/>
      <c r="E16" s="972"/>
      <c r="F16" s="972"/>
      <c r="G16" s="972"/>
      <c r="H16" s="972"/>
      <c r="I16" s="972"/>
      <c r="J16" s="972"/>
      <c r="K16" s="972"/>
      <c r="L16" s="972"/>
      <c r="M16" s="972"/>
      <c r="N16" s="972"/>
    </row>
    <row r="17" spans="1:14" ht="13.5" thickBot="1">
      <c r="A17" s="496"/>
      <c r="B17" s="506"/>
      <c r="C17" s="506"/>
      <c r="D17" s="506"/>
      <c r="E17" s="506"/>
      <c r="F17" s="506"/>
      <c r="G17" s="506"/>
      <c r="H17" s="506"/>
      <c r="I17" s="506"/>
      <c r="J17" s="506"/>
      <c r="K17" s="506"/>
      <c r="L17" s="506"/>
      <c r="M17" s="506"/>
      <c r="N17" s="506"/>
    </row>
    <row r="18" spans="1:14">
      <c r="A18" s="496">
        <f>A16+1</f>
        <v>9</v>
      </c>
      <c r="B18" s="499" t="s">
        <v>818</v>
      </c>
      <c r="C18" s="485"/>
      <c r="D18" s="485"/>
      <c r="E18" s="507"/>
      <c r="F18" s="507"/>
      <c r="G18" s="507"/>
      <c r="H18" s="507"/>
      <c r="I18" s="507"/>
      <c r="J18" s="507"/>
      <c r="K18" s="507"/>
      <c r="L18" s="508"/>
      <c r="M18" s="485"/>
      <c r="N18" s="485"/>
    </row>
    <row r="19" spans="1:14">
      <c r="A19" s="496"/>
      <c r="B19" s="499"/>
      <c r="C19" s="485"/>
      <c r="D19" s="485"/>
      <c r="E19" s="507"/>
      <c r="F19" s="507"/>
      <c r="G19" s="507"/>
      <c r="H19" s="507"/>
      <c r="I19" s="507"/>
      <c r="J19" s="507"/>
      <c r="K19" s="507"/>
      <c r="L19" s="508"/>
      <c r="M19" s="485"/>
      <c r="N19" s="485"/>
    </row>
    <row r="20" spans="1:14">
      <c r="A20" s="496"/>
      <c r="B20" s="509" t="s">
        <v>122</v>
      </c>
      <c r="C20" s="510" t="s">
        <v>123</v>
      </c>
      <c r="D20" s="511" t="s">
        <v>280</v>
      </c>
      <c r="E20" s="511" t="s">
        <v>124</v>
      </c>
      <c r="F20" s="511" t="s">
        <v>281</v>
      </c>
      <c r="G20" s="511" t="s">
        <v>127</v>
      </c>
      <c r="H20" s="507"/>
      <c r="I20" s="507"/>
      <c r="J20" s="507"/>
      <c r="K20" s="507"/>
      <c r="L20" s="508"/>
      <c r="M20" s="485"/>
      <c r="N20" s="485"/>
    </row>
    <row r="21" spans="1:14" ht="36.75" customHeight="1">
      <c r="A21" s="496">
        <f>+A18+1</f>
        <v>10</v>
      </c>
      <c r="B21" s="485"/>
      <c r="C21" s="485"/>
      <c r="D21" s="485"/>
      <c r="E21" s="512" t="s">
        <v>840</v>
      </c>
      <c r="F21" s="512" t="s">
        <v>819</v>
      </c>
      <c r="G21" s="512" t="s">
        <v>841</v>
      </c>
      <c r="H21" s="513"/>
      <c r="I21" s="485"/>
      <c r="J21" s="485"/>
      <c r="K21" s="485"/>
      <c r="L21" s="508"/>
      <c r="M21" s="485"/>
      <c r="N21" s="485"/>
    </row>
    <row r="22" spans="1:14">
      <c r="A22" s="496">
        <f t="shared" ref="A22:A26" si="0">+A21+1</f>
        <v>11</v>
      </c>
      <c r="B22" s="514" t="s">
        <v>842</v>
      </c>
      <c r="C22" s="514"/>
      <c r="D22" s="514"/>
      <c r="E22" s="515">
        <f>H68</f>
        <v>0</v>
      </c>
      <c r="F22" s="516"/>
      <c r="G22" s="515">
        <f>E22*F22</f>
        <v>0</v>
      </c>
      <c r="H22" s="507"/>
      <c r="I22" s="485"/>
      <c r="J22" s="485"/>
      <c r="K22" s="485"/>
      <c r="L22" s="508"/>
      <c r="M22" s="485"/>
      <c r="N22" s="485"/>
    </row>
    <row r="23" spans="1:14">
      <c r="A23" s="517" t="str">
        <f>A22&amp;"a"</f>
        <v>11a</v>
      </c>
      <c r="B23" s="514" t="s">
        <v>842</v>
      </c>
      <c r="C23" s="514"/>
      <c r="D23" s="514"/>
      <c r="E23" s="515">
        <f>K75</f>
        <v>0</v>
      </c>
      <c r="F23" s="516"/>
      <c r="G23" s="515">
        <f>E23*F23</f>
        <v>0</v>
      </c>
      <c r="H23" s="507"/>
      <c r="I23" s="485"/>
      <c r="J23" s="485"/>
      <c r="K23" s="485"/>
      <c r="L23" s="508"/>
      <c r="M23" s="485"/>
      <c r="N23" s="485"/>
    </row>
    <row r="24" spans="1:14">
      <c r="A24" s="517" t="str">
        <f>A22&amp;"…"</f>
        <v>11…</v>
      </c>
      <c r="B24" s="518" t="s">
        <v>842</v>
      </c>
      <c r="C24" s="518"/>
      <c r="D24" s="518"/>
      <c r="E24" s="515">
        <v>0</v>
      </c>
      <c r="F24" s="519"/>
      <c r="G24" s="515">
        <v>0</v>
      </c>
      <c r="H24" s="507"/>
      <c r="I24" s="485"/>
      <c r="J24" s="485"/>
      <c r="K24" s="485"/>
      <c r="L24" s="508"/>
      <c r="M24" s="485"/>
      <c r="N24" s="485"/>
    </row>
    <row r="25" spans="1:14" ht="13.5" thickBot="1">
      <c r="A25" s="496">
        <f>+A22+1</f>
        <v>12</v>
      </c>
      <c r="B25" s="485" t="s">
        <v>398</v>
      </c>
      <c r="C25" s="520" t="str">
        <f>"(sum of lines "&amp;A22&amp;"_)"</f>
        <v>(sum of lines 11_)</v>
      </c>
      <c r="D25" s="485"/>
      <c r="E25" s="521">
        <f>SUM(E22:E24)</f>
        <v>0</v>
      </c>
      <c r="F25" s="493"/>
      <c r="G25" s="521">
        <f>SUM(G22:G24)</f>
        <v>0</v>
      </c>
      <c r="H25" s="507"/>
      <c r="I25" s="485"/>
      <c r="J25" s="485"/>
      <c r="K25" s="485"/>
      <c r="L25" s="522"/>
      <c r="M25" s="485"/>
      <c r="N25" s="485"/>
    </row>
    <row r="26" spans="1:14" ht="36.75" thickTop="1">
      <c r="A26" s="496">
        <f t="shared" si="0"/>
        <v>13</v>
      </c>
      <c r="B26" s="485"/>
      <c r="C26" s="485"/>
      <c r="D26" s="485"/>
      <c r="E26" s="523" t="s">
        <v>976</v>
      </c>
      <c r="F26" s="493"/>
      <c r="G26" s="523" t="s">
        <v>975</v>
      </c>
      <c r="H26" s="507"/>
      <c r="I26" s="485"/>
      <c r="J26" s="485"/>
      <c r="K26" s="485"/>
      <c r="L26" s="522"/>
      <c r="M26" s="485"/>
      <c r="N26" s="485"/>
    </row>
    <row r="27" spans="1:14">
      <c r="A27" s="496"/>
      <c r="B27" s="491"/>
      <c r="C27" s="491"/>
      <c r="D27" s="491"/>
      <c r="E27" s="491"/>
      <c r="F27" s="491"/>
      <c r="G27" s="491"/>
      <c r="H27" s="491"/>
      <c r="I27" s="491"/>
      <c r="J27" s="491"/>
      <c r="K27" s="494"/>
      <c r="L27" s="494"/>
      <c r="M27" s="494"/>
      <c r="N27" s="494"/>
    </row>
    <row r="28" spans="1:14">
      <c r="A28" s="517">
        <f>A26+1</f>
        <v>14</v>
      </c>
      <c r="B28" s="524" t="s">
        <v>843</v>
      </c>
      <c r="C28" s="524"/>
      <c r="D28" s="524"/>
      <c r="E28" s="524"/>
      <c r="F28" s="524"/>
      <c r="G28" s="524"/>
      <c r="H28" s="524"/>
      <c r="I28" s="524"/>
      <c r="J28" s="524"/>
      <c r="K28" s="524"/>
      <c r="L28" s="524"/>
      <c r="M28" s="494"/>
      <c r="N28" s="494"/>
    </row>
    <row r="29" spans="1:14" ht="13.5" thickBot="1">
      <c r="A29" s="496"/>
      <c r="B29" s="498"/>
      <c r="C29" s="498"/>
      <c r="D29" s="498"/>
      <c r="E29" s="498"/>
      <c r="F29" s="498"/>
      <c r="G29" s="498"/>
      <c r="H29" s="498"/>
      <c r="I29" s="498"/>
      <c r="J29" s="498"/>
      <c r="K29" s="525"/>
      <c r="L29" s="525"/>
      <c r="M29" s="525"/>
      <c r="N29" s="525"/>
    </row>
    <row r="30" spans="1:14">
      <c r="A30" s="496">
        <f>A28+1</f>
        <v>15</v>
      </c>
      <c r="B30" s="499" t="s">
        <v>844</v>
      </c>
      <c r="C30" s="491"/>
      <c r="D30" s="491"/>
      <c r="E30" s="491"/>
      <c r="F30" s="491"/>
      <c r="G30" s="491"/>
      <c r="H30" s="491"/>
      <c r="I30" s="491"/>
      <c r="J30" s="491"/>
      <c r="K30" s="494"/>
      <c r="L30" s="494"/>
      <c r="M30" s="499" t="s">
        <v>1173</v>
      </c>
      <c r="N30" s="494"/>
    </row>
    <row r="31" spans="1:14">
      <c r="A31" s="496"/>
      <c r="B31" s="499"/>
      <c r="C31" s="491"/>
      <c r="D31" s="491"/>
      <c r="E31" s="491"/>
      <c r="F31" s="491"/>
      <c r="G31" s="491"/>
      <c r="H31" s="491"/>
      <c r="I31" s="491"/>
      <c r="J31" s="491"/>
      <c r="K31" s="494"/>
      <c r="L31" s="494"/>
      <c r="M31" s="494"/>
      <c r="N31" s="494"/>
    </row>
    <row r="32" spans="1:14">
      <c r="A32" s="496"/>
      <c r="B32" s="509" t="s">
        <v>122</v>
      </c>
      <c r="C32" s="510" t="s">
        <v>123</v>
      </c>
      <c r="D32" s="511" t="s">
        <v>280</v>
      </c>
      <c r="E32" s="511" t="s">
        <v>124</v>
      </c>
      <c r="F32" s="511" t="s">
        <v>281</v>
      </c>
      <c r="G32" s="511" t="s">
        <v>127</v>
      </c>
      <c r="H32" s="511" t="s">
        <v>128</v>
      </c>
      <c r="I32" s="511" t="s">
        <v>129</v>
      </c>
      <c r="J32" s="511" t="s">
        <v>130</v>
      </c>
      <c r="K32" s="526" t="s">
        <v>820</v>
      </c>
      <c r="L32" s="526"/>
      <c r="M32" s="526"/>
      <c r="N32" s="526"/>
    </row>
    <row r="33" spans="1:14" ht="45">
      <c r="A33" s="496">
        <f>+A30+1</f>
        <v>16</v>
      </c>
      <c r="B33" s="527" t="s">
        <v>821</v>
      </c>
      <c r="C33" s="528"/>
      <c r="D33" s="529"/>
      <c r="E33" s="530" t="s">
        <v>845</v>
      </c>
      <c r="F33" s="530" t="s">
        <v>846</v>
      </c>
      <c r="G33" s="530" t="s">
        <v>847</v>
      </c>
      <c r="H33" s="530" t="s">
        <v>848</v>
      </c>
      <c r="I33" s="530" t="s">
        <v>849</v>
      </c>
      <c r="J33" s="530" t="s">
        <v>822</v>
      </c>
      <c r="K33" s="527" t="s">
        <v>823</v>
      </c>
      <c r="L33" s="527"/>
      <c r="M33" s="527"/>
      <c r="N33" s="529"/>
    </row>
    <row r="34" spans="1:14">
      <c r="A34" s="496">
        <f t="shared" ref="A34:A39" si="1">+A33+1</f>
        <v>17</v>
      </c>
      <c r="B34" s="514" t="s">
        <v>842</v>
      </c>
      <c r="C34" s="514"/>
      <c r="D34" s="515"/>
      <c r="E34" s="515">
        <v>0</v>
      </c>
      <c r="F34" s="515">
        <v>0</v>
      </c>
      <c r="G34" s="515">
        <v>0</v>
      </c>
      <c r="H34" s="515">
        <v>0</v>
      </c>
      <c r="I34" s="531">
        <f>SUM(E34:H34)</f>
        <v>0</v>
      </c>
      <c r="J34" s="532"/>
      <c r="K34" s="533"/>
      <c r="L34" s="533"/>
      <c r="M34" s="533"/>
      <c r="N34" s="533"/>
    </row>
    <row r="35" spans="1:14">
      <c r="A35" s="517" t="str">
        <f>A34&amp;"a"</f>
        <v>17a</v>
      </c>
      <c r="B35" s="532" t="s">
        <v>842</v>
      </c>
      <c r="C35" s="532"/>
      <c r="D35" s="501"/>
      <c r="E35" s="501">
        <v>0</v>
      </c>
      <c r="F35" s="515">
        <v>0</v>
      </c>
      <c r="G35" s="501">
        <v>0</v>
      </c>
      <c r="H35" s="501">
        <v>0</v>
      </c>
      <c r="I35" s="531">
        <f t="shared" ref="I35:I37" si="2">SUM(E35:H35)</f>
        <v>0</v>
      </c>
      <c r="J35" s="532"/>
      <c r="K35" s="534"/>
      <c r="L35" s="534"/>
      <c r="M35" s="534"/>
      <c r="N35" s="534"/>
    </row>
    <row r="36" spans="1:14">
      <c r="A36" s="517" t="str">
        <f>A34&amp;"b"</f>
        <v>17b</v>
      </c>
      <c r="B36" s="514" t="s">
        <v>842</v>
      </c>
      <c r="C36" s="514"/>
      <c r="D36" s="515"/>
      <c r="E36" s="515">
        <v>0</v>
      </c>
      <c r="F36" s="515">
        <v>0</v>
      </c>
      <c r="G36" s="515">
        <v>0</v>
      </c>
      <c r="H36" s="515">
        <v>0</v>
      </c>
      <c r="I36" s="531">
        <f t="shared" si="2"/>
        <v>0</v>
      </c>
      <c r="J36" s="532"/>
      <c r="K36" s="535"/>
      <c r="L36" s="534"/>
      <c r="M36" s="534"/>
      <c r="N36" s="534"/>
    </row>
    <row r="37" spans="1:14">
      <c r="A37" s="517" t="str">
        <f>A34&amp;"..."</f>
        <v>17...</v>
      </c>
      <c r="B37" s="536" t="s">
        <v>842</v>
      </c>
      <c r="C37" s="536"/>
      <c r="D37" s="537"/>
      <c r="E37" s="501">
        <v>0</v>
      </c>
      <c r="F37" s="501">
        <v>0</v>
      </c>
      <c r="G37" s="501">
        <v>0</v>
      </c>
      <c r="H37" s="501">
        <v>0</v>
      </c>
      <c r="I37" s="515">
        <f t="shared" si="2"/>
        <v>0</v>
      </c>
      <c r="J37" s="535"/>
      <c r="K37" s="535"/>
      <c r="L37" s="535"/>
      <c r="M37" s="535"/>
      <c r="N37" s="535"/>
    </row>
    <row r="38" spans="1:14" ht="13.5" thickBot="1">
      <c r="A38" s="496">
        <f>+A34+1</f>
        <v>18</v>
      </c>
      <c r="B38" s="538" t="s">
        <v>850</v>
      </c>
      <c r="C38" s="520" t="str">
        <f>"(sum of lines "&amp;A34&amp;"_)"</f>
        <v>(sum of lines 17_)</v>
      </c>
      <c r="D38" s="485"/>
      <c r="E38" s="539">
        <f>SUM(E34:E37)</f>
        <v>0</v>
      </c>
      <c r="F38" s="539">
        <f>SUM(F34:F37)</f>
        <v>0</v>
      </c>
      <c r="G38" s="539">
        <f>SUM(G34:G37)</f>
        <v>0</v>
      </c>
      <c r="H38" s="539">
        <f>SUM(H34:H37)</f>
        <v>0</v>
      </c>
      <c r="I38" s="539">
        <f>SUM(I34:I37)</f>
        <v>0</v>
      </c>
      <c r="J38" s="485"/>
      <c r="K38" s="485"/>
      <c r="L38" s="485"/>
      <c r="M38" s="485"/>
      <c r="N38" s="485"/>
    </row>
    <row r="39" spans="1:14" ht="13.5" thickTop="1">
      <c r="A39" s="496">
        <f t="shared" si="1"/>
        <v>19</v>
      </c>
      <c r="B39" s="540"/>
      <c r="C39" s="540"/>
      <c r="D39" s="485"/>
      <c r="E39" s="541" t="s">
        <v>851</v>
      </c>
      <c r="F39" s="522"/>
      <c r="G39" s="522"/>
      <c r="H39" s="522"/>
      <c r="I39" s="541" t="s">
        <v>851</v>
      </c>
      <c r="J39" s="485"/>
      <c r="K39" s="485"/>
      <c r="L39" s="485"/>
      <c r="M39" s="485"/>
      <c r="N39" s="485"/>
    </row>
    <row r="40" spans="1:14">
      <c r="A40" s="496"/>
      <c r="B40" s="540"/>
      <c r="C40" s="540"/>
      <c r="D40" s="485"/>
      <c r="E40" s="522"/>
      <c r="F40" s="522"/>
      <c r="G40" s="522"/>
      <c r="H40" s="485"/>
      <c r="I40" s="485"/>
      <c r="J40" s="485"/>
      <c r="K40" s="485"/>
      <c r="L40" s="485"/>
      <c r="M40" s="485"/>
      <c r="N40" s="485"/>
    </row>
    <row r="41" spans="1:14">
      <c r="A41" s="496">
        <f>A39+1</f>
        <v>20</v>
      </c>
      <c r="B41" s="514" t="s">
        <v>842</v>
      </c>
      <c r="C41" s="514"/>
      <c r="D41" s="515"/>
      <c r="E41" s="515">
        <v>0</v>
      </c>
      <c r="F41" s="515">
        <v>0</v>
      </c>
      <c r="G41" s="515">
        <v>0</v>
      </c>
      <c r="H41" s="515">
        <v>0</v>
      </c>
      <c r="I41" s="531">
        <f t="shared" ref="I41:I44" si="3">SUM(E41:H41)</f>
        <v>0</v>
      </c>
      <c r="J41" s="532"/>
      <c r="K41" s="534"/>
      <c r="L41" s="534"/>
      <c r="M41" s="534"/>
      <c r="N41" s="534"/>
    </row>
    <row r="42" spans="1:14">
      <c r="A42" s="517" t="str">
        <f>A41&amp;"a"</f>
        <v>20a</v>
      </c>
      <c r="B42" s="532" t="s">
        <v>842</v>
      </c>
      <c r="C42" s="532"/>
      <c r="D42" s="501"/>
      <c r="E42" s="501">
        <v>0</v>
      </c>
      <c r="F42" s="515">
        <v>0</v>
      </c>
      <c r="G42" s="515">
        <v>0</v>
      </c>
      <c r="H42" s="501">
        <v>0</v>
      </c>
      <c r="I42" s="531">
        <f t="shared" si="3"/>
        <v>0</v>
      </c>
      <c r="J42" s="532"/>
      <c r="K42" s="534"/>
      <c r="L42" s="534"/>
      <c r="M42" s="534"/>
      <c r="N42" s="534"/>
    </row>
    <row r="43" spans="1:14">
      <c r="A43" s="517" t="str">
        <f>A41&amp;"b"</f>
        <v>20b</v>
      </c>
      <c r="B43" s="514" t="s">
        <v>842</v>
      </c>
      <c r="C43" s="514"/>
      <c r="D43" s="515"/>
      <c r="E43" s="515">
        <v>0</v>
      </c>
      <c r="F43" s="515">
        <v>0</v>
      </c>
      <c r="G43" s="515">
        <v>0</v>
      </c>
      <c r="H43" s="515">
        <v>0</v>
      </c>
      <c r="I43" s="531">
        <f t="shared" si="3"/>
        <v>0</v>
      </c>
      <c r="J43" s="532"/>
      <c r="K43" s="535"/>
      <c r="L43" s="534"/>
      <c r="M43" s="534"/>
      <c r="N43" s="534"/>
    </row>
    <row r="44" spans="1:14">
      <c r="A44" s="517" t="str">
        <f>A41&amp;"..."</f>
        <v>20...</v>
      </c>
      <c r="B44" s="514" t="s">
        <v>842</v>
      </c>
      <c r="C44" s="514"/>
      <c r="D44" s="515"/>
      <c r="E44" s="515">
        <v>0</v>
      </c>
      <c r="F44" s="515">
        <v>0</v>
      </c>
      <c r="G44" s="515">
        <v>0</v>
      </c>
      <c r="H44" s="515">
        <v>0</v>
      </c>
      <c r="I44" s="515">
        <f t="shared" si="3"/>
        <v>0</v>
      </c>
      <c r="J44" s="532"/>
      <c r="K44" s="535"/>
      <c r="L44" s="535"/>
      <c r="M44" s="535"/>
      <c r="N44" s="535"/>
    </row>
    <row r="45" spans="1:14" ht="13.5" thickBot="1">
      <c r="A45" s="496">
        <f>A41+1</f>
        <v>21</v>
      </c>
      <c r="B45" s="538" t="s">
        <v>852</v>
      </c>
      <c r="C45" s="542" t="str">
        <f>"(sum of lines "&amp;A41&amp;"_)"</f>
        <v>(sum of lines 20_)</v>
      </c>
      <c r="D45" s="543"/>
      <c r="E45" s="539">
        <f>SUM(E41:E44)</f>
        <v>0</v>
      </c>
      <c r="F45" s="539">
        <f>SUM(F41:F44)</f>
        <v>0</v>
      </c>
      <c r="G45" s="539">
        <f>SUM(G41:G44)</f>
        <v>0</v>
      </c>
      <c r="H45" s="539">
        <f>SUM(H41:H44)</f>
        <v>0</v>
      </c>
      <c r="I45" s="539">
        <f>SUM(I41:I44)</f>
        <v>0</v>
      </c>
      <c r="J45" s="485"/>
      <c r="K45" s="485"/>
      <c r="L45" s="485"/>
      <c r="M45" s="485"/>
      <c r="N45" s="485"/>
    </row>
    <row r="46" spans="1:14" ht="13.5" thickTop="1">
      <c r="A46" s="496">
        <f t="shared" ref="A46" si="4">+A45+1</f>
        <v>22</v>
      </c>
      <c r="B46" s="540"/>
      <c r="C46" s="540"/>
      <c r="D46" s="485"/>
      <c r="E46" s="541" t="s">
        <v>853</v>
      </c>
      <c r="F46" s="522"/>
      <c r="G46" s="522"/>
      <c r="H46" s="522"/>
      <c r="I46" s="541" t="s">
        <v>853</v>
      </c>
      <c r="J46" s="485"/>
      <c r="K46" s="485"/>
      <c r="L46" s="485"/>
      <c r="M46" s="485"/>
      <c r="N46" s="485"/>
    </row>
    <row r="47" spans="1:14">
      <c r="A47" s="496"/>
      <c r="B47" s="544"/>
      <c r="C47" s="544"/>
      <c r="D47" s="544"/>
      <c r="E47" s="544"/>
      <c r="F47" s="544"/>
      <c r="G47" s="544"/>
      <c r="H47" s="544"/>
      <c r="I47" s="544"/>
      <c r="J47" s="544"/>
      <c r="K47" s="544"/>
      <c r="L47" s="544"/>
      <c r="M47" s="544"/>
      <c r="N47" s="544"/>
    </row>
    <row r="48" spans="1:14" ht="45.75" customHeight="1">
      <c r="A48" s="496">
        <f>+A46+1</f>
        <v>23</v>
      </c>
      <c r="B48" s="971" t="s">
        <v>990</v>
      </c>
      <c r="C48" s="971"/>
      <c r="D48" s="971"/>
      <c r="E48" s="971"/>
      <c r="F48" s="971"/>
      <c r="G48" s="971"/>
      <c r="H48" s="971"/>
      <c r="I48" s="971"/>
      <c r="J48" s="971"/>
      <c r="K48" s="971"/>
      <c r="L48" s="971"/>
      <c r="M48" s="971"/>
      <c r="N48" s="971"/>
    </row>
    <row r="49" spans="1:14" ht="13.5" thickBot="1">
      <c r="A49" s="496"/>
      <c r="B49" s="506"/>
      <c r="C49" s="506"/>
      <c r="D49" s="506"/>
      <c r="E49" s="506"/>
      <c r="F49" s="506"/>
      <c r="G49" s="506"/>
      <c r="H49" s="506"/>
      <c r="I49" s="506"/>
      <c r="J49" s="506"/>
      <c r="K49" s="506"/>
      <c r="L49" s="506"/>
      <c r="M49" s="506"/>
      <c r="N49" s="506"/>
    </row>
    <row r="50" spans="1:14">
      <c r="A50" s="496">
        <f>A48+1</f>
        <v>24</v>
      </c>
      <c r="B50" s="499" t="s">
        <v>854</v>
      </c>
      <c r="C50" s="491"/>
      <c r="D50" s="491"/>
      <c r="E50" s="491"/>
      <c r="F50" s="491"/>
      <c r="G50" s="491"/>
      <c r="H50" s="507"/>
      <c r="I50" s="507"/>
      <c r="J50" s="485"/>
      <c r="K50" s="485"/>
      <c r="L50" s="485"/>
      <c r="M50" s="485"/>
      <c r="N50" s="485"/>
    </row>
    <row r="51" spans="1:14" ht="66.75" customHeight="1">
      <c r="A51" s="496">
        <f>+A50+1</f>
        <v>25</v>
      </c>
      <c r="B51" s="974" t="s">
        <v>855</v>
      </c>
      <c r="C51" s="974"/>
      <c r="D51" s="974"/>
      <c r="E51" s="974"/>
      <c r="F51" s="974"/>
      <c r="G51" s="974"/>
      <c r="H51" s="974"/>
      <c r="I51" s="974"/>
      <c r="J51" s="974"/>
      <c r="K51" s="974"/>
      <c r="L51" s="974"/>
      <c r="M51" s="974"/>
      <c r="N51" s="974"/>
    </row>
    <row r="52" spans="1:14">
      <c r="A52" s="496"/>
      <c r="B52" s="545"/>
      <c r="C52" s="545"/>
      <c r="D52" s="545"/>
      <c r="E52" s="545"/>
      <c r="F52" s="545"/>
      <c r="G52" s="545"/>
      <c r="H52" s="545"/>
      <c r="I52" s="545"/>
      <c r="J52" s="545"/>
      <c r="K52" s="545"/>
      <c r="L52" s="545"/>
      <c r="M52" s="485"/>
      <c r="N52" s="485"/>
    </row>
    <row r="53" spans="1:14">
      <c r="A53" s="496">
        <f>A51+1</f>
        <v>26</v>
      </c>
      <c r="B53" s="499" t="s">
        <v>856</v>
      </c>
      <c r="C53" s="491"/>
      <c r="D53" s="491"/>
      <c r="E53" s="491"/>
      <c r="F53" s="491"/>
      <c r="G53" s="491"/>
      <c r="H53" s="507"/>
      <c r="I53" s="507"/>
      <c r="J53" s="485"/>
      <c r="K53" s="485"/>
      <c r="L53" s="485"/>
      <c r="M53" s="485"/>
      <c r="N53" s="485"/>
    </row>
    <row r="54" spans="1:14">
      <c r="A54" s="496"/>
      <c r="B54" s="509" t="s">
        <v>122</v>
      </c>
      <c r="C54" s="510" t="s">
        <v>123</v>
      </c>
      <c r="D54" s="511" t="s">
        <v>280</v>
      </c>
      <c r="E54" s="511" t="s">
        <v>124</v>
      </c>
      <c r="F54" s="511" t="s">
        <v>281</v>
      </c>
      <c r="G54" s="511" t="s">
        <v>127</v>
      </c>
      <c r="H54" s="511" t="s">
        <v>128</v>
      </c>
      <c r="I54" s="511" t="s">
        <v>129</v>
      </c>
      <c r="J54" s="511" t="s">
        <v>130</v>
      </c>
      <c r="K54" s="511" t="s">
        <v>820</v>
      </c>
      <c r="L54" s="511"/>
      <c r="M54" s="485"/>
      <c r="N54" s="485"/>
    </row>
    <row r="55" spans="1:14" ht="54">
      <c r="A55" s="496">
        <f>+A53+1</f>
        <v>27</v>
      </c>
      <c r="B55" s="527" t="s">
        <v>821</v>
      </c>
      <c r="C55" s="528"/>
      <c r="D55" s="529"/>
      <c r="E55" s="529"/>
      <c r="F55" s="530" t="s">
        <v>857</v>
      </c>
      <c r="G55" s="546" t="s">
        <v>824</v>
      </c>
      <c r="H55" s="546" t="s">
        <v>825</v>
      </c>
      <c r="I55" s="546" t="s">
        <v>826</v>
      </c>
      <c r="J55" s="546" t="s">
        <v>827</v>
      </c>
      <c r="K55" s="527" t="s">
        <v>858</v>
      </c>
      <c r="L55" s="529"/>
      <c r="M55" s="529"/>
      <c r="N55" s="529"/>
    </row>
    <row r="56" spans="1:14">
      <c r="A56" s="496">
        <f t="shared" ref="A56" si="5">+A55+1</f>
        <v>28</v>
      </c>
      <c r="B56" s="514" t="s">
        <v>842</v>
      </c>
      <c r="C56" s="514"/>
      <c r="D56" s="515"/>
      <c r="E56" s="515"/>
      <c r="F56" s="531">
        <f>G34</f>
        <v>0</v>
      </c>
      <c r="G56" s="515">
        <v>0</v>
      </c>
      <c r="H56" s="515">
        <v>0</v>
      </c>
      <c r="I56" s="515">
        <v>0</v>
      </c>
      <c r="J56" s="515">
        <v>0</v>
      </c>
      <c r="K56" s="533"/>
      <c r="L56" s="534"/>
      <c r="M56" s="534"/>
      <c r="N56" s="534"/>
    </row>
    <row r="57" spans="1:14">
      <c r="A57" s="517" t="str">
        <f>A56&amp;"a"</f>
        <v>28a</v>
      </c>
      <c r="B57" s="532" t="s">
        <v>842</v>
      </c>
      <c r="C57" s="532"/>
      <c r="D57" s="501"/>
      <c r="E57" s="515"/>
      <c r="F57" s="547">
        <f>G35</f>
        <v>0</v>
      </c>
      <c r="G57" s="515">
        <v>0</v>
      </c>
      <c r="H57" s="515">
        <v>0</v>
      </c>
      <c r="I57" s="515">
        <v>0</v>
      </c>
      <c r="J57" s="515">
        <v>0</v>
      </c>
      <c r="K57" s="534"/>
      <c r="L57" s="534"/>
      <c r="M57" s="534"/>
      <c r="N57" s="534"/>
    </row>
    <row r="58" spans="1:14">
      <c r="A58" s="517" t="str">
        <f>A56&amp;"b"</f>
        <v>28b</v>
      </c>
      <c r="B58" s="514" t="s">
        <v>842</v>
      </c>
      <c r="C58" s="514"/>
      <c r="D58" s="515"/>
      <c r="E58" s="515"/>
      <c r="F58" s="531">
        <f>G36</f>
        <v>0</v>
      </c>
      <c r="G58" s="515">
        <v>0</v>
      </c>
      <c r="H58" s="515">
        <v>0</v>
      </c>
      <c r="I58" s="515">
        <v>0</v>
      </c>
      <c r="J58" s="515">
        <v>0</v>
      </c>
      <c r="K58" s="534"/>
      <c r="L58" s="534"/>
      <c r="M58" s="534"/>
      <c r="N58" s="534"/>
    </row>
    <row r="59" spans="1:14">
      <c r="A59" s="517" t="str">
        <f>A56&amp;"..."</f>
        <v>28...</v>
      </c>
      <c r="B59" s="514" t="s">
        <v>842</v>
      </c>
      <c r="C59" s="514"/>
      <c r="D59" s="515"/>
      <c r="E59" s="515"/>
      <c r="F59" s="515">
        <f>G37</f>
        <v>0</v>
      </c>
      <c r="G59" s="515">
        <v>0</v>
      </c>
      <c r="H59" s="515">
        <v>0</v>
      </c>
      <c r="I59" s="515">
        <v>0</v>
      </c>
      <c r="J59" s="515">
        <v>0</v>
      </c>
      <c r="K59" s="534"/>
      <c r="L59" s="534"/>
      <c r="M59" s="534"/>
      <c r="N59" s="534"/>
    </row>
    <row r="60" spans="1:14">
      <c r="A60" s="496">
        <f>A56+1</f>
        <v>29</v>
      </c>
      <c r="B60" s="538" t="s">
        <v>850</v>
      </c>
      <c r="C60" s="542" t="str">
        <f>"(sum of lines "&amp;A56&amp;"_)"</f>
        <v>(sum of lines 28_)</v>
      </c>
      <c r="D60" s="543"/>
      <c r="E60" s="543"/>
      <c r="F60" s="548">
        <f>SUM(F56:F59)</f>
        <v>0</v>
      </c>
      <c r="G60" s="548">
        <f>SUM(G56:G59)</f>
        <v>0</v>
      </c>
      <c r="H60" s="548">
        <f>SUM(H56:H59)</f>
        <v>0</v>
      </c>
      <c r="I60" s="548">
        <f>SUM(I56:I59)</f>
        <v>0</v>
      </c>
      <c r="J60" s="548">
        <f>SUM(J56:J59)</f>
        <v>0</v>
      </c>
      <c r="K60" s="485"/>
      <c r="L60" s="485"/>
      <c r="M60" s="485"/>
      <c r="N60" s="485"/>
    </row>
    <row r="61" spans="1:14">
      <c r="A61" s="496"/>
      <c r="B61" s="540"/>
      <c r="C61" s="540"/>
      <c r="D61" s="485"/>
      <c r="E61" s="485"/>
      <c r="F61" s="522"/>
      <c r="G61" s="522"/>
      <c r="H61" s="522"/>
      <c r="I61" s="485"/>
      <c r="J61" s="485"/>
      <c r="K61" s="485"/>
      <c r="L61" s="485"/>
      <c r="M61" s="485"/>
      <c r="N61" s="485"/>
    </row>
    <row r="62" spans="1:14">
      <c r="A62" s="496">
        <f>+A60+1</f>
        <v>30</v>
      </c>
      <c r="B62" s="514" t="s">
        <v>842</v>
      </c>
      <c r="C62" s="514"/>
      <c r="D62" s="515"/>
      <c r="E62" s="515"/>
      <c r="F62" s="531">
        <f>G41</f>
        <v>0</v>
      </c>
      <c r="G62" s="515">
        <v>0</v>
      </c>
      <c r="H62" s="515">
        <v>0</v>
      </c>
      <c r="I62" s="515">
        <v>0</v>
      </c>
      <c r="J62" s="515">
        <v>0</v>
      </c>
      <c r="K62" s="534"/>
      <c r="L62" s="534"/>
      <c r="M62" s="534"/>
      <c r="N62" s="534"/>
    </row>
    <row r="63" spans="1:14">
      <c r="A63" s="517" t="str">
        <f>A62&amp;"a"</f>
        <v>30a</v>
      </c>
      <c r="B63" s="532" t="s">
        <v>842</v>
      </c>
      <c r="C63" s="532"/>
      <c r="D63" s="501"/>
      <c r="E63" s="515"/>
      <c r="F63" s="547">
        <f>G42</f>
        <v>0</v>
      </c>
      <c r="G63" s="515">
        <v>0</v>
      </c>
      <c r="H63" s="515">
        <v>0</v>
      </c>
      <c r="I63" s="515">
        <v>0</v>
      </c>
      <c r="J63" s="515">
        <v>0</v>
      </c>
      <c r="K63" s="534"/>
      <c r="L63" s="534"/>
      <c r="M63" s="534"/>
      <c r="N63" s="534"/>
    </row>
    <row r="64" spans="1:14">
      <c r="A64" s="517" t="str">
        <f>A62&amp;"b"</f>
        <v>30b</v>
      </c>
      <c r="B64" s="514" t="s">
        <v>842</v>
      </c>
      <c r="C64" s="514"/>
      <c r="D64" s="515"/>
      <c r="E64" s="515"/>
      <c r="F64" s="531">
        <f>G43</f>
        <v>0</v>
      </c>
      <c r="G64" s="515">
        <v>0</v>
      </c>
      <c r="H64" s="515">
        <v>0</v>
      </c>
      <c r="I64" s="515">
        <v>0</v>
      </c>
      <c r="J64" s="515">
        <v>0</v>
      </c>
      <c r="K64" s="534"/>
      <c r="L64" s="534"/>
      <c r="M64" s="534"/>
      <c r="N64" s="534"/>
    </row>
    <row r="65" spans="1:14">
      <c r="A65" s="517" t="str">
        <f>A62&amp;"..."</f>
        <v>30...</v>
      </c>
      <c r="B65" s="536" t="s">
        <v>842</v>
      </c>
      <c r="C65" s="536"/>
      <c r="D65" s="537"/>
      <c r="E65" s="519"/>
      <c r="F65" s="501">
        <v>0</v>
      </c>
      <c r="G65" s="501">
        <v>0</v>
      </c>
      <c r="H65" s="501">
        <v>0</v>
      </c>
      <c r="I65" s="515">
        <v>0</v>
      </c>
      <c r="J65" s="515">
        <v>0</v>
      </c>
      <c r="K65" s="534"/>
      <c r="L65" s="534"/>
      <c r="M65" s="534"/>
      <c r="N65" s="534"/>
    </row>
    <row r="66" spans="1:14">
      <c r="A66" s="496">
        <f>A62+1</f>
        <v>31</v>
      </c>
      <c r="B66" s="538" t="s">
        <v>859</v>
      </c>
      <c r="C66" s="542" t="str">
        <f>"(sum of lines "&amp;A62&amp;"_)"</f>
        <v>(sum of lines 30_)</v>
      </c>
      <c r="D66" s="485"/>
      <c r="E66" s="485"/>
      <c r="F66" s="548">
        <f>SUM(F62:F65)</f>
        <v>0</v>
      </c>
      <c r="G66" s="548">
        <f>SUM(G62:G65)</f>
        <v>0</v>
      </c>
      <c r="H66" s="548">
        <f>SUM(H62:H65)</f>
        <v>0</v>
      </c>
      <c r="I66" s="548">
        <f>SUM(I62:I65)</f>
        <v>0</v>
      </c>
      <c r="J66" s="548">
        <f>SUM(J62:J65)</f>
        <v>0</v>
      </c>
      <c r="K66" s="485"/>
      <c r="L66" s="485"/>
      <c r="M66" s="485"/>
      <c r="N66" s="485"/>
    </row>
    <row r="67" spans="1:14" ht="13.5" thickBot="1">
      <c r="A67" s="496">
        <f t="shared" ref="A67:A68" si="6">+A66+1</f>
        <v>32</v>
      </c>
      <c r="B67" s="485" t="s">
        <v>860</v>
      </c>
      <c r="C67" s="485"/>
      <c r="D67" s="485"/>
      <c r="E67" s="542" t="str">
        <f>"(sum of lines "&amp;A60&amp;" &amp; "&amp;A66&amp;")"</f>
        <v>(sum of lines 29 &amp; 31)</v>
      </c>
      <c r="F67" s="521">
        <f>F60+F66</f>
        <v>0</v>
      </c>
      <c r="G67" s="521">
        <f>G60+G66</f>
        <v>0</v>
      </c>
      <c r="H67" s="521">
        <f>H60+H66</f>
        <v>0</v>
      </c>
      <c r="I67" s="521">
        <f>I60+I66</f>
        <v>0</v>
      </c>
      <c r="J67" s="521">
        <f>J60+J66</f>
        <v>0</v>
      </c>
      <c r="K67" s="485"/>
      <c r="L67" s="485"/>
      <c r="M67" s="485"/>
      <c r="N67" s="485"/>
    </row>
    <row r="68" spans="1:14" ht="13.5" thickTop="1">
      <c r="A68" s="496">
        <f t="shared" si="6"/>
        <v>33</v>
      </c>
      <c r="B68" s="485" t="s">
        <v>861</v>
      </c>
      <c r="C68" s="485"/>
      <c r="D68" s="520"/>
      <c r="E68" s="542" t="str">
        <f>"(sum of lines "&amp;A67&amp;G54&amp;" &amp; "&amp;A67&amp;H54&amp;")"</f>
        <v>(sum of lines 32(f) &amp; 32(g))</v>
      </c>
      <c r="F68" s="507"/>
      <c r="G68" s="507"/>
      <c r="H68" s="507">
        <f>G67+H67</f>
        <v>0</v>
      </c>
      <c r="I68" s="507"/>
      <c r="J68" s="507"/>
      <c r="K68" s="549" t="str">
        <f>"To line "&amp;$A$22</f>
        <v>To line 11</v>
      </c>
      <c r="L68" s="485"/>
      <c r="M68" s="485"/>
      <c r="N68" s="485"/>
    </row>
    <row r="69" spans="1:14">
      <c r="A69" s="496"/>
      <c r="B69" s="485"/>
      <c r="C69" s="485"/>
      <c r="D69" s="485"/>
      <c r="E69" s="507"/>
      <c r="F69" s="507"/>
      <c r="G69" s="507"/>
      <c r="H69" s="507"/>
      <c r="I69" s="507"/>
      <c r="J69" s="507"/>
      <c r="K69" s="507"/>
      <c r="L69" s="508"/>
      <c r="M69" s="499" t="s">
        <v>1174</v>
      </c>
      <c r="N69" s="485"/>
    </row>
    <row r="70" spans="1:14">
      <c r="A70" s="496">
        <f>A68+1</f>
        <v>34</v>
      </c>
      <c r="B70" s="499" t="s">
        <v>862</v>
      </c>
      <c r="C70" s="485"/>
      <c r="D70" s="485"/>
      <c r="E70" s="507"/>
      <c r="F70" s="507"/>
      <c r="G70" s="507"/>
      <c r="H70" s="507"/>
      <c r="I70" s="507"/>
      <c r="J70" s="507"/>
      <c r="K70" s="507"/>
      <c r="L70" s="508"/>
      <c r="M70" s="485"/>
      <c r="N70" s="485"/>
    </row>
    <row r="71" spans="1:14" ht="60" customHeight="1">
      <c r="A71" s="496">
        <f t="shared" ref="A71:A75" si="7">A70+1</f>
        <v>35</v>
      </c>
      <c r="B71" s="971" t="s">
        <v>863</v>
      </c>
      <c r="C71" s="971"/>
      <c r="D71" s="971"/>
      <c r="E71" s="971"/>
      <c r="F71" s="971"/>
      <c r="G71" s="971"/>
      <c r="H71" s="971"/>
      <c r="I71" s="971"/>
      <c r="J71" s="971"/>
      <c r="K71" s="971"/>
      <c r="L71" s="971"/>
      <c r="M71" s="485"/>
      <c r="N71" s="485"/>
    </row>
    <row r="72" spans="1:14">
      <c r="A72" s="496"/>
      <c r="B72" s="509" t="s">
        <v>122</v>
      </c>
      <c r="C72" s="510" t="s">
        <v>123</v>
      </c>
      <c r="D72" s="511" t="s">
        <v>280</v>
      </c>
      <c r="E72" s="511" t="s">
        <v>124</v>
      </c>
      <c r="F72" s="511" t="s">
        <v>281</v>
      </c>
      <c r="G72" s="511" t="s">
        <v>127</v>
      </c>
      <c r="H72" s="511" t="s">
        <v>128</v>
      </c>
      <c r="I72" s="511" t="s">
        <v>129</v>
      </c>
      <c r="J72" s="511" t="s">
        <v>130</v>
      </c>
      <c r="K72" s="511" t="s">
        <v>820</v>
      </c>
      <c r="L72" s="511" t="s">
        <v>864</v>
      </c>
      <c r="M72" s="485"/>
      <c r="N72" s="485"/>
    </row>
    <row r="73" spans="1:14" ht="81">
      <c r="A73" s="496">
        <f>A71+1</f>
        <v>36</v>
      </c>
      <c r="B73" s="512"/>
      <c r="C73" s="512"/>
      <c r="D73" s="512" t="s">
        <v>865</v>
      </c>
      <c r="E73" s="512" t="s">
        <v>866</v>
      </c>
      <c r="F73" s="512" t="s">
        <v>867</v>
      </c>
      <c r="G73" s="512" t="s">
        <v>868</v>
      </c>
      <c r="H73" s="512" t="s">
        <v>869</v>
      </c>
      <c r="I73" s="512" t="s">
        <v>870</v>
      </c>
      <c r="J73" s="512" t="s">
        <v>871</v>
      </c>
      <c r="K73" s="512" t="s">
        <v>872</v>
      </c>
      <c r="L73" s="512" t="s">
        <v>873</v>
      </c>
      <c r="M73" s="507"/>
      <c r="N73" s="507"/>
    </row>
    <row r="74" spans="1:14">
      <c r="A74" s="496">
        <f t="shared" si="7"/>
        <v>37</v>
      </c>
      <c r="B74" s="483"/>
      <c r="C74" s="483"/>
      <c r="D74" s="550"/>
      <c r="E74" s="551"/>
      <c r="F74" s="552" t="s">
        <v>874</v>
      </c>
      <c r="G74" s="553" t="s">
        <v>875</v>
      </c>
      <c r="H74" s="552" t="s">
        <v>876</v>
      </c>
      <c r="I74" s="551"/>
      <c r="J74" s="554" t="s">
        <v>877</v>
      </c>
      <c r="K74" s="552" t="s">
        <v>878</v>
      </c>
      <c r="L74" s="552" t="s">
        <v>879</v>
      </c>
      <c r="M74" s="507"/>
      <c r="N74" s="507"/>
    </row>
    <row r="75" spans="1:14">
      <c r="A75" s="496">
        <f t="shared" si="7"/>
        <v>38</v>
      </c>
      <c r="B75" s="532" t="s">
        <v>842</v>
      </c>
      <c r="C75" s="555"/>
      <c r="D75" s="556"/>
      <c r="E75" s="557"/>
      <c r="F75" s="550">
        <f>D75*E75</f>
        <v>0</v>
      </c>
      <c r="G75" s="557"/>
      <c r="H75" s="550">
        <f>F75*G75</f>
        <v>0</v>
      </c>
      <c r="I75" s="557"/>
      <c r="J75" s="550">
        <f>-D75*I75</f>
        <v>0</v>
      </c>
      <c r="K75" s="550">
        <f>F75+J75</f>
        <v>0</v>
      </c>
      <c r="L75" s="550">
        <f>K75*G75</f>
        <v>0</v>
      </c>
      <c r="M75" s="558" t="str">
        <f>"To line "&amp;$A$22</f>
        <v>To line 11</v>
      </c>
      <c r="N75" s="522"/>
    </row>
    <row r="76" spans="1:14">
      <c r="A76" s="517" t="str">
        <f>A75&amp;"…"</f>
        <v>38…</v>
      </c>
      <c r="B76" s="532" t="s">
        <v>842</v>
      </c>
      <c r="C76" s="555"/>
      <c r="D76" s="556"/>
      <c r="E76" s="557"/>
      <c r="F76" s="550">
        <f>D76*E76</f>
        <v>0</v>
      </c>
      <c r="G76" s="557"/>
      <c r="H76" s="550">
        <f>F76*G76</f>
        <v>0</v>
      </c>
      <c r="I76" s="557"/>
      <c r="J76" s="550">
        <f>-D76*I76</f>
        <v>0</v>
      </c>
      <c r="K76" s="550">
        <f>F76+J76</f>
        <v>0</v>
      </c>
      <c r="L76" s="550">
        <f>K76*G76</f>
        <v>0</v>
      </c>
      <c r="M76" s="558" t="str">
        <f>"To line "&amp;$A$22</f>
        <v>To line 11</v>
      </c>
      <c r="N76" s="522"/>
    </row>
    <row r="77" spans="1:14" ht="13.5" thickBot="1">
      <c r="A77" s="496"/>
      <c r="B77" s="506"/>
      <c r="C77" s="506"/>
      <c r="D77" s="506"/>
      <c r="E77" s="506"/>
      <c r="F77" s="506"/>
      <c r="G77" s="506"/>
      <c r="H77" s="506"/>
      <c r="I77" s="506"/>
      <c r="J77" s="506"/>
      <c r="K77" s="506"/>
      <c r="L77" s="506"/>
      <c r="M77" s="506"/>
      <c r="N77" s="506"/>
    </row>
    <row r="78" spans="1:14">
      <c r="A78" s="496">
        <f>A75+1</f>
        <v>39</v>
      </c>
      <c r="B78" s="490" t="s">
        <v>880</v>
      </c>
      <c r="C78" s="491"/>
      <c r="D78" s="492"/>
      <c r="E78" s="493"/>
      <c r="F78" s="491"/>
      <c r="G78" s="491"/>
      <c r="H78" s="492"/>
      <c r="I78" s="491"/>
      <c r="J78" s="494"/>
      <c r="K78" s="495"/>
      <c r="L78" s="490"/>
      <c r="M78" s="490"/>
      <c r="N78" s="490"/>
    </row>
    <row r="79" spans="1:14" ht="68.25" customHeight="1">
      <c r="A79" s="496">
        <f>A78+1</f>
        <v>40</v>
      </c>
      <c r="B79" s="972" t="s">
        <v>881</v>
      </c>
      <c r="C79" s="972"/>
      <c r="D79" s="972"/>
      <c r="E79" s="972"/>
      <c r="F79" s="972"/>
      <c r="G79" s="972"/>
      <c r="H79" s="972"/>
      <c r="I79" s="972"/>
      <c r="J79" s="972"/>
      <c r="K79" s="972"/>
      <c r="L79" s="972"/>
      <c r="M79" s="490"/>
      <c r="N79" s="490"/>
    </row>
    <row r="80" spans="1:14">
      <c r="A80" s="496"/>
      <c r="B80" s="490"/>
      <c r="C80" s="491"/>
      <c r="D80" s="492"/>
      <c r="E80" s="493"/>
      <c r="F80" s="491"/>
      <c r="G80" s="491"/>
      <c r="H80" s="492"/>
      <c r="I80" s="491"/>
      <c r="J80" s="494"/>
      <c r="K80" s="495"/>
      <c r="L80" s="490"/>
      <c r="M80" s="490"/>
      <c r="N80" s="490"/>
    </row>
    <row r="81" spans="1:14">
      <c r="A81" s="496">
        <f>A79+1</f>
        <v>41</v>
      </c>
      <c r="B81" s="490" t="s">
        <v>882</v>
      </c>
      <c r="C81" s="492"/>
      <c r="D81" s="492"/>
      <c r="E81" s="490"/>
      <c r="F81" s="502" t="s">
        <v>1165</v>
      </c>
      <c r="G81" s="503"/>
      <c r="H81" s="493"/>
      <c r="I81" s="492"/>
      <c r="J81" s="559" t="s">
        <v>884</v>
      </c>
      <c r="K81" s="560"/>
      <c r="L81" s="490"/>
      <c r="M81" s="490"/>
      <c r="N81" s="490"/>
    </row>
    <row r="82" spans="1:14">
      <c r="A82" s="496"/>
      <c r="B82" s="493"/>
      <c r="C82" s="492"/>
      <c r="D82" s="492"/>
      <c r="E82" s="492"/>
      <c r="F82" s="492"/>
      <c r="G82" s="492"/>
      <c r="H82" s="492"/>
      <c r="I82" s="492"/>
      <c r="J82" s="492"/>
      <c r="K82" s="490"/>
      <c r="L82" s="490"/>
      <c r="M82" s="490"/>
      <c r="N82" s="490"/>
    </row>
    <row r="83" spans="1:14">
      <c r="A83" s="495">
        <f>A81+1</f>
        <v>42</v>
      </c>
      <c r="B83" s="979" t="s">
        <v>885</v>
      </c>
      <c r="C83" s="980"/>
      <c r="D83" s="980"/>
      <c r="E83" s="980"/>
      <c r="F83" s="980"/>
      <c r="G83" s="980"/>
      <c r="H83" s="980"/>
      <c r="I83" s="980"/>
      <c r="J83" s="980"/>
      <c r="K83" s="980"/>
      <c r="L83" s="980"/>
      <c r="M83" s="490"/>
      <c r="N83" s="490"/>
    </row>
    <row r="84" spans="1:14">
      <c r="A84" s="496"/>
      <c r="B84" s="509" t="s">
        <v>122</v>
      </c>
      <c r="C84" s="490"/>
      <c r="D84" s="490"/>
      <c r="E84" s="510" t="s">
        <v>123</v>
      </c>
      <c r="F84" s="511" t="s">
        <v>125</v>
      </c>
      <c r="G84" s="511"/>
      <c r="H84" s="511"/>
      <c r="I84" s="511"/>
      <c r="J84" s="511"/>
      <c r="K84" s="511"/>
      <c r="L84" s="511"/>
      <c r="M84" s="485"/>
      <c r="N84" s="485"/>
    </row>
    <row r="85" spans="1:14" ht="18">
      <c r="A85" s="496">
        <f>A83+1</f>
        <v>43</v>
      </c>
      <c r="B85" s="561" t="s">
        <v>815</v>
      </c>
      <c r="C85" s="490"/>
      <c r="D85" s="490"/>
      <c r="E85" s="561" t="s">
        <v>828</v>
      </c>
      <c r="F85" s="562" t="s">
        <v>886</v>
      </c>
      <c r="G85" s="562"/>
      <c r="H85" s="562"/>
      <c r="I85" s="562"/>
      <c r="J85" s="562"/>
      <c r="K85" s="562"/>
      <c r="L85" s="562"/>
      <c r="M85" s="490"/>
      <c r="N85" s="490"/>
    </row>
    <row r="86" spans="1:14">
      <c r="A86" s="496">
        <f t="shared" ref="A86:A100" si="8">A85+1</f>
        <v>44</v>
      </c>
      <c r="B86" s="493">
        <v>190</v>
      </c>
      <c r="C86" s="490"/>
      <c r="D86" s="490"/>
      <c r="E86" s="563">
        <f>'Att 13.2 -Excess-Deficient ADIT'!H37</f>
        <v>-90687.682707999949</v>
      </c>
      <c r="F86" s="560" t="s">
        <v>1166</v>
      </c>
      <c r="G86" s="504"/>
      <c r="H86" s="504"/>
      <c r="I86" s="504"/>
      <c r="J86" s="504"/>
      <c r="K86" s="504"/>
      <c r="L86" s="504"/>
      <c r="M86" s="490"/>
      <c r="N86" s="490"/>
    </row>
    <row r="87" spans="1:14">
      <c r="A87" s="496">
        <f t="shared" si="8"/>
        <v>45</v>
      </c>
      <c r="B87" s="493">
        <v>281</v>
      </c>
      <c r="C87" s="490"/>
      <c r="D87" s="490"/>
      <c r="E87" s="564"/>
      <c r="F87" s="560"/>
      <c r="G87" s="504"/>
      <c r="H87" s="504"/>
      <c r="I87" s="504"/>
      <c r="J87" s="504"/>
      <c r="K87" s="504"/>
      <c r="L87" s="504"/>
      <c r="M87" s="485"/>
      <c r="N87" s="485"/>
    </row>
    <row r="88" spans="1:14">
      <c r="A88" s="496">
        <f t="shared" si="8"/>
        <v>46</v>
      </c>
      <c r="B88" s="493">
        <v>282</v>
      </c>
      <c r="C88" s="490"/>
      <c r="D88" s="490"/>
      <c r="E88" s="564">
        <f>'Att 13.2 -Excess-Deficient ADIT'!I37</f>
        <v>88842.133877323358</v>
      </c>
      <c r="F88" s="560" t="s">
        <v>1166</v>
      </c>
      <c r="G88" s="504"/>
      <c r="H88" s="504"/>
      <c r="I88" s="504"/>
      <c r="J88" s="504"/>
      <c r="K88" s="504"/>
      <c r="L88" s="504"/>
      <c r="M88" s="485"/>
      <c r="N88" s="485"/>
    </row>
    <row r="89" spans="1:14">
      <c r="A89" s="496">
        <f t="shared" si="8"/>
        <v>47</v>
      </c>
      <c r="B89" s="493">
        <v>283</v>
      </c>
      <c r="C89" s="490"/>
      <c r="D89" s="490"/>
      <c r="E89" s="564">
        <f>'Att 13.2 -Excess-Deficient ADIT'!J37</f>
        <v>24201.406092359983</v>
      </c>
      <c r="F89" s="560" t="s">
        <v>1166</v>
      </c>
      <c r="G89" s="504"/>
      <c r="H89" s="504"/>
      <c r="I89" s="504"/>
      <c r="J89" s="504"/>
      <c r="K89" s="504"/>
      <c r="L89" s="504"/>
      <c r="M89" s="485"/>
      <c r="N89" s="485"/>
    </row>
    <row r="90" spans="1:14">
      <c r="A90" s="496">
        <f t="shared" si="8"/>
        <v>48</v>
      </c>
      <c r="B90" s="493" t="s">
        <v>887</v>
      </c>
      <c r="C90" s="490"/>
      <c r="D90" s="490"/>
      <c r="E90" s="564"/>
      <c r="F90" s="560"/>
      <c r="G90" s="504"/>
      <c r="H90" s="504"/>
      <c r="I90" s="504"/>
      <c r="J90" s="504"/>
      <c r="K90" s="504"/>
      <c r="L90" s="504"/>
      <c r="M90" s="485"/>
      <c r="N90" s="485"/>
    </row>
    <row r="91" spans="1:14">
      <c r="A91" s="496">
        <f t="shared" si="8"/>
        <v>49</v>
      </c>
      <c r="B91" s="493" t="s">
        <v>888</v>
      </c>
      <c r="C91" s="490"/>
      <c r="D91" s="490"/>
      <c r="E91" s="564"/>
      <c r="F91" s="560"/>
      <c r="G91" s="504"/>
      <c r="H91" s="504"/>
      <c r="I91" s="504"/>
      <c r="J91" s="504"/>
      <c r="K91" s="504"/>
      <c r="L91" s="504"/>
      <c r="M91" s="485"/>
      <c r="N91" s="485"/>
    </row>
    <row r="92" spans="1:14">
      <c r="A92" s="496">
        <f t="shared" si="8"/>
        <v>50</v>
      </c>
      <c r="B92" s="493" t="s">
        <v>889</v>
      </c>
      <c r="C92" s="490"/>
      <c r="D92" s="490"/>
      <c r="E92" s="564">
        <f>'Att 13.2 -Excess-Deficient ADIT'!K37</f>
        <v>-216309.52759891318</v>
      </c>
      <c r="F92" s="560" t="s">
        <v>1167</v>
      </c>
      <c r="G92" s="504"/>
      <c r="H92" s="504"/>
      <c r="I92" s="504"/>
      <c r="J92" s="504"/>
      <c r="K92" s="504"/>
      <c r="L92" s="504"/>
      <c r="M92" s="485"/>
      <c r="N92" s="485"/>
    </row>
    <row r="93" spans="1:14">
      <c r="A93" s="496">
        <f t="shared" si="8"/>
        <v>51</v>
      </c>
      <c r="B93" s="493" t="s">
        <v>890</v>
      </c>
      <c r="C93" s="490"/>
      <c r="D93" s="490"/>
      <c r="E93" s="564"/>
      <c r="F93" s="560"/>
      <c r="G93" s="504"/>
      <c r="H93" s="504"/>
      <c r="I93" s="504"/>
      <c r="J93" s="504"/>
      <c r="K93" s="504"/>
      <c r="L93" s="504"/>
      <c r="M93" s="485"/>
      <c r="N93" s="485"/>
    </row>
    <row r="94" spans="1:14">
      <c r="A94" s="496">
        <f t="shared" si="8"/>
        <v>52</v>
      </c>
      <c r="B94" s="493" t="s">
        <v>891</v>
      </c>
      <c r="C94" s="490"/>
      <c r="D94" s="490"/>
      <c r="E94" s="564"/>
      <c r="F94" s="560"/>
      <c r="G94" s="504"/>
      <c r="H94" s="504"/>
      <c r="I94" s="504"/>
      <c r="J94" s="504"/>
      <c r="K94" s="504"/>
      <c r="L94" s="504"/>
      <c r="M94" s="485"/>
      <c r="N94" s="485"/>
    </row>
    <row r="95" spans="1:14">
      <c r="A95" s="496">
        <f t="shared" si="8"/>
        <v>53</v>
      </c>
      <c r="B95" s="493" t="s">
        <v>892</v>
      </c>
      <c r="C95" s="490"/>
      <c r="D95" s="490"/>
      <c r="E95" s="564"/>
      <c r="F95" s="560"/>
      <c r="G95" s="504"/>
      <c r="H95" s="504"/>
      <c r="I95" s="504"/>
      <c r="J95" s="504"/>
      <c r="K95" s="504"/>
      <c r="L95" s="504"/>
      <c r="M95" s="485"/>
      <c r="N95" s="485"/>
    </row>
    <row r="96" spans="1:14">
      <c r="A96" s="496">
        <f t="shared" si="8"/>
        <v>54</v>
      </c>
      <c r="B96" s="493" t="s">
        <v>893</v>
      </c>
      <c r="C96" s="490"/>
      <c r="D96" s="490"/>
      <c r="E96" s="564"/>
      <c r="F96" s="560"/>
      <c r="G96" s="504"/>
      <c r="H96" s="504"/>
      <c r="I96" s="504"/>
      <c r="J96" s="504"/>
      <c r="K96" s="504"/>
      <c r="L96" s="504"/>
      <c r="M96" s="485"/>
      <c r="N96" s="485"/>
    </row>
    <row r="97" spans="1:14">
      <c r="A97" s="496">
        <f t="shared" si="8"/>
        <v>55</v>
      </c>
      <c r="B97" s="493" t="s">
        <v>894</v>
      </c>
      <c r="C97" s="490"/>
      <c r="D97" s="490"/>
      <c r="E97" s="564">
        <f>'Att 13.2 -Excess-Deficient ADIT'!L37</f>
        <v>123964.12638503221</v>
      </c>
      <c r="F97" s="560" t="s">
        <v>1166</v>
      </c>
      <c r="G97" s="504"/>
      <c r="H97" s="504"/>
      <c r="I97" s="504"/>
      <c r="J97" s="504"/>
      <c r="K97" s="504"/>
      <c r="L97" s="504"/>
      <c r="M97" s="485"/>
      <c r="N97" s="485"/>
    </row>
    <row r="98" spans="1:14">
      <c r="A98" s="496">
        <f t="shared" si="8"/>
        <v>56</v>
      </c>
      <c r="B98" s="493" t="s">
        <v>829</v>
      </c>
      <c r="C98" s="490"/>
      <c r="D98" s="490"/>
      <c r="E98" s="564"/>
      <c r="F98" s="560"/>
      <c r="G98" s="504"/>
      <c r="H98" s="504"/>
      <c r="I98" s="504"/>
      <c r="J98" s="504"/>
      <c r="K98" s="504"/>
      <c r="L98" s="504"/>
      <c r="M98" s="485"/>
      <c r="N98" s="485"/>
    </row>
    <row r="99" spans="1:14">
      <c r="A99" s="496">
        <f t="shared" si="8"/>
        <v>57</v>
      </c>
      <c r="B99" s="493" t="s">
        <v>830</v>
      </c>
      <c r="C99" s="490"/>
      <c r="D99" s="490"/>
      <c r="E99" s="564"/>
      <c r="F99" s="560"/>
      <c r="G99" s="504"/>
      <c r="H99" s="504"/>
      <c r="I99" s="504"/>
      <c r="J99" s="504"/>
      <c r="K99" s="504"/>
      <c r="L99" s="504"/>
      <c r="M99" s="485"/>
      <c r="N99" s="485"/>
    </row>
    <row r="100" spans="1:14">
      <c r="A100" s="496">
        <f t="shared" si="8"/>
        <v>58</v>
      </c>
      <c r="B100" s="493" t="s">
        <v>831</v>
      </c>
      <c r="C100" s="490"/>
      <c r="D100" s="490"/>
      <c r="E100" s="563">
        <f>'Att 13.2 -Excess-Deficient ADIT'!N37</f>
        <v>90687.682707999949</v>
      </c>
      <c r="F100" s="560" t="s">
        <v>1168</v>
      </c>
      <c r="G100" s="504"/>
      <c r="H100" s="504"/>
      <c r="I100" s="504"/>
      <c r="J100" s="504"/>
      <c r="K100" s="504"/>
      <c r="L100" s="504"/>
      <c r="M100" s="490"/>
      <c r="N100" s="490"/>
    </row>
    <row r="101" spans="1:14">
      <c r="A101" s="496">
        <f t="shared" ref="A101:A102" si="9">+A100+1</f>
        <v>59</v>
      </c>
      <c r="B101" s="493" t="s">
        <v>832</v>
      </c>
      <c r="C101" s="490"/>
      <c r="D101" s="490"/>
      <c r="E101" s="563">
        <f>'Att 13.2 -Excess-Deficient ADIT'!O37</f>
        <v>-20698.138755802371</v>
      </c>
      <c r="F101" s="560" t="s">
        <v>1168</v>
      </c>
      <c r="G101" s="504"/>
      <c r="H101" s="504"/>
      <c r="I101" s="504"/>
      <c r="J101" s="504"/>
      <c r="K101" s="504"/>
      <c r="L101" s="504"/>
      <c r="M101" s="490"/>
      <c r="N101" s="490"/>
    </row>
    <row r="102" spans="1:14" ht="13.5" thickBot="1">
      <c r="A102" s="496">
        <f t="shared" si="9"/>
        <v>60</v>
      </c>
      <c r="B102" s="485" t="s">
        <v>398</v>
      </c>
      <c r="C102" s="520" t="s">
        <v>895</v>
      </c>
      <c r="D102" s="532" t="s">
        <v>1169</v>
      </c>
      <c r="E102" s="505">
        <f>SUM(E86:E101)</f>
        <v>0</v>
      </c>
      <c r="F102" s="490"/>
      <c r="G102" s="490"/>
      <c r="H102" s="490"/>
      <c r="I102" s="490"/>
      <c r="J102" s="490"/>
      <c r="K102" s="490"/>
      <c r="L102" s="490"/>
      <c r="M102" s="490"/>
      <c r="N102" s="490"/>
    </row>
    <row r="103" spans="1:14" ht="13.5" thickTop="1">
      <c r="A103" s="496"/>
      <c r="B103" s="490"/>
      <c r="C103" s="490"/>
      <c r="D103" s="490"/>
      <c r="E103" s="490"/>
      <c r="F103" s="490"/>
      <c r="G103" s="492"/>
      <c r="H103" s="492"/>
      <c r="I103" s="492"/>
      <c r="J103" s="492"/>
      <c r="K103" s="490"/>
      <c r="L103" s="485"/>
      <c r="M103" s="485"/>
      <c r="N103" s="485"/>
    </row>
    <row r="104" spans="1:14" ht="54" customHeight="1">
      <c r="A104" s="496">
        <f>A102+1</f>
        <v>61</v>
      </c>
      <c r="B104" s="973" t="s">
        <v>1170</v>
      </c>
      <c r="C104" s="973"/>
      <c r="D104" s="973"/>
      <c r="E104" s="973"/>
      <c r="F104" s="973"/>
      <c r="G104" s="973"/>
      <c r="H104" s="973"/>
      <c r="I104" s="973"/>
      <c r="J104" s="973"/>
      <c r="K104" s="973"/>
      <c r="L104" s="973"/>
      <c r="M104" s="492"/>
      <c r="N104" s="492"/>
    </row>
    <row r="105" spans="1:14" ht="13.5" thickBot="1">
      <c r="A105" s="496"/>
      <c r="B105" s="565"/>
      <c r="C105" s="565"/>
      <c r="D105" s="565"/>
      <c r="E105" s="565"/>
      <c r="F105" s="565"/>
      <c r="G105" s="565"/>
      <c r="H105" s="565"/>
      <c r="I105" s="565"/>
      <c r="J105" s="565"/>
      <c r="K105" s="565"/>
      <c r="L105" s="565"/>
      <c r="M105" s="920" t="s">
        <v>1175</v>
      </c>
      <c r="N105" s="565"/>
    </row>
    <row r="106" spans="1:14">
      <c r="A106" s="496">
        <f>A104+1</f>
        <v>62</v>
      </c>
      <c r="B106" s="490" t="s">
        <v>897</v>
      </c>
      <c r="C106" s="502" t="s">
        <v>883</v>
      </c>
      <c r="D106" s="503"/>
      <c r="E106" s="493"/>
      <c r="F106" s="492"/>
      <c r="G106" s="483"/>
      <c r="H106" s="483"/>
      <c r="I106" s="483"/>
      <c r="J106" s="483"/>
      <c r="K106" s="559" t="s">
        <v>884</v>
      </c>
      <c r="L106" s="560"/>
      <c r="M106" s="483"/>
      <c r="N106" s="483"/>
    </row>
    <row r="107" spans="1:14">
      <c r="A107" s="496"/>
      <c r="B107" s="483"/>
      <c r="C107" s="483"/>
      <c r="D107" s="483"/>
      <c r="E107" s="483"/>
      <c r="F107" s="483"/>
      <c r="G107" s="483"/>
      <c r="H107" s="483"/>
      <c r="I107" s="483"/>
      <c r="J107" s="483"/>
      <c r="K107" s="483"/>
      <c r="L107" s="483"/>
      <c r="M107" s="483"/>
      <c r="N107" s="483"/>
    </row>
    <row r="108" spans="1:14">
      <c r="A108" s="496">
        <f>A106+1</f>
        <v>63</v>
      </c>
      <c r="B108" s="973" t="s">
        <v>896</v>
      </c>
      <c r="C108" s="973"/>
      <c r="D108" s="973"/>
      <c r="E108" s="973"/>
      <c r="F108" s="973"/>
      <c r="G108" s="973"/>
      <c r="H108" s="973"/>
      <c r="I108" s="973"/>
      <c r="J108" s="973"/>
      <c r="K108" s="973"/>
      <c r="L108" s="973"/>
      <c r="M108" s="483"/>
      <c r="N108" s="483"/>
    </row>
    <row r="109" spans="1:14">
      <c r="A109" s="491"/>
      <c r="B109" s="491"/>
      <c r="C109" s="491"/>
      <c r="D109" s="491"/>
      <c r="E109" s="491"/>
      <c r="F109" s="491"/>
      <c r="G109" s="491"/>
      <c r="H109" s="491"/>
      <c r="I109" s="491"/>
      <c r="J109" s="491"/>
      <c r="K109" s="491"/>
      <c r="L109" s="491"/>
      <c r="M109" s="491"/>
      <c r="N109" s="490"/>
    </row>
    <row r="110" spans="1:14">
      <c r="A110" s="496">
        <f>A108+1</f>
        <v>64</v>
      </c>
      <c r="B110" s="504" t="s">
        <v>900</v>
      </c>
      <c r="C110" s="502" t="s">
        <v>883</v>
      </c>
      <c r="D110" s="503"/>
      <c r="E110" s="493"/>
      <c r="F110" s="492"/>
      <c r="G110" s="483"/>
      <c r="H110" s="483"/>
      <c r="I110" s="483"/>
      <c r="J110" s="483"/>
      <c r="K110" s="559" t="s">
        <v>884</v>
      </c>
      <c r="L110" s="560"/>
      <c r="M110" s="490"/>
      <c r="N110" s="490"/>
    </row>
    <row r="111" spans="1:14">
      <c r="A111" s="496"/>
      <c r="B111" s="483"/>
      <c r="C111" s="483"/>
      <c r="D111" s="483"/>
      <c r="E111" s="483"/>
      <c r="F111" s="483"/>
      <c r="G111" s="483"/>
      <c r="H111" s="483"/>
      <c r="I111" s="483"/>
      <c r="J111" s="483"/>
      <c r="K111" s="483"/>
      <c r="L111" s="483"/>
      <c r="M111" s="490"/>
      <c r="N111" s="490"/>
    </row>
    <row r="112" spans="1:14" ht="87" customHeight="1">
      <c r="A112" s="496">
        <f>A110+1</f>
        <v>65</v>
      </c>
      <c r="B112" s="972" t="s">
        <v>991</v>
      </c>
      <c r="C112" s="972"/>
      <c r="D112" s="972"/>
      <c r="E112" s="972"/>
      <c r="F112" s="972"/>
      <c r="G112" s="972"/>
      <c r="H112" s="972"/>
      <c r="I112" s="972"/>
      <c r="J112" s="972"/>
      <c r="K112" s="972"/>
      <c r="L112" s="972"/>
      <c r="M112" s="490"/>
      <c r="N112" s="490"/>
    </row>
    <row r="113" spans="1:14">
      <c r="A113" s="496"/>
      <c r="B113" s="483"/>
      <c r="C113" s="483"/>
      <c r="D113" s="483"/>
      <c r="E113" s="483"/>
      <c r="F113" s="483"/>
      <c r="G113" s="483"/>
      <c r="H113" s="483"/>
      <c r="I113" s="483"/>
      <c r="J113" s="483"/>
      <c r="K113" s="483"/>
      <c r="L113" s="483"/>
      <c r="M113" s="483"/>
      <c r="N113" s="483"/>
    </row>
    <row r="114" spans="1:14">
      <c r="A114" s="496">
        <f>A112+1</f>
        <v>66</v>
      </c>
      <c r="B114" s="978" t="s">
        <v>992</v>
      </c>
      <c r="C114" s="978"/>
      <c r="D114" s="978"/>
      <c r="E114" s="978"/>
      <c r="F114" s="978"/>
      <c r="G114" s="978"/>
      <c r="H114" s="978"/>
      <c r="I114" s="978"/>
      <c r="J114" s="978"/>
      <c r="K114" s="978"/>
      <c r="L114" s="978"/>
      <c r="M114" s="483"/>
      <c r="N114" s="483"/>
    </row>
    <row r="115" spans="1:14">
      <c r="A115" s="496"/>
      <c r="B115" s="483"/>
      <c r="C115" s="483"/>
      <c r="D115" s="483"/>
      <c r="E115" s="483"/>
      <c r="F115" s="483"/>
      <c r="G115" s="483"/>
      <c r="H115" s="483"/>
      <c r="I115" s="483"/>
      <c r="J115" s="483"/>
      <c r="K115" s="483"/>
      <c r="L115" s="483"/>
      <c r="M115" s="483"/>
      <c r="N115" s="483"/>
    </row>
    <row r="116" spans="1:14" ht="60" customHeight="1">
      <c r="A116" s="496">
        <f>+A114+1</f>
        <v>67</v>
      </c>
      <c r="B116" s="972" t="s">
        <v>993</v>
      </c>
      <c r="C116" s="972"/>
      <c r="D116" s="972"/>
      <c r="E116" s="972"/>
      <c r="F116" s="972"/>
      <c r="G116" s="972"/>
      <c r="H116" s="972"/>
      <c r="I116" s="972"/>
      <c r="J116" s="972"/>
      <c r="K116" s="972"/>
      <c r="L116" s="972"/>
      <c r="M116" s="483"/>
      <c r="N116" s="483"/>
    </row>
    <row r="117" spans="1:14">
      <c r="A117" s="496"/>
      <c r="B117" s="483"/>
      <c r="C117" s="483"/>
      <c r="D117" s="483"/>
      <c r="E117" s="483"/>
      <c r="F117" s="483"/>
      <c r="G117" s="483"/>
      <c r="H117" s="483"/>
      <c r="I117" s="483"/>
      <c r="J117" s="483"/>
      <c r="K117" s="483"/>
      <c r="L117" s="483"/>
      <c r="M117" s="483"/>
      <c r="N117" s="483"/>
    </row>
    <row r="118" spans="1:14">
      <c r="A118" s="496">
        <f>+A116+1</f>
        <v>68</v>
      </c>
      <c r="B118" s="978" t="s">
        <v>1171</v>
      </c>
      <c r="C118" s="978"/>
      <c r="D118" s="978"/>
      <c r="E118" s="978"/>
      <c r="F118" s="978"/>
      <c r="G118" s="978"/>
      <c r="H118" s="978"/>
      <c r="I118" s="978"/>
      <c r="J118" s="978"/>
      <c r="K118" s="978"/>
      <c r="L118" s="978"/>
      <c r="M118" s="483"/>
      <c r="N118" s="483"/>
    </row>
    <row r="119" spans="1:14">
      <c r="A119" s="496"/>
      <c r="B119" s="483"/>
      <c r="C119" s="483"/>
      <c r="D119" s="483"/>
      <c r="E119" s="483"/>
      <c r="F119" s="483"/>
      <c r="G119" s="483"/>
      <c r="H119" s="483"/>
      <c r="I119" s="483"/>
      <c r="J119" s="483"/>
      <c r="K119" s="483"/>
      <c r="L119" s="483"/>
      <c r="M119" s="483"/>
      <c r="N119" s="483"/>
    </row>
    <row r="120" spans="1:14" ht="45" customHeight="1">
      <c r="A120" s="975">
        <f>+A118+1</f>
        <v>69</v>
      </c>
      <c r="B120" s="976" t="s">
        <v>994</v>
      </c>
      <c r="C120" s="976"/>
      <c r="D120" s="976"/>
      <c r="E120" s="976"/>
      <c r="F120" s="976"/>
      <c r="G120" s="976"/>
      <c r="H120" s="976"/>
      <c r="I120" s="976"/>
      <c r="J120" s="976"/>
      <c r="K120" s="976"/>
      <c r="L120" s="976"/>
      <c r="M120" s="483"/>
      <c r="N120" s="483"/>
    </row>
    <row r="121" spans="1:14">
      <c r="A121" s="975"/>
      <c r="B121" s="977" t="s">
        <v>898</v>
      </c>
      <c r="C121" s="977"/>
      <c r="D121" s="977"/>
      <c r="E121" s="977"/>
      <c r="F121" s="977"/>
      <c r="G121" s="977"/>
      <c r="H121" s="977"/>
      <c r="I121" s="977"/>
      <c r="J121" s="977"/>
      <c r="K121" s="977"/>
      <c r="L121" s="977"/>
      <c r="M121" s="483"/>
      <c r="N121" s="483"/>
    </row>
    <row r="122" spans="1:14">
      <c r="A122" s="496"/>
      <c r="B122" s="483"/>
      <c r="C122" s="483"/>
      <c r="D122" s="483"/>
      <c r="E122" s="483"/>
      <c r="F122" s="483"/>
      <c r="G122" s="483"/>
      <c r="H122" s="483"/>
      <c r="I122" s="483"/>
      <c r="J122" s="483"/>
      <c r="K122" s="483"/>
      <c r="L122" s="483"/>
      <c r="M122" s="483"/>
      <c r="N122" s="483"/>
    </row>
    <row r="123" spans="1:14">
      <c r="A123" s="517">
        <f>+A120+1</f>
        <v>70</v>
      </c>
      <c r="B123" s="978" t="s">
        <v>899</v>
      </c>
      <c r="C123" s="978"/>
      <c r="D123" s="978"/>
      <c r="E123" s="978"/>
      <c r="F123" s="978"/>
      <c r="G123" s="978"/>
      <c r="H123" s="978"/>
      <c r="I123" s="978"/>
      <c r="J123" s="978"/>
      <c r="K123" s="978"/>
      <c r="L123" s="978"/>
      <c r="M123" s="483"/>
      <c r="N123" s="483"/>
    </row>
  </sheetData>
  <mergeCells count="18">
    <mergeCell ref="A120:A121"/>
    <mergeCell ref="B120:L120"/>
    <mergeCell ref="B121:L121"/>
    <mergeCell ref="B123:L123"/>
    <mergeCell ref="B79:L79"/>
    <mergeCell ref="B83:L83"/>
    <mergeCell ref="B104:L104"/>
    <mergeCell ref="B108:L108"/>
    <mergeCell ref="B112:L112"/>
    <mergeCell ref="B114:L114"/>
    <mergeCell ref="B116:L116"/>
    <mergeCell ref="B118:L118"/>
    <mergeCell ref="B71:L71"/>
    <mergeCell ref="B6:N6"/>
    <mergeCell ref="B7:N7"/>
    <mergeCell ref="B16:N16"/>
    <mergeCell ref="B48:N48"/>
    <mergeCell ref="B51:N51"/>
  </mergeCells>
  <pageMargins left="0.7" right="0.7" top="0.75" bottom="0.75" header="0.3" footer="0.3"/>
  <pageSetup scale="71" fitToHeight="0" orientation="portrait" r:id="rId1"/>
  <rowBreaks count="3" manualBreakCount="3">
    <brk id="29" max="16383" man="1"/>
    <brk id="68" max="16383" man="1"/>
    <brk id="10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07"/>
  <sheetViews>
    <sheetView view="pageBreakPreview" zoomScale="120" zoomScaleNormal="100" zoomScaleSheetLayoutView="120" workbookViewId="0">
      <selection activeCell="Z37" sqref="Z37"/>
    </sheetView>
  </sheetViews>
  <sheetFormatPr defaultRowHeight="12.75"/>
  <cols>
    <col min="1" max="1" width="7" customWidth="1"/>
    <col min="2" max="2" width="11.1640625" customWidth="1"/>
    <col min="3" max="3" width="9.5" customWidth="1"/>
    <col min="4" max="9" width="10.83203125" customWidth="1"/>
    <col min="10" max="10" width="1" customWidth="1"/>
    <col min="11" max="16" width="10.83203125" customWidth="1"/>
    <col min="17" max="17" width="1.6640625" customWidth="1"/>
  </cols>
  <sheetData>
    <row r="1" spans="1:17">
      <c r="A1" s="645" t="s">
        <v>970</v>
      </c>
      <c r="C1" s="566"/>
      <c r="D1" s="566"/>
      <c r="E1" s="566"/>
      <c r="F1" s="566"/>
      <c r="G1" s="566"/>
      <c r="H1" s="566"/>
      <c r="I1" s="566"/>
      <c r="J1" s="566"/>
      <c r="K1" s="566"/>
      <c r="L1" s="567"/>
      <c r="M1" s="567"/>
      <c r="N1" s="567"/>
      <c r="O1" s="567"/>
      <c r="P1" s="921" t="s">
        <v>516</v>
      </c>
      <c r="Q1" s="568"/>
    </row>
    <row r="2" spans="1:17">
      <c r="A2" s="482" t="s">
        <v>978</v>
      </c>
      <c r="C2" s="482"/>
      <c r="D2" s="482"/>
      <c r="E2" s="482"/>
      <c r="F2" s="482"/>
      <c r="G2" s="482"/>
      <c r="H2" s="482"/>
      <c r="I2" s="482"/>
      <c r="J2" s="482"/>
      <c r="K2" s="482"/>
      <c r="L2" s="490"/>
      <c r="M2" s="490"/>
      <c r="N2" s="490"/>
      <c r="O2" s="490"/>
      <c r="P2" s="490"/>
      <c r="Q2" s="568"/>
    </row>
    <row r="3" spans="1:17">
      <c r="A3" s="482" t="str">
        <f>'Attachment H-27A'!$A$4</f>
        <v>Silver Run Electric, LLC</v>
      </c>
      <c r="B3" s="569"/>
      <c r="C3" s="569"/>
      <c r="D3" s="569"/>
      <c r="E3" s="569"/>
      <c r="F3" s="569"/>
      <c r="G3" s="569"/>
      <c r="H3" s="569"/>
      <c r="I3" s="570"/>
      <c r="J3" s="570"/>
      <c r="K3" s="490"/>
      <c r="L3" s="495"/>
      <c r="M3" s="490"/>
      <c r="N3" s="490"/>
      <c r="O3" s="490"/>
      <c r="P3" s="490"/>
      <c r="Q3" s="570"/>
    </row>
    <row r="4" spans="1:17">
      <c r="A4" s="486">
        <v>2023</v>
      </c>
      <c r="B4" s="486" t="s">
        <v>1161</v>
      </c>
      <c r="C4" s="571"/>
      <c r="D4" s="569"/>
      <c r="E4" s="569"/>
      <c r="F4" s="569"/>
      <c r="G4" s="569"/>
      <c r="H4" s="569"/>
      <c r="I4" s="570"/>
      <c r="J4" s="570"/>
      <c r="K4" s="494"/>
      <c r="L4" s="495"/>
      <c r="M4" s="490"/>
      <c r="N4" s="490"/>
      <c r="O4" s="490"/>
      <c r="P4" s="490"/>
      <c r="Q4" s="570"/>
    </row>
    <row r="5" spans="1:17">
      <c r="A5" s="572"/>
      <c r="B5" s="572"/>
      <c r="C5" s="572"/>
      <c r="D5" s="572"/>
      <c r="E5" s="572"/>
      <c r="F5" s="572"/>
      <c r="G5" s="572"/>
      <c r="H5" s="572"/>
      <c r="I5" s="572"/>
      <c r="J5" s="572"/>
      <c r="K5" s="572"/>
      <c r="L5" s="572"/>
      <c r="M5" s="572"/>
      <c r="N5" s="572"/>
      <c r="O5" s="572"/>
      <c r="P5" s="572"/>
      <c r="Q5" s="572"/>
    </row>
    <row r="6" spans="1:17">
      <c r="A6" s="573" t="s">
        <v>407</v>
      </c>
      <c r="B6" s="574"/>
      <c r="C6" s="574"/>
      <c r="D6" s="574"/>
      <c r="E6" s="574"/>
      <c r="F6" s="574"/>
      <c r="G6" s="574"/>
      <c r="H6" s="574"/>
      <c r="I6" s="574"/>
      <c r="J6" s="574"/>
      <c r="K6" s="494"/>
      <c r="L6" s="495"/>
      <c r="M6" s="490"/>
      <c r="N6" s="490"/>
      <c r="O6" s="490"/>
      <c r="P6" s="490"/>
      <c r="Q6" s="570"/>
    </row>
    <row r="7" spans="1:17">
      <c r="A7" s="574">
        <v>1</v>
      </c>
      <c r="B7" s="575" t="s">
        <v>901</v>
      </c>
      <c r="C7" s="570"/>
      <c r="D7" s="574"/>
      <c r="E7" s="570"/>
      <c r="F7" s="576">
        <v>2023</v>
      </c>
      <c r="G7" s="574"/>
      <c r="H7" s="574"/>
      <c r="I7" s="574"/>
      <c r="J7" s="574"/>
      <c r="K7" s="494"/>
      <c r="L7" s="495"/>
      <c r="M7" s="490"/>
      <c r="N7" s="490"/>
      <c r="O7" s="490"/>
      <c r="P7" s="490"/>
      <c r="Q7" s="570"/>
    </row>
    <row r="8" spans="1:17">
      <c r="A8" s="574">
        <f>+A7+1</f>
        <v>2</v>
      </c>
      <c r="B8" s="577" t="s">
        <v>902</v>
      </c>
      <c r="C8" s="577"/>
      <c r="D8" s="577"/>
      <c r="E8" s="577"/>
      <c r="F8" s="578">
        <v>365</v>
      </c>
      <c r="G8" s="577"/>
      <c r="H8" s="577"/>
      <c r="I8" s="577"/>
      <c r="J8" s="577"/>
      <c r="K8" s="494"/>
      <c r="L8" s="495"/>
      <c r="M8" s="490"/>
      <c r="N8" s="490"/>
      <c r="O8" s="490"/>
      <c r="P8" s="490"/>
      <c r="Q8" s="577"/>
    </row>
    <row r="9" spans="1:17">
      <c r="A9" s="574"/>
      <c r="B9" s="577"/>
      <c r="C9" s="577"/>
      <c r="D9" s="577"/>
      <c r="E9" s="577"/>
      <c r="F9" s="577"/>
      <c r="G9" s="577"/>
      <c r="H9" s="577"/>
      <c r="I9" s="577"/>
      <c r="J9" s="577"/>
      <c r="K9" s="494"/>
      <c r="L9" s="495"/>
      <c r="M9" s="490"/>
      <c r="N9" s="490"/>
      <c r="O9" s="490"/>
      <c r="P9" s="490"/>
      <c r="Q9" s="577"/>
    </row>
    <row r="10" spans="1:17" ht="31.5" customHeight="1">
      <c r="A10" s="574"/>
      <c r="B10" s="981" t="s">
        <v>903</v>
      </c>
      <c r="C10" s="981"/>
      <c r="D10" s="981"/>
      <c r="E10" s="981"/>
      <c r="F10" s="981"/>
      <c r="G10" s="981"/>
      <c r="H10" s="981"/>
      <c r="I10" s="981"/>
      <c r="J10" s="981"/>
      <c r="K10" s="981"/>
      <c r="L10" s="981"/>
      <c r="M10" s="981"/>
      <c r="N10" s="981"/>
      <c r="O10" s="981"/>
      <c r="P10" s="981"/>
      <c r="Q10" s="577"/>
    </row>
    <row r="11" spans="1:17">
      <c r="A11" s="579"/>
      <c r="B11" s="572"/>
      <c r="C11" s="572"/>
      <c r="D11" s="572"/>
      <c r="E11" s="572"/>
      <c r="F11" s="572"/>
      <c r="G11" s="572"/>
      <c r="H11" s="572"/>
      <c r="I11" s="572"/>
      <c r="J11" s="572"/>
      <c r="K11" s="572"/>
      <c r="L11" s="572"/>
      <c r="M11" s="572"/>
      <c r="N11" s="572"/>
      <c r="O11" s="572"/>
      <c r="P11" s="572"/>
      <c r="Q11" s="572"/>
    </row>
    <row r="12" spans="1:17" ht="66" customHeight="1">
      <c r="A12" s="580">
        <f>+A8+1</f>
        <v>3</v>
      </c>
      <c r="B12" s="981" t="s">
        <v>995</v>
      </c>
      <c r="C12" s="981"/>
      <c r="D12" s="981"/>
      <c r="E12" s="981"/>
      <c r="F12" s="981"/>
      <c r="G12" s="981"/>
      <c r="H12" s="981"/>
      <c r="I12" s="981"/>
      <c r="J12" s="981"/>
      <c r="K12" s="981"/>
      <c r="L12" s="981"/>
      <c r="M12" s="981"/>
      <c r="N12" s="981"/>
      <c r="O12" s="981"/>
      <c r="P12" s="981"/>
      <c r="Q12" s="577"/>
    </row>
    <row r="13" spans="1:17">
      <c r="A13" s="574"/>
      <c r="B13" s="570"/>
      <c r="C13" s="577"/>
      <c r="D13" s="577"/>
      <c r="E13" s="577"/>
      <c r="F13" s="577"/>
      <c r="G13" s="577"/>
      <c r="H13" s="577"/>
      <c r="I13" s="581"/>
      <c r="J13" s="577"/>
      <c r="K13" s="494"/>
      <c r="L13" s="495"/>
      <c r="M13" s="490"/>
      <c r="N13" s="490"/>
      <c r="O13" s="490"/>
      <c r="P13" s="490"/>
      <c r="Q13" s="577"/>
    </row>
    <row r="14" spans="1:17">
      <c r="A14" s="574">
        <f>A12+1</f>
        <v>4</v>
      </c>
      <c r="B14" s="582" t="s">
        <v>904</v>
      </c>
      <c r="C14" s="582"/>
      <c r="D14" s="582"/>
      <c r="E14" s="582"/>
      <c r="F14" s="577"/>
      <c r="G14" s="577"/>
      <c r="H14" s="577"/>
      <c r="I14" s="577"/>
      <c r="J14" s="577"/>
      <c r="K14" s="494"/>
      <c r="L14" s="495"/>
      <c r="M14" s="490"/>
      <c r="N14" s="490"/>
      <c r="O14" s="490"/>
      <c r="P14" s="490"/>
      <c r="Q14" s="577"/>
    </row>
    <row r="15" spans="1:17">
      <c r="A15" s="574"/>
      <c r="B15" s="582"/>
      <c r="C15" s="582"/>
      <c r="D15" s="582"/>
      <c r="E15" s="582"/>
      <c r="F15" s="577"/>
      <c r="G15" s="577"/>
      <c r="H15" s="577"/>
      <c r="I15" s="577"/>
      <c r="J15" s="577"/>
      <c r="K15" s="494"/>
      <c r="L15" s="494"/>
      <c r="M15" s="494"/>
      <c r="N15" s="494"/>
      <c r="O15" s="494"/>
      <c r="P15" s="494"/>
      <c r="Q15" s="577"/>
    </row>
    <row r="16" spans="1:17" ht="27">
      <c r="A16" s="574">
        <f>A14+1</f>
        <v>5</v>
      </c>
      <c r="B16" s="582"/>
      <c r="C16" s="582"/>
      <c r="D16" s="582"/>
      <c r="E16" s="577"/>
      <c r="F16" s="577"/>
      <c r="G16" s="583" t="s">
        <v>905</v>
      </c>
      <c r="H16" s="577"/>
      <c r="I16" s="577"/>
      <c r="J16" s="577"/>
      <c r="K16" s="494"/>
      <c r="L16" s="494"/>
      <c r="M16" s="494"/>
      <c r="N16" s="494"/>
      <c r="O16" s="494"/>
      <c r="P16" s="494"/>
      <c r="Q16" s="577"/>
    </row>
    <row r="17" spans="1:17">
      <c r="A17" s="574">
        <f t="shared" ref="A17:A22" si="0">+A16+1</f>
        <v>6</v>
      </c>
      <c r="B17" s="575" t="s">
        <v>906</v>
      </c>
      <c r="C17" s="575"/>
      <c r="D17" s="575"/>
      <c r="E17" s="577"/>
      <c r="F17" s="577"/>
      <c r="G17" s="584">
        <v>0</v>
      </c>
      <c r="H17" s="585"/>
      <c r="I17" s="577"/>
      <c r="J17" s="577"/>
      <c r="K17" s="494"/>
      <c r="L17" s="494"/>
      <c r="M17" s="494"/>
      <c r="N17" s="494"/>
      <c r="O17" s="494"/>
      <c r="P17" s="494"/>
      <c r="Q17" s="577"/>
    </row>
    <row r="18" spans="1:17">
      <c r="A18" s="574">
        <f t="shared" si="0"/>
        <v>7</v>
      </c>
      <c r="B18" s="575" t="s">
        <v>907</v>
      </c>
      <c r="C18" s="575"/>
      <c r="D18" s="575"/>
      <c r="E18" s="577"/>
      <c r="F18" s="577"/>
      <c r="G18" s="584">
        <v>0</v>
      </c>
      <c r="H18" s="585"/>
      <c r="I18" s="577"/>
      <c r="J18" s="577"/>
      <c r="K18" s="494"/>
      <c r="L18" s="494"/>
      <c r="M18" s="494"/>
      <c r="N18" s="494"/>
      <c r="O18" s="494"/>
      <c r="P18" s="494"/>
      <c r="Q18" s="577"/>
    </row>
    <row r="19" spans="1:17">
      <c r="A19" s="574">
        <f t="shared" si="0"/>
        <v>8</v>
      </c>
      <c r="B19" s="575" t="s">
        <v>908</v>
      </c>
      <c r="C19" s="575"/>
      <c r="D19" s="575"/>
      <c r="E19" s="577"/>
      <c r="F19" s="577"/>
      <c r="G19" s="586">
        <v>0</v>
      </c>
      <c r="H19" s="585"/>
      <c r="I19" s="577"/>
      <c r="J19" s="577"/>
      <c r="K19" s="494"/>
      <c r="L19" s="494"/>
      <c r="M19" s="494"/>
      <c r="N19" s="494"/>
      <c r="O19" s="494"/>
      <c r="P19" s="494"/>
      <c r="Q19" s="577"/>
    </row>
    <row r="20" spans="1:17">
      <c r="A20" s="574">
        <f t="shared" si="0"/>
        <v>9</v>
      </c>
      <c r="B20" s="575" t="s">
        <v>909</v>
      </c>
      <c r="C20" s="575"/>
      <c r="D20" s="575"/>
      <c r="E20" s="577"/>
      <c r="F20" s="577"/>
      <c r="G20" s="587">
        <f>+G17-G19-G18</f>
        <v>0</v>
      </c>
      <c r="H20" s="585"/>
      <c r="I20" s="577"/>
      <c r="J20" s="577"/>
      <c r="K20" s="494"/>
      <c r="L20" s="494"/>
      <c r="M20" s="494"/>
      <c r="N20" s="494"/>
      <c r="O20" s="494"/>
      <c r="P20" s="494"/>
      <c r="Q20" s="577"/>
    </row>
    <row r="21" spans="1:17">
      <c r="A21" s="574">
        <f t="shared" si="0"/>
        <v>10</v>
      </c>
      <c r="B21" s="575" t="s">
        <v>910</v>
      </c>
      <c r="C21" s="575"/>
      <c r="D21" s="575"/>
      <c r="E21" s="577"/>
      <c r="F21" s="577"/>
      <c r="G21" s="586">
        <v>0</v>
      </c>
      <c r="H21" s="585"/>
      <c r="I21" s="587"/>
      <c r="J21" s="577"/>
      <c r="K21" s="494"/>
      <c r="L21" s="494"/>
      <c r="M21" s="494"/>
      <c r="N21" s="494"/>
      <c r="O21" s="494"/>
      <c r="P21" s="494"/>
      <c r="Q21" s="577"/>
    </row>
    <row r="22" spans="1:17" ht="13.5" thickBot="1">
      <c r="A22" s="574">
        <f t="shared" si="0"/>
        <v>11</v>
      </c>
      <c r="B22" s="575" t="s">
        <v>911</v>
      </c>
      <c r="C22" s="575"/>
      <c r="D22" s="575"/>
      <c r="E22" s="577"/>
      <c r="F22" s="577"/>
      <c r="G22" s="588">
        <f>+G20-G21</f>
        <v>0</v>
      </c>
      <c r="H22" s="585"/>
      <c r="I22" s="587"/>
      <c r="J22" s="577"/>
      <c r="K22" s="494"/>
      <c r="L22" s="494"/>
      <c r="M22" s="494"/>
      <c r="N22" s="494"/>
      <c r="O22" s="494"/>
      <c r="P22" s="494"/>
      <c r="Q22" s="577"/>
    </row>
    <row r="23" spans="1:17" ht="13.5" thickTop="1">
      <c r="A23" s="574"/>
      <c r="B23" s="575"/>
      <c r="C23" s="575"/>
      <c r="D23" s="575"/>
      <c r="E23" s="577"/>
      <c r="F23" s="577"/>
      <c r="G23" s="587"/>
      <c r="H23" s="585"/>
      <c r="I23" s="577"/>
      <c r="J23" s="577"/>
      <c r="K23" s="494"/>
      <c r="L23" s="494"/>
      <c r="M23" s="494"/>
      <c r="N23" s="494"/>
      <c r="O23" s="494"/>
      <c r="P23" s="494"/>
      <c r="Q23" s="577"/>
    </row>
    <row r="24" spans="1:17">
      <c r="A24" s="574">
        <f>+A22+1</f>
        <v>12</v>
      </c>
      <c r="B24" s="575" t="s">
        <v>912</v>
      </c>
      <c r="C24" s="575"/>
      <c r="D24" s="575"/>
      <c r="E24" s="577"/>
      <c r="F24" s="577"/>
      <c r="G24" s="584">
        <v>0</v>
      </c>
      <c r="H24" s="585"/>
      <c r="I24" s="577"/>
      <c r="J24" s="577"/>
      <c r="K24" s="494"/>
      <c r="L24" s="494"/>
      <c r="M24" s="494"/>
      <c r="N24" s="494"/>
      <c r="O24" s="494"/>
      <c r="P24" s="494"/>
      <c r="Q24" s="577"/>
    </row>
    <row r="25" spans="1:17">
      <c r="A25" s="574">
        <f>+A24+1</f>
        <v>13</v>
      </c>
      <c r="B25" s="575" t="s">
        <v>907</v>
      </c>
      <c r="C25" s="575"/>
      <c r="D25" s="575"/>
      <c r="E25" s="577"/>
      <c r="F25" s="577"/>
      <c r="G25" s="584">
        <v>0</v>
      </c>
      <c r="H25" s="585"/>
      <c r="I25" s="577"/>
      <c r="J25" s="577"/>
      <c r="K25" s="494"/>
      <c r="L25" s="494"/>
      <c r="M25" s="494"/>
      <c r="N25" s="494"/>
      <c r="O25" s="494"/>
      <c r="P25" s="494"/>
      <c r="Q25" s="577"/>
    </row>
    <row r="26" spans="1:17">
      <c r="A26" s="574">
        <f>+A25+1</f>
        <v>14</v>
      </c>
      <c r="B26" s="575" t="s">
        <v>908</v>
      </c>
      <c r="C26" s="575"/>
      <c r="D26" s="575"/>
      <c r="E26" s="577"/>
      <c r="F26" s="577"/>
      <c r="G26" s="586">
        <v>0</v>
      </c>
      <c r="H26" s="585"/>
      <c r="I26" s="577"/>
      <c r="J26" s="577"/>
      <c r="K26" s="494"/>
      <c r="L26" s="494"/>
      <c r="M26" s="494"/>
      <c r="N26" s="494"/>
      <c r="O26" s="494"/>
      <c r="P26" s="494"/>
      <c r="Q26" s="577"/>
    </row>
    <row r="27" spans="1:17">
      <c r="A27" s="574">
        <f>+A26+1</f>
        <v>15</v>
      </c>
      <c r="B27" s="575" t="s">
        <v>909</v>
      </c>
      <c r="C27" s="575"/>
      <c r="D27" s="575"/>
      <c r="E27" s="577"/>
      <c r="F27" s="577"/>
      <c r="G27" s="587">
        <f>+G24-G26</f>
        <v>0</v>
      </c>
      <c r="H27" s="585"/>
      <c r="I27" s="577"/>
      <c r="J27" s="577"/>
      <c r="K27" s="494"/>
      <c r="L27" s="494"/>
      <c r="M27" s="494"/>
      <c r="N27" s="494"/>
      <c r="O27" s="494"/>
      <c r="P27" s="494"/>
      <c r="Q27" s="577"/>
    </row>
    <row r="28" spans="1:17">
      <c r="A28" s="574">
        <f>+A27+1</f>
        <v>16</v>
      </c>
      <c r="B28" s="575" t="s">
        <v>913</v>
      </c>
      <c r="C28" s="575"/>
      <c r="D28" s="575"/>
      <c r="E28" s="577"/>
      <c r="F28" s="577"/>
      <c r="G28" s="586">
        <v>0</v>
      </c>
      <c r="H28" s="585"/>
      <c r="I28" s="577"/>
      <c r="J28" s="577"/>
      <c r="K28" s="494"/>
      <c r="L28" s="494"/>
      <c r="M28" s="494"/>
      <c r="N28" s="494"/>
      <c r="O28" s="494"/>
      <c r="P28" s="494"/>
      <c r="Q28" s="577"/>
    </row>
    <row r="29" spans="1:17" ht="13.5" thickBot="1">
      <c r="A29" s="574">
        <f>+A28+1</f>
        <v>17</v>
      </c>
      <c r="B29" s="575" t="s">
        <v>914</v>
      </c>
      <c r="C29" s="575"/>
      <c r="D29" s="575"/>
      <c r="E29" s="577"/>
      <c r="F29" s="577"/>
      <c r="G29" s="588">
        <f>+G27-G28</f>
        <v>0</v>
      </c>
      <c r="H29" s="585"/>
      <c r="I29" s="577"/>
      <c r="J29" s="577"/>
      <c r="K29" s="494"/>
      <c r="L29" s="494"/>
      <c r="M29" s="494"/>
      <c r="N29" s="494"/>
      <c r="O29" s="494"/>
      <c r="P29" s="494"/>
      <c r="Q29" s="577"/>
    </row>
    <row r="30" spans="1:17" ht="13.5" thickTop="1">
      <c r="A30" s="574"/>
      <c r="B30" s="575"/>
      <c r="C30" s="575"/>
      <c r="D30" s="575"/>
      <c r="E30" s="577"/>
      <c r="F30" s="577"/>
      <c r="G30" s="587"/>
      <c r="H30" s="585"/>
      <c r="I30" s="577"/>
      <c r="J30" s="577"/>
      <c r="K30" s="494"/>
      <c r="L30" s="494"/>
      <c r="M30" s="494"/>
      <c r="N30" s="494"/>
      <c r="O30" s="494"/>
      <c r="P30" s="494"/>
      <c r="Q30" s="577"/>
    </row>
    <row r="31" spans="1:17">
      <c r="A31" s="574">
        <f>+A29+1</f>
        <v>18</v>
      </c>
      <c r="B31" s="575" t="s">
        <v>915</v>
      </c>
      <c r="C31" s="575"/>
      <c r="D31" s="575"/>
      <c r="E31" s="577"/>
      <c r="F31" s="577"/>
      <c r="G31" s="587">
        <f>P51</f>
        <v>0</v>
      </c>
      <c r="H31" s="570" t="str">
        <f>"From Line "&amp;A51&amp;P36</f>
        <v>From Line 36(n)</v>
      </c>
      <c r="I31" s="577"/>
      <c r="J31" s="577"/>
      <c r="K31" s="494"/>
      <c r="L31" s="494"/>
      <c r="M31" s="494"/>
      <c r="N31" s="494"/>
      <c r="O31" s="494"/>
      <c r="P31" s="494"/>
      <c r="Q31" s="577"/>
    </row>
    <row r="32" spans="1:17">
      <c r="A32" s="574">
        <f>+A31+1</f>
        <v>19</v>
      </c>
      <c r="B32" s="575" t="s">
        <v>916</v>
      </c>
      <c r="C32" s="575"/>
      <c r="D32" s="575"/>
      <c r="E32" s="577"/>
      <c r="F32" s="577"/>
      <c r="G32" s="587">
        <f>+(G22+G29)/2</f>
        <v>0</v>
      </c>
      <c r="H32" s="585"/>
      <c r="I32" s="577"/>
      <c r="J32" s="577"/>
      <c r="K32" s="494"/>
      <c r="L32" s="494"/>
      <c r="M32" s="494"/>
      <c r="N32" s="494"/>
      <c r="O32" s="494"/>
      <c r="P32" s="494"/>
      <c r="Q32" s="577"/>
    </row>
    <row r="33" spans="1:17" ht="13.5" thickBot="1">
      <c r="A33" s="574">
        <f>+A32+1</f>
        <v>20</v>
      </c>
      <c r="B33" s="575" t="s">
        <v>917</v>
      </c>
      <c r="C33" s="575"/>
      <c r="D33" s="575"/>
      <c r="E33" s="577"/>
      <c r="F33" s="577"/>
      <c r="G33" s="588">
        <f>+G31+G32</f>
        <v>0</v>
      </c>
      <c r="H33" s="570" t="s">
        <v>918</v>
      </c>
      <c r="I33" s="577"/>
      <c r="J33" s="577"/>
      <c r="K33" s="494"/>
      <c r="L33" s="494"/>
      <c r="M33" s="494"/>
      <c r="N33" s="494"/>
      <c r="O33" s="494"/>
      <c r="P33" s="494"/>
      <c r="Q33" s="577"/>
    </row>
    <row r="34" spans="1:17" ht="13.5" thickTop="1">
      <c r="A34" s="574"/>
      <c r="B34" s="582"/>
      <c r="C34" s="582"/>
      <c r="D34" s="582"/>
      <c r="E34" s="577"/>
      <c r="F34" s="589"/>
      <c r="G34" s="577"/>
      <c r="H34" s="577"/>
      <c r="I34" s="581"/>
      <c r="J34" s="585"/>
      <c r="K34" s="494"/>
      <c r="L34" s="494"/>
      <c r="M34" s="494"/>
      <c r="N34" s="494"/>
      <c r="O34" s="494"/>
      <c r="P34" s="921" t="s">
        <v>6</v>
      </c>
      <c r="Q34" s="577"/>
    </row>
    <row r="35" spans="1:17">
      <c r="A35" s="574">
        <f>A33+1</f>
        <v>21</v>
      </c>
      <c r="B35" s="582" t="s">
        <v>904</v>
      </c>
      <c r="C35" s="590"/>
      <c r="D35" s="568"/>
      <c r="E35" s="568"/>
      <c r="F35" s="568"/>
      <c r="G35" s="568"/>
      <c r="H35" s="568"/>
      <c r="I35" s="568"/>
      <c r="J35" s="567"/>
      <c r="K35" s="494" t="s">
        <v>919</v>
      </c>
      <c r="L35" s="494"/>
      <c r="M35" s="494"/>
      <c r="N35" s="494"/>
      <c r="O35" s="494"/>
      <c r="P35" s="494"/>
      <c r="Q35" s="567"/>
    </row>
    <row r="36" spans="1:17">
      <c r="A36" s="574"/>
      <c r="B36" s="509" t="s">
        <v>122</v>
      </c>
      <c r="C36" s="510" t="s">
        <v>123</v>
      </c>
      <c r="D36" s="591" t="s">
        <v>280</v>
      </c>
      <c r="E36" s="591" t="s">
        <v>124</v>
      </c>
      <c r="F36" s="591" t="s">
        <v>281</v>
      </c>
      <c r="G36" s="591" t="s">
        <v>127</v>
      </c>
      <c r="H36" s="591" t="s">
        <v>128</v>
      </c>
      <c r="I36" s="591" t="s">
        <v>129</v>
      </c>
      <c r="J36" s="567"/>
      <c r="K36" s="591" t="s">
        <v>130</v>
      </c>
      <c r="L36" s="591" t="s">
        <v>820</v>
      </c>
      <c r="M36" s="591" t="s">
        <v>864</v>
      </c>
      <c r="N36" s="591" t="s">
        <v>920</v>
      </c>
      <c r="O36" s="591" t="s">
        <v>921</v>
      </c>
      <c r="P36" s="591" t="s">
        <v>922</v>
      </c>
      <c r="Q36" s="567"/>
    </row>
    <row r="37" spans="1:17" ht="135">
      <c r="A37" s="580">
        <f>+A35+1</f>
        <v>22</v>
      </c>
      <c r="B37" s="592" t="s">
        <v>111</v>
      </c>
      <c r="C37" s="592" t="s">
        <v>923</v>
      </c>
      <c r="D37" s="593" t="s">
        <v>924</v>
      </c>
      <c r="E37" s="593" t="s">
        <v>925</v>
      </c>
      <c r="F37" s="593" t="s">
        <v>926</v>
      </c>
      <c r="G37" s="593" t="s">
        <v>927</v>
      </c>
      <c r="H37" s="593" t="s">
        <v>928</v>
      </c>
      <c r="I37" s="593" t="s">
        <v>929</v>
      </c>
      <c r="J37" s="567"/>
      <c r="K37" s="593" t="s">
        <v>930</v>
      </c>
      <c r="L37" s="593" t="s">
        <v>931</v>
      </c>
      <c r="M37" s="593" t="s">
        <v>932</v>
      </c>
      <c r="N37" s="593" t="s">
        <v>933</v>
      </c>
      <c r="O37" s="593" t="s">
        <v>934</v>
      </c>
      <c r="P37" s="593" t="s">
        <v>935</v>
      </c>
      <c r="Q37" s="567"/>
    </row>
    <row r="38" spans="1:17" ht="18">
      <c r="A38" s="594">
        <f t="shared" ref="A38:A52" si="1">+A37+1</f>
        <v>23</v>
      </c>
      <c r="B38" s="595"/>
      <c r="C38" s="595"/>
      <c r="D38" s="596" t="s">
        <v>936</v>
      </c>
      <c r="E38" s="596" t="s">
        <v>937</v>
      </c>
      <c r="F38" s="596"/>
      <c r="G38" s="596" t="s">
        <v>938</v>
      </c>
      <c r="H38" s="596" t="s">
        <v>939</v>
      </c>
      <c r="I38" s="596" t="s">
        <v>940</v>
      </c>
      <c r="J38" s="597"/>
      <c r="K38" s="596"/>
      <c r="L38" s="596" t="s">
        <v>941</v>
      </c>
      <c r="M38" s="596" t="s">
        <v>942</v>
      </c>
      <c r="N38" s="596" t="s">
        <v>943</v>
      </c>
      <c r="O38" s="596" t="s">
        <v>944</v>
      </c>
      <c r="P38" s="596" t="s">
        <v>945</v>
      </c>
      <c r="Q38" s="567"/>
    </row>
    <row r="39" spans="1:17">
      <c r="A39" s="580">
        <f t="shared" si="1"/>
        <v>24</v>
      </c>
      <c r="B39" s="598" t="s">
        <v>946</v>
      </c>
      <c r="C39" s="599" t="s">
        <v>554</v>
      </c>
      <c r="D39" s="600" t="s">
        <v>947</v>
      </c>
      <c r="E39" s="601">
        <v>0</v>
      </c>
      <c r="F39" s="602" t="s">
        <v>947</v>
      </c>
      <c r="G39" s="602">
        <f>F8</f>
        <v>365</v>
      </c>
      <c r="H39" s="603" t="s">
        <v>947</v>
      </c>
      <c r="I39" s="604">
        <f>E39</f>
        <v>0</v>
      </c>
      <c r="J39" s="567"/>
      <c r="K39" s="600" t="s">
        <v>947</v>
      </c>
      <c r="L39" s="600" t="s">
        <v>947</v>
      </c>
      <c r="M39" s="600" t="s">
        <v>947</v>
      </c>
      <c r="N39" s="600" t="s">
        <v>947</v>
      </c>
      <c r="O39" s="600" t="s">
        <v>947</v>
      </c>
      <c r="P39" s="584">
        <f>G21</f>
        <v>0</v>
      </c>
      <c r="Q39" s="567"/>
    </row>
    <row r="40" spans="1:17">
      <c r="A40" s="574">
        <f t="shared" si="1"/>
        <v>25</v>
      </c>
      <c r="B40" s="598" t="s">
        <v>948</v>
      </c>
      <c r="C40" s="599" t="s">
        <v>554</v>
      </c>
      <c r="D40" s="600">
        <v>0</v>
      </c>
      <c r="E40" s="604">
        <f>E39+D40</f>
        <v>0</v>
      </c>
      <c r="F40" s="605"/>
      <c r="G40" s="602">
        <f t="shared" ref="G40:G51" si="2">G39</f>
        <v>365</v>
      </c>
      <c r="H40" s="604">
        <f>IFERROR(D40*F40/G40,0)</f>
        <v>0</v>
      </c>
      <c r="I40" s="604">
        <f>+I39+H40</f>
        <v>0</v>
      </c>
      <c r="J40" s="567"/>
      <c r="K40" s="584">
        <v>0</v>
      </c>
      <c r="L40" s="604">
        <f>K40-D40</f>
        <v>0</v>
      </c>
      <c r="M40" s="604">
        <f t="shared" ref="M40:M51" si="3">IF(AND( D40&gt;=0, K40&gt;=0), IF( L40&gt;=0, H40, K40/ D40* H40), IF(AND( D40&lt;0, K40&lt;0), IF( L40&lt;0,H40, K40/ D40* H40),0))</f>
        <v>0</v>
      </c>
      <c r="N40" s="604">
        <f t="shared" ref="N40:N51" si="4">IF(AND( D40&gt;=0, K40&gt;=0), IF( L40&gt;=0, L40*50%,0), IF(AND( D40&lt;0, K40&lt;0),IF( L40&lt;0, L40*50%,0),0))</f>
        <v>0</v>
      </c>
      <c r="O40" s="604">
        <f t="shared" ref="O40:O51" si="5">IF(AND( D40&gt;=0, K40&lt;=0), K40*50%, IF(AND( D40&lt;0, K40&gt;=0), K40*50%,0))</f>
        <v>0</v>
      </c>
      <c r="P40" s="604">
        <f>P39+M40+N40+O40</f>
        <v>0</v>
      </c>
      <c r="Q40" s="567"/>
    </row>
    <row r="41" spans="1:17">
      <c r="A41" s="574">
        <f t="shared" si="1"/>
        <v>26</v>
      </c>
      <c r="B41" s="598" t="s">
        <v>140</v>
      </c>
      <c r="C41" s="599" t="s">
        <v>554</v>
      </c>
      <c r="D41" s="600">
        <v>0</v>
      </c>
      <c r="E41" s="604">
        <f t="shared" ref="E41:E51" si="6">E40+D41</f>
        <v>0</v>
      </c>
      <c r="F41" s="602">
        <v>307</v>
      </c>
      <c r="G41" s="602">
        <f t="shared" si="2"/>
        <v>365</v>
      </c>
      <c r="H41" s="604">
        <f t="shared" ref="H41:H51" si="7">IFERROR(D41*F41/G41,0)</f>
        <v>0</v>
      </c>
      <c r="I41" s="604">
        <f t="shared" ref="I41:I51" si="8">+I40+H41</f>
        <v>0</v>
      </c>
      <c r="J41" s="567"/>
      <c r="K41" s="584">
        <v>0</v>
      </c>
      <c r="L41" s="604">
        <f t="shared" ref="L41:L51" si="9">K41-D41</f>
        <v>0</v>
      </c>
      <c r="M41" s="604">
        <f t="shared" si="3"/>
        <v>0</v>
      </c>
      <c r="N41" s="604">
        <f t="shared" si="4"/>
        <v>0</v>
      </c>
      <c r="O41" s="604">
        <f t="shared" si="5"/>
        <v>0</v>
      </c>
      <c r="P41" s="604">
        <f t="shared" ref="P41:P51" si="10">P40+M41+N41+O41</f>
        <v>0</v>
      </c>
      <c r="Q41" s="567"/>
    </row>
    <row r="42" spans="1:17">
      <c r="A42" s="574">
        <f t="shared" si="1"/>
        <v>27</v>
      </c>
      <c r="B42" s="598" t="s">
        <v>949</v>
      </c>
      <c r="C42" s="599" t="s">
        <v>554</v>
      </c>
      <c r="D42" s="600">
        <v>0</v>
      </c>
      <c r="E42" s="604">
        <f t="shared" si="6"/>
        <v>0</v>
      </c>
      <c r="F42" s="602">
        <v>276</v>
      </c>
      <c r="G42" s="602">
        <f t="shared" si="2"/>
        <v>365</v>
      </c>
      <c r="H42" s="604">
        <f t="shared" si="7"/>
        <v>0</v>
      </c>
      <c r="I42" s="604">
        <f t="shared" si="8"/>
        <v>0</v>
      </c>
      <c r="J42" s="567"/>
      <c r="K42" s="584">
        <v>0</v>
      </c>
      <c r="L42" s="604">
        <f t="shared" si="9"/>
        <v>0</v>
      </c>
      <c r="M42" s="604">
        <f t="shared" si="3"/>
        <v>0</v>
      </c>
      <c r="N42" s="604">
        <f t="shared" si="4"/>
        <v>0</v>
      </c>
      <c r="O42" s="604">
        <f t="shared" si="5"/>
        <v>0</v>
      </c>
      <c r="P42" s="604">
        <f t="shared" si="10"/>
        <v>0</v>
      </c>
      <c r="Q42" s="567"/>
    </row>
    <row r="43" spans="1:17">
      <c r="A43" s="574">
        <f t="shared" si="1"/>
        <v>28</v>
      </c>
      <c r="B43" s="598" t="s">
        <v>142</v>
      </c>
      <c r="C43" s="599" t="s">
        <v>554</v>
      </c>
      <c r="D43" s="600">
        <v>0</v>
      </c>
      <c r="E43" s="604">
        <f t="shared" si="6"/>
        <v>0</v>
      </c>
      <c r="F43" s="602">
        <v>246</v>
      </c>
      <c r="G43" s="602">
        <f t="shared" si="2"/>
        <v>365</v>
      </c>
      <c r="H43" s="604">
        <f t="shared" si="7"/>
        <v>0</v>
      </c>
      <c r="I43" s="604">
        <f t="shared" si="8"/>
        <v>0</v>
      </c>
      <c r="J43" s="567"/>
      <c r="K43" s="584">
        <v>0</v>
      </c>
      <c r="L43" s="604">
        <f t="shared" si="9"/>
        <v>0</v>
      </c>
      <c r="M43" s="604">
        <f t="shared" si="3"/>
        <v>0</v>
      </c>
      <c r="N43" s="604">
        <f t="shared" si="4"/>
        <v>0</v>
      </c>
      <c r="O43" s="604">
        <f t="shared" si="5"/>
        <v>0</v>
      </c>
      <c r="P43" s="604">
        <f t="shared" si="10"/>
        <v>0</v>
      </c>
      <c r="Q43" s="567"/>
    </row>
    <row r="44" spans="1:17">
      <c r="A44" s="574">
        <f t="shared" si="1"/>
        <v>29</v>
      </c>
      <c r="B44" s="598" t="s">
        <v>143</v>
      </c>
      <c r="C44" s="599" t="s">
        <v>554</v>
      </c>
      <c r="D44" s="600">
        <v>0</v>
      </c>
      <c r="E44" s="604">
        <f t="shared" si="6"/>
        <v>0</v>
      </c>
      <c r="F44" s="602">
        <v>215</v>
      </c>
      <c r="G44" s="602">
        <f t="shared" si="2"/>
        <v>365</v>
      </c>
      <c r="H44" s="604">
        <f t="shared" si="7"/>
        <v>0</v>
      </c>
      <c r="I44" s="604">
        <f t="shared" si="8"/>
        <v>0</v>
      </c>
      <c r="J44" s="567"/>
      <c r="K44" s="584">
        <v>0</v>
      </c>
      <c r="L44" s="604">
        <f t="shared" si="9"/>
        <v>0</v>
      </c>
      <c r="M44" s="604">
        <f t="shared" si="3"/>
        <v>0</v>
      </c>
      <c r="N44" s="604">
        <f t="shared" si="4"/>
        <v>0</v>
      </c>
      <c r="O44" s="604">
        <f t="shared" si="5"/>
        <v>0</v>
      </c>
      <c r="P44" s="604">
        <f t="shared" si="10"/>
        <v>0</v>
      </c>
      <c r="Q44" s="567"/>
    </row>
    <row r="45" spans="1:17">
      <c r="A45" s="574">
        <f t="shared" si="1"/>
        <v>30</v>
      </c>
      <c r="B45" s="598" t="s">
        <v>144</v>
      </c>
      <c r="C45" s="599" t="s">
        <v>554</v>
      </c>
      <c r="D45" s="600">
        <v>0</v>
      </c>
      <c r="E45" s="604">
        <f t="shared" si="6"/>
        <v>0</v>
      </c>
      <c r="F45" s="602">
        <v>185</v>
      </c>
      <c r="G45" s="602">
        <f t="shared" si="2"/>
        <v>365</v>
      </c>
      <c r="H45" s="604">
        <f t="shared" si="7"/>
        <v>0</v>
      </c>
      <c r="I45" s="604">
        <f t="shared" si="8"/>
        <v>0</v>
      </c>
      <c r="J45" s="567"/>
      <c r="K45" s="584">
        <v>0</v>
      </c>
      <c r="L45" s="604">
        <f t="shared" si="9"/>
        <v>0</v>
      </c>
      <c r="M45" s="604">
        <f t="shared" si="3"/>
        <v>0</v>
      </c>
      <c r="N45" s="604">
        <f t="shared" si="4"/>
        <v>0</v>
      </c>
      <c r="O45" s="604">
        <f t="shared" si="5"/>
        <v>0</v>
      </c>
      <c r="P45" s="604">
        <f t="shared" si="10"/>
        <v>0</v>
      </c>
      <c r="Q45" s="567"/>
    </row>
    <row r="46" spans="1:17">
      <c r="A46" s="574">
        <f t="shared" si="1"/>
        <v>31</v>
      </c>
      <c r="B46" s="598" t="s">
        <v>145</v>
      </c>
      <c r="C46" s="599" t="s">
        <v>554</v>
      </c>
      <c r="D46" s="600">
        <v>0</v>
      </c>
      <c r="E46" s="604">
        <f t="shared" si="6"/>
        <v>0</v>
      </c>
      <c r="F46" s="602">
        <v>154</v>
      </c>
      <c r="G46" s="602">
        <f t="shared" si="2"/>
        <v>365</v>
      </c>
      <c r="H46" s="604">
        <f t="shared" si="7"/>
        <v>0</v>
      </c>
      <c r="I46" s="604">
        <f t="shared" si="8"/>
        <v>0</v>
      </c>
      <c r="J46" s="567"/>
      <c r="K46" s="584">
        <v>0</v>
      </c>
      <c r="L46" s="604">
        <f t="shared" si="9"/>
        <v>0</v>
      </c>
      <c r="M46" s="604">
        <f t="shared" si="3"/>
        <v>0</v>
      </c>
      <c r="N46" s="604">
        <f t="shared" si="4"/>
        <v>0</v>
      </c>
      <c r="O46" s="604">
        <f t="shared" si="5"/>
        <v>0</v>
      </c>
      <c r="P46" s="604">
        <f t="shared" si="10"/>
        <v>0</v>
      </c>
      <c r="Q46" s="567"/>
    </row>
    <row r="47" spans="1:17">
      <c r="A47" s="574">
        <f t="shared" si="1"/>
        <v>32</v>
      </c>
      <c r="B47" s="598" t="s">
        <v>950</v>
      </c>
      <c r="C47" s="599" t="s">
        <v>554</v>
      </c>
      <c r="D47" s="600">
        <v>0</v>
      </c>
      <c r="E47" s="604">
        <f t="shared" si="6"/>
        <v>0</v>
      </c>
      <c r="F47" s="602">
        <v>123</v>
      </c>
      <c r="G47" s="602">
        <f t="shared" si="2"/>
        <v>365</v>
      </c>
      <c r="H47" s="604">
        <f t="shared" si="7"/>
        <v>0</v>
      </c>
      <c r="I47" s="604">
        <f t="shared" si="8"/>
        <v>0</v>
      </c>
      <c r="J47" s="567"/>
      <c r="K47" s="584">
        <v>0</v>
      </c>
      <c r="L47" s="604">
        <f t="shared" si="9"/>
        <v>0</v>
      </c>
      <c r="M47" s="604">
        <f t="shared" si="3"/>
        <v>0</v>
      </c>
      <c r="N47" s="604">
        <f t="shared" si="4"/>
        <v>0</v>
      </c>
      <c r="O47" s="604">
        <f t="shared" si="5"/>
        <v>0</v>
      </c>
      <c r="P47" s="604">
        <f t="shared" si="10"/>
        <v>0</v>
      </c>
      <c r="Q47" s="567"/>
    </row>
    <row r="48" spans="1:17">
      <c r="A48" s="574">
        <f t="shared" si="1"/>
        <v>33</v>
      </c>
      <c r="B48" s="598" t="s">
        <v>147</v>
      </c>
      <c r="C48" s="599" t="s">
        <v>554</v>
      </c>
      <c r="D48" s="600">
        <v>0</v>
      </c>
      <c r="E48" s="604">
        <f t="shared" si="6"/>
        <v>0</v>
      </c>
      <c r="F48" s="602">
        <v>93</v>
      </c>
      <c r="G48" s="602">
        <f t="shared" si="2"/>
        <v>365</v>
      </c>
      <c r="H48" s="604">
        <f t="shared" si="7"/>
        <v>0</v>
      </c>
      <c r="I48" s="604">
        <f t="shared" si="8"/>
        <v>0</v>
      </c>
      <c r="J48" s="567"/>
      <c r="K48" s="584">
        <v>0</v>
      </c>
      <c r="L48" s="604">
        <f t="shared" si="9"/>
        <v>0</v>
      </c>
      <c r="M48" s="604">
        <f t="shared" si="3"/>
        <v>0</v>
      </c>
      <c r="N48" s="604">
        <f t="shared" si="4"/>
        <v>0</v>
      </c>
      <c r="O48" s="604">
        <f t="shared" si="5"/>
        <v>0</v>
      </c>
      <c r="P48" s="604">
        <f t="shared" si="10"/>
        <v>0</v>
      </c>
      <c r="Q48" s="567"/>
    </row>
    <row r="49" spans="1:17">
      <c r="A49" s="574">
        <f t="shared" si="1"/>
        <v>34</v>
      </c>
      <c r="B49" s="598" t="s">
        <v>148</v>
      </c>
      <c r="C49" s="599" t="s">
        <v>554</v>
      </c>
      <c r="D49" s="600">
        <v>0</v>
      </c>
      <c r="E49" s="604">
        <f t="shared" si="6"/>
        <v>0</v>
      </c>
      <c r="F49" s="602">
        <v>62</v>
      </c>
      <c r="G49" s="602">
        <f t="shared" si="2"/>
        <v>365</v>
      </c>
      <c r="H49" s="604">
        <f t="shared" si="7"/>
        <v>0</v>
      </c>
      <c r="I49" s="604">
        <f t="shared" si="8"/>
        <v>0</v>
      </c>
      <c r="J49" s="567"/>
      <c r="K49" s="584">
        <v>0</v>
      </c>
      <c r="L49" s="604">
        <f t="shared" si="9"/>
        <v>0</v>
      </c>
      <c r="M49" s="604">
        <f t="shared" si="3"/>
        <v>0</v>
      </c>
      <c r="N49" s="604">
        <f t="shared" si="4"/>
        <v>0</v>
      </c>
      <c r="O49" s="604">
        <f t="shared" si="5"/>
        <v>0</v>
      </c>
      <c r="P49" s="604">
        <f t="shared" si="10"/>
        <v>0</v>
      </c>
      <c r="Q49" s="567"/>
    </row>
    <row r="50" spans="1:17">
      <c r="A50" s="574">
        <f t="shared" si="1"/>
        <v>35</v>
      </c>
      <c r="B50" s="598" t="s">
        <v>149</v>
      </c>
      <c r="C50" s="599" t="s">
        <v>554</v>
      </c>
      <c r="D50" s="600">
        <v>0</v>
      </c>
      <c r="E50" s="604">
        <f t="shared" si="6"/>
        <v>0</v>
      </c>
      <c r="F50" s="602">
        <v>32</v>
      </c>
      <c r="G50" s="602">
        <f t="shared" si="2"/>
        <v>365</v>
      </c>
      <c r="H50" s="604">
        <f t="shared" si="7"/>
        <v>0</v>
      </c>
      <c r="I50" s="604">
        <f t="shared" si="8"/>
        <v>0</v>
      </c>
      <c r="J50" s="567"/>
      <c r="K50" s="584">
        <v>0</v>
      </c>
      <c r="L50" s="604">
        <f t="shared" si="9"/>
        <v>0</v>
      </c>
      <c r="M50" s="604">
        <f t="shared" si="3"/>
        <v>0</v>
      </c>
      <c r="N50" s="604">
        <f t="shared" si="4"/>
        <v>0</v>
      </c>
      <c r="O50" s="604">
        <f t="shared" si="5"/>
        <v>0</v>
      </c>
      <c r="P50" s="604">
        <f t="shared" si="10"/>
        <v>0</v>
      </c>
      <c r="Q50" s="567"/>
    </row>
    <row r="51" spans="1:17">
      <c r="A51" s="574">
        <f t="shared" si="1"/>
        <v>36</v>
      </c>
      <c r="B51" s="598" t="s">
        <v>150</v>
      </c>
      <c r="C51" s="599" t="s">
        <v>554</v>
      </c>
      <c r="D51" s="600">
        <v>0</v>
      </c>
      <c r="E51" s="604">
        <f t="shared" si="6"/>
        <v>0</v>
      </c>
      <c r="F51" s="602">
        <v>1</v>
      </c>
      <c r="G51" s="602">
        <f t="shared" si="2"/>
        <v>365</v>
      </c>
      <c r="H51" s="604">
        <f t="shared" si="7"/>
        <v>0</v>
      </c>
      <c r="I51" s="606">
        <f t="shared" si="8"/>
        <v>0</v>
      </c>
      <c r="J51" s="567"/>
      <c r="K51" s="584">
        <v>0</v>
      </c>
      <c r="L51" s="604">
        <f t="shared" si="9"/>
        <v>0</v>
      </c>
      <c r="M51" s="604">
        <f t="shared" si="3"/>
        <v>0</v>
      </c>
      <c r="N51" s="604">
        <f t="shared" si="4"/>
        <v>0</v>
      </c>
      <c r="O51" s="604">
        <f t="shared" si="5"/>
        <v>0</v>
      </c>
      <c r="P51" s="604">
        <f t="shared" si="10"/>
        <v>0</v>
      </c>
      <c r="Q51" s="567"/>
    </row>
    <row r="52" spans="1:17" ht="13.5" thickBot="1">
      <c r="A52" s="574">
        <f t="shared" si="1"/>
        <v>37</v>
      </c>
      <c r="B52" s="607" t="s">
        <v>951</v>
      </c>
      <c r="C52" s="608"/>
      <c r="D52" s="609">
        <f>SUM(D40:D51)</f>
        <v>0</v>
      </c>
      <c r="E52" s="610"/>
      <c r="F52" s="610"/>
      <c r="G52" s="610"/>
      <c r="H52" s="610"/>
      <c r="I52" s="604"/>
      <c r="J52" s="567"/>
      <c r="K52" s="611">
        <f>SUM(K40:K51)</f>
        <v>0</v>
      </c>
      <c r="L52" s="611">
        <f>SUM(L40:L51)</f>
        <v>0</v>
      </c>
      <c r="M52" s="567"/>
      <c r="N52" s="567"/>
      <c r="O52" s="567"/>
      <c r="P52" s="567"/>
      <c r="Q52" s="567"/>
    </row>
    <row r="53" spans="1:17" ht="13.5" thickTop="1">
      <c r="A53" s="574"/>
      <c r="B53" s="612"/>
      <c r="C53" s="612"/>
      <c r="D53" s="604"/>
      <c r="E53" s="613"/>
      <c r="F53" s="613"/>
      <c r="G53" s="613"/>
      <c r="H53" s="613"/>
      <c r="I53" s="604"/>
      <c r="J53" s="567"/>
      <c r="K53" s="614"/>
      <c r="L53" s="567"/>
      <c r="M53" s="567"/>
      <c r="N53" s="567"/>
      <c r="O53" s="567"/>
      <c r="P53" s="567"/>
      <c r="Q53" s="567"/>
    </row>
    <row r="54" spans="1:17">
      <c r="A54" s="580">
        <f>+A52+1</f>
        <v>38</v>
      </c>
      <c r="B54" s="982" t="s">
        <v>1162</v>
      </c>
      <c r="C54" s="982"/>
      <c r="D54" s="982"/>
      <c r="E54" s="982"/>
      <c r="F54" s="982"/>
      <c r="G54" s="982"/>
      <c r="H54" s="982"/>
      <c r="I54" s="982"/>
      <c r="J54" s="567"/>
      <c r="K54" s="567"/>
      <c r="L54" s="567"/>
      <c r="M54" s="567"/>
      <c r="N54" s="567"/>
      <c r="O54" s="567"/>
      <c r="P54" s="567"/>
      <c r="Q54" s="567"/>
    </row>
    <row r="55" spans="1:17">
      <c r="A55" s="574"/>
      <c r="B55" s="568"/>
      <c r="C55" s="568"/>
      <c r="D55" s="568"/>
      <c r="E55" s="568"/>
      <c r="F55" s="568"/>
      <c r="G55" s="568"/>
      <c r="H55" s="568"/>
      <c r="I55" s="568"/>
      <c r="J55" s="567"/>
      <c r="K55" s="567"/>
      <c r="L55" s="494"/>
      <c r="M55" s="494"/>
      <c r="N55" s="494"/>
      <c r="O55" s="494"/>
      <c r="P55" s="494"/>
      <c r="Q55" s="567"/>
    </row>
    <row r="56" spans="1:17">
      <c r="A56" s="574">
        <f>A54+1</f>
        <v>39</v>
      </c>
      <c r="B56" s="582" t="s">
        <v>952</v>
      </c>
      <c r="C56" s="582"/>
      <c r="D56" s="582"/>
      <c r="E56" s="582"/>
      <c r="F56" s="577"/>
      <c r="G56" s="577"/>
      <c r="H56" s="577"/>
      <c r="I56" s="581"/>
      <c r="J56" s="567"/>
      <c r="K56" s="567"/>
      <c r="L56" s="494"/>
      <c r="M56" s="494"/>
      <c r="N56" s="494"/>
      <c r="O56" s="494"/>
      <c r="P56" s="494"/>
      <c r="Q56" s="567"/>
    </row>
    <row r="57" spans="1:17">
      <c r="A57" s="574"/>
      <c r="B57" s="582"/>
      <c r="C57" s="582"/>
      <c r="D57" s="582"/>
      <c r="E57" s="582"/>
      <c r="F57" s="577"/>
      <c r="G57" s="577"/>
      <c r="H57" s="577"/>
      <c r="I57" s="581"/>
      <c r="J57" s="567"/>
      <c r="K57" s="567"/>
      <c r="L57" s="494"/>
      <c r="M57" s="494"/>
      <c r="N57" s="494"/>
      <c r="O57" s="494"/>
      <c r="P57" s="494"/>
      <c r="Q57" s="567"/>
    </row>
    <row r="58" spans="1:17" ht="27">
      <c r="A58" s="574">
        <f>A56+1</f>
        <v>40</v>
      </c>
      <c r="B58" s="582"/>
      <c r="C58" s="582"/>
      <c r="D58" s="582"/>
      <c r="E58" s="577"/>
      <c r="F58" s="577"/>
      <c r="G58" s="583" t="s">
        <v>905</v>
      </c>
      <c r="H58" s="577"/>
      <c r="I58" s="567"/>
      <c r="J58" s="567"/>
      <c r="K58" s="567"/>
      <c r="L58" s="494"/>
      <c r="M58" s="494"/>
      <c r="N58" s="494"/>
      <c r="O58" s="494"/>
      <c r="P58" s="494"/>
      <c r="Q58" s="567"/>
    </row>
    <row r="59" spans="1:17">
      <c r="A59" s="574">
        <f t="shared" ref="A59:A64" si="11">+A58+1</f>
        <v>41</v>
      </c>
      <c r="B59" s="575" t="s">
        <v>906</v>
      </c>
      <c r="C59" s="575"/>
      <c r="D59" s="575"/>
      <c r="E59" s="577"/>
      <c r="F59" s="577"/>
      <c r="G59" s="584">
        <v>0</v>
      </c>
      <c r="H59" s="585"/>
      <c r="I59" s="567"/>
      <c r="J59" s="567"/>
      <c r="K59" s="567"/>
      <c r="L59" s="494"/>
      <c r="M59" s="494"/>
      <c r="N59" s="494"/>
      <c r="O59" s="494"/>
      <c r="P59" s="494"/>
      <c r="Q59" s="567"/>
    </row>
    <row r="60" spans="1:17">
      <c r="A60" s="574">
        <f t="shared" si="11"/>
        <v>42</v>
      </c>
      <c r="B60" s="575" t="s">
        <v>907</v>
      </c>
      <c r="C60" s="575"/>
      <c r="D60" s="575"/>
      <c r="E60" s="577"/>
      <c r="F60" s="577"/>
      <c r="G60" s="584">
        <v>0</v>
      </c>
      <c r="H60" s="585"/>
      <c r="I60" s="567"/>
      <c r="J60" s="567"/>
      <c r="K60" s="567"/>
      <c r="L60" s="494"/>
      <c r="M60" s="494"/>
      <c r="N60" s="494"/>
      <c r="O60" s="494"/>
      <c r="P60" s="494"/>
      <c r="Q60" s="567"/>
    </row>
    <row r="61" spans="1:17">
      <c r="A61" s="574">
        <f t="shared" si="11"/>
        <v>43</v>
      </c>
      <c r="B61" s="575" t="s">
        <v>908</v>
      </c>
      <c r="C61" s="575"/>
      <c r="D61" s="575"/>
      <c r="E61" s="577"/>
      <c r="F61" s="577"/>
      <c r="G61" s="586">
        <v>0</v>
      </c>
      <c r="H61" s="585"/>
      <c r="I61" s="567"/>
      <c r="J61" s="567"/>
      <c r="K61" s="494"/>
      <c r="L61" s="494"/>
      <c r="M61" s="494"/>
      <c r="N61" s="494"/>
      <c r="O61" s="494"/>
      <c r="P61" s="494"/>
      <c r="Q61" s="567"/>
    </row>
    <row r="62" spans="1:17">
      <c r="A62" s="574">
        <f t="shared" si="11"/>
        <v>44</v>
      </c>
      <c r="B62" s="575" t="s">
        <v>909</v>
      </c>
      <c r="C62" s="575"/>
      <c r="D62" s="575"/>
      <c r="E62" s="577"/>
      <c r="F62" s="577"/>
      <c r="G62" s="587">
        <f>+G59-G61-G60</f>
        <v>0</v>
      </c>
      <c r="H62" s="585"/>
      <c r="I62" s="567"/>
      <c r="J62" s="567"/>
      <c r="K62" s="494"/>
      <c r="L62" s="494"/>
      <c r="M62" s="494"/>
      <c r="N62" s="494"/>
      <c r="O62" s="494"/>
      <c r="P62" s="494"/>
      <c r="Q62" s="567"/>
    </row>
    <row r="63" spans="1:17">
      <c r="A63" s="574">
        <f t="shared" si="11"/>
        <v>45</v>
      </c>
      <c r="B63" s="575" t="s">
        <v>910</v>
      </c>
      <c r="C63" s="575"/>
      <c r="D63" s="575"/>
      <c r="E63" s="577"/>
      <c r="F63" s="577"/>
      <c r="G63" s="586">
        <v>0</v>
      </c>
      <c r="H63" s="585"/>
      <c r="I63" s="567"/>
      <c r="J63" s="567"/>
      <c r="K63" s="494"/>
      <c r="L63" s="494"/>
      <c r="M63" s="494"/>
      <c r="N63" s="494"/>
      <c r="O63" s="494"/>
      <c r="P63" s="494"/>
      <c r="Q63" s="567"/>
    </row>
    <row r="64" spans="1:17" ht="13.5" thickBot="1">
      <c r="A64" s="574">
        <f t="shared" si="11"/>
        <v>46</v>
      </c>
      <c r="B64" s="575" t="s">
        <v>911</v>
      </c>
      <c r="C64" s="575"/>
      <c r="D64" s="575"/>
      <c r="E64" s="577"/>
      <c r="F64" s="577"/>
      <c r="G64" s="588">
        <f>+G62-G63</f>
        <v>0</v>
      </c>
      <c r="H64" s="585"/>
      <c r="I64" s="567"/>
      <c r="J64" s="567"/>
      <c r="K64" s="494"/>
      <c r="L64" s="494"/>
      <c r="M64" s="494"/>
      <c r="N64" s="494"/>
      <c r="O64" s="494"/>
      <c r="P64" s="494"/>
      <c r="Q64" s="567"/>
    </row>
    <row r="65" spans="1:17" ht="13.5" thickTop="1">
      <c r="A65" s="574"/>
      <c r="B65" s="575"/>
      <c r="C65" s="575"/>
      <c r="D65" s="575"/>
      <c r="E65" s="577"/>
      <c r="F65" s="577"/>
      <c r="G65" s="587"/>
      <c r="H65" s="585"/>
      <c r="I65" s="567"/>
      <c r="J65" s="567"/>
      <c r="K65" s="494"/>
      <c r="L65" s="494"/>
      <c r="M65" s="494"/>
      <c r="N65" s="494"/>
      <c r="O65" s="494"/>
      <c r="P65" s="494"/>
      <c r="Q65" s="567"/>
    </row>
    <row r="66" spans="1:17">
      <c r="A66" s="574">
        <f>A64+1</f>
        <v>47</v>
      </c>
      <c r="B66" s="575" t="s">
        <v>912</v>
      </c>
      <c r="C66" s="575"/>
      <c r="D66" s="575"/>
      <c r="E66" s="577"/>
      <c r="F66" s="577"/>
      <c r="G66" s="584">
        <v>0</v>
      </c>
      <c r="H66" s="585"/>
      <c r="I66" s="567"/>
      <c r="J66" s="567"/>
      <c r="K66" s="567"/>
      <c r="L66" s="567"/>
      <c r="M66" s="567"/>
      <c r="N66" s="567"/>
      <c r="O66" s="567"/>
      <c r="P66" s="567"/>
      <c r="Q66" s="567"/>
    </row>
    <row r="67" spans="1:17">
      <c r="A67" s="574">
        <f>+A66+1</f>
        <v>48</v>
      </c>
      <c r="B67" s="575" t="s">
        <v>907</v>
      </c>
      <c r="C67" s="575"/>
      <c r="D67" s="575"/>
      <c r="E67" s="577"/>
      <c r="F67" s="577"/>
      <c r="G67" s="584">
        <v>0</v>
      </c>
      <c r="H67" s="585"/>
      <c r="I67" s="567"/>
      <c r="J67" s="567"/>
      <c r="K67" s="567"/>
      <c r="L67" s="567"/>
      <c r="M67" s="567"/>
      <c r="N67" s="567"/>
      <c r="O67" s="567"/>
      <c r="P67" s="567"/>
      <c r="Q67" s="567"/>
    </row>
    <row r="68" spans="1:17">
      <c r="A68" s="574">
        <f>+A67+1</f>
        <v>49</v>
      </c>
      <c r="B68" s="575" t="s">
        <v>908</v>
      </c>
      <c r="C68" s="575"/>
      <c r="D68" s="575"/>
      <c r="E68" s="577"/>
      <c r="F68" s="577"/>
      <c r="G68" s="586">
        <v>0</v>
      </c>
      <c r="H68" s="585"/>
      <c r="I68" s="567"/>
      <c r="J68" s="567"/>
      <c r="K68" s="494"/>
      <c r="L68" s="494"/>
      <c r="M68" s="494"/>
      <c r="N68" s="494"/>
      <c r="O68" s="494"/>
      <c r="P68" s="494"/>
      <c r="Q68" s="567"/>
    </row>
    <row r="69" spans="1:17">
      <c r="A69" s="574">
        <f>+A68+1</f>
        <v>50</v>
      </c>
      <c r="B69" s="575" t="s">
        <v>909</v>
      </c>
      <c r="C69" s="575"/>
      <c r="D69" s="575"/>
      <c r="E69" s="577"/>
      <c r="F69" s="577"/>
      <c r="G69" s="587">
        <f>+G66-G68</f>
        <v>0</v>
      </c>
      <c r="H69" s="585"/>
      <c r="I69" s="567"/>
      <c r="J69" s="567"/>
      <c r="K69" s="494"/>
      <c r="L69" s="494"/>
      <c r="M69" s="494"/>
      <c r="N69" s="494"/>
      <c r="O69" s="494"/>
      <c r="P69" s="494"/>
      <c r="Q69" s="567"/>
    </row>
    <row r="70" spans="1:17">
      <c r="A70" s="574">
        <f>+A69+1</f>
        <v>51</v>
      </c>
      <c r="B70" s="575" t="s">
        <v>913</v>
      </c>
      <c r="C70" s="575"/>
      <c r="D70" s="575"/>
      <c r="E70" s="577"/>
      <c r="F70" s="577"/>
      <c r="G70" s="586">
        <v>0</v>
      </c>
      <c r="H70" s="585"/>
      <c r="I70" s="567"/>
      <c r="J70" s="567"/>
      <c r="K70" s="494"/>
      <c r="L70" s="494"/>
      <c r="M70" s="494"/>
      <c r="N70" s="494"/>
      <c r="O70" s="494"/>
      <c r="P70" s="494"/>
      <c r="Q70" s="567"/>
    </row>
    <row r="71" spans="1:17" ht="13.5" thickBot="1">
      <c r="A71" s="574">
        <f>+A70+1</f>
        <v>52</v>
      </c>
      <c r="B71" s="575" t="s">
        <v>914</v>
      </c>
      <c r="C71" s="575"/>
      <c r="D71" s="575"/>
      <c r="E71" s="577"/>
      <c r="F71" s="577"/>
      <c r="G71" s="588">
        <f>+G69-G70</f>
        <v>0</v>
      </c>
      <c r="H71" s="585"/>
      <c r="I71" s="567"/>
      <c r="J71" s="567"/>
      <c r="K71" s="494"/>
      <c r="L71" s="494"/>
      <c r="M71" s="494"/>
      <c r="N71" s="494"/>
      <c r="O71" s="494"/>
      <c r="P71" s="494"/>
      <c r="Q71" s="567"/>
    </row>
    <row r="72" spans="1:17" ht="13.5" thickTop="1">
      <c r="A72" s="574"/>
      <c r="B72" s="575"/>
      <c r="C72" s="575"/>
      <c r="D72" s="575"/>
      <c r="E72" s="577"/>
      <c r="F72" s="577"/>
      <c r="G72" s="587"/>
      <c r="H72" s="585"/>
      <c r="I72" s="567"/>
      <c r="J72" s="567"/>
      <c r="K72" s="494"/>
      <c r="L72" s="494"/>
      <c r="M72" s="494"/>
      <c r="N72" s="494"/>
      <c r="O72" s="494"/>
      <c r="P72" s="494"/>
      <c r="Q72" s="567"/>
    </row>
    <row r="73" spans="1:17">
      <c r="A73" s="574">
        <f>A71+1</f>
        <v>53</v>
      </c>
      <c r="B73" s="575" t="s">
        <v>915</v>
      </c>
      <c r="C73" s="575"/>
      <c r="D73" s="575"/>
      <c r="E73" s="577"/>
      <c r="F73" s="577"/>
      <c r="G73" s="587">
        <f>+P93</f>
        <v>0</v>
      </c>
      <c r="H73" s="570" t="str">
        <f>"From Line "&amp;A93&amp;P78</f>
        <v>From Line 70(n)</v>
      </c>
      <c r="I73" s="567"/>
      <c r="J73" s="567"/>
      <c r="K73" s="494"/>
      <c r="L73" s="494"/>
      <c r="M73" s="494"/>
      <c r="N73" s="494"/>
      <c r="O73" s="494"/>
      <c r="P73" s="494"/>
      <c r="Q73" s="567"/>
    </row>
    <row r="74" spans="1:17">
      <c r="A74" s="574">
        <f>+A73+1</f>
        <v>54</v>
      </c>
      <c r="B74" s="575" t="s">
        <v>916</v>
      </c>
      <c r="C74" s="575"/>
      <c r="D74" s="575"/>
      <c r="E74" s="577"/>
      <c r="F74" s="577"/>
      <c r="G74" s="587">
        <f>+(G64+G71)/2</f>
        <v>0</v>
      </c>
      <c r="H74" s="585"/>
      <c r="I74" s="567"/>
      <c r="J74" s="567"/>
      <c r="K74" s="494"/>
      <c r="L74" s="494"/>
      <c r="M74" s="494"/>
      <c r="N74" s="494"/>
      <c r="O74" s="494"/>
      <c r="P74" s="494"/>
      <c r="Q74" s="567"/>
    </row>
    <row r="75" spans="1:17" ht="13.5" thickBot="1">
      <c r="A75" s="574">
        <f>+A74+1</f>
        <v>55</v>
      </c>
      <c r="B75" s="575" t="s">
        <v>917</v>
      </c>
      <c r="C75" s="575"/>
      <c r="D75" s="575"/>
      <c r="E75" s="577"/>
      <c r="F75" s="577"/>
      <c r="G75" s="588">
        <f>+G73+G74</f>
        <v>0</v>
      </c>
      <c r="H75" s="570" t="s">
        <v>953</v>
      </c>
      <c r="I75" s="567"/>
      <c r="J75" s="567"/>
      <c r="K75" s="494"/>
      <c r="L75" s="494"/>
      <c r="M75" s="494"/>
      <c r="N75" s="494"/>
      <c r="O75" s="494"/>
      <c r="P75" s="494"/>
      <c r="Q75" s="567"/>
    </row>
    <row r="76" spans="1:17" ht="13.5" thickTop="1">
      <c r="A76" s="615"/>
      <c r="B76" s="567"/>
      <c r="C76" s="567"/>
      <c r="D76" s="567"/>
      <c r="E76" s="567"/>
      <c r="F76" s="567"/>
      <c r="G76" s="567"/>
      <c r="H76" s="567"/>
      <c r="I76" s="567"/>
      <c r="J76" s="567"/>
      <c r="K76" s="494"/>
      <c r="L76" s="494"/>
      <c r="M76" s="494"/>
      <c r="N76" s="494"/>
      <c r="O76" s="494"/>
      <c r="P76" s="921" t="s">
        <v>26</v>
      </c>
      <c r="Q76" s="567"/>
    </row>
    <row r="77" spans="1:17">
      <c r="A77" s="574">
        <f>A75+1</f>
        <v>56</v>
      </c>
      <c r="B77" s="582" t="s">
        <v>952</v>
      </c>
      <c r="C77" s="590"/>
      <c r="D77" s="568"/>
      <c r="E77" s="568"/>
      <c r="F77" s="568"/>
      <c r="G77" s="568"/>
      <c r="H77" s="568"/>
      <c r="I77" s="568"/>
      <c r="J77" s="567"/>
      <c r="K77" s="494" t="s">
        <v>919</v>
      </c>
      <c r="L77" s="494"/>
      <c r="M77" s="494"/>
      <c r="N77" s="494"/>
      <c r="O77" s="494"/>
      <c r="P77" s="494"/>
      <c r="Q77" s="567"/>
    </row>
    <row r="78" spans="1:17">
      <c r="A78" s="574"/>
      <c r="B78" s="509" t="s">
        <v>122</v>
      </c>
      <c r="C78" s="510" t="s">
        <v>123</v>
      </c>
      <c r="D78" s="591" t="s">
        <v>280</v>
      </c>
      <c r="E78" s="591" t="s">
        <v>124</v>
      </c>
      <c r="F78" s="591" t="s">
        <v>281</v>
      </c>
      <c r="G78" s="591" t="s">
        <v>127</v>
      </c>
      <c r="H78" s="591" t="s">
        <v>128</v>
      </c>
      <c r="I78" s="591" t="s">
        <v>129</v>
      </c>
      <c r="J78" s="567"/>
      <c r="K78" s="591" t="s">
        <v>130</v>
      </c>
      <c r="L78" s="591" t="s">
        <v>820</v>
      </c>
      <c r="M78" s="591" t="s">
        <v>864</v>
      </c>
      <c r="N78" s="591" t="s">
        <v>920</v>
      </c>
      <c r="O78" s="591" t="s">
        <v>921</v>
      </c>
      <c r="P78" s="591" t="s">
        <v>922</v>
      </c>
      <c r="Q78" s="567"/>
    </row>
    <row r="79" spans="1:17" ht="135">
      <c r="A79" s="580">
        <f>+A77+1</f>
        <v>57</v>
      </c>
      <c r="B79" s="592" t="s">
        <v>111</v>
      </c>
      <c r="C79" s="592" t="s">
        <v>923</v>
      </c>
      <c r="D79" s="593" t="s">
        <v>924</v>
      </c>
      <c r="E79" s="593" t="s">
        <v>925</v>
      </c>
      <c r="F79" s="593" t="s">
        <v>926</v>
      </c>
      <c r="G79" s="593" t="s">
        <v>927</v>
      </c>
      <c r="H79" s="593" t="s">
        <v>928</v>
      </c>
      <c r="I79" s="593" t="s">
        <v>929</v>
      </c>
      <c r="J79" s="567"/>
      <c r="K79" s="593" t="s">
        <v>930</v>
      </c>
      <c r="L79" s="593" t="s">
        <v>931</v>
      </c>
      <c r="M79" s="593" t="s">
        <v>932</v>
      </c>
      <c r="N79" s="593" t="s">
        <v>933</v>
      </c>
      <c r="O79" s="593" t="s">
        <v>934</v>
      </c>
      <c r="P79" s="593" t="s">
        <v>935</v>
      </c>
      <c r="Q79" s="567"/>
    </row>
    <row r="80" spans="1:17" ht="18">
      <c r="A80" s="594">
        <f t="shared" ref="A80:A94" si="12">+A79+1</f>
        <v>58</v>
      </c>
      <c r="B80" s="595"/>
      <c r="C80" s="595"/>
      <c r="D80" s="596" t="s">
        <v>936</v>
      </c>
      <c r="E80" s="596" t="s">
        <v>937</v>
      </c>
      <c r="F80" s="596"/>
      <c r="G80" s="596" t="s">
        <v>938</v>
      </c>
      <c r="H80" s="596" t="s">
        <v>939</v>
      </c>
      <c r="I80" s="596" t="s">
        <v>940</v>
      </c>
      <c r="J80" s="597"/>
      <c r="K80" s="596"/>
      <c r="L80" s="596" t="s">
        <v>941</v>
      </c>
      <c r="M80" s="596" t="s">
        <v>942</v>
      </c>
      <c r="N80" s="596" t="s">
        <v>943</v>
      </c>
      <c r="O80" s="596" t="s">
        <v>944</v>
      </c>
      <c r="P80" s="596" t="s">
        <v>945</v>
      </c>
      <c r="Q80" s="567"/>
    </row>
    <row r="81" spans="1:17">
      <c r="A81" s="574">
        <f>+A79+1</f>
        <v>58</v>
      </c>
      <c r="B81" s="598" t="s">
        <v>946</v>
      </c>
      <c r="C81" s="599" t="s">
        <v>554</v>
      </c>
      <c r="D81" s="600" t="s">
        <v>947</v>
      </c>
      <c r="E81" s="601">
        <v>0</v>
      </c>
      <c r="F81" s="602" t="s">
        <v>947</v>
      </c>
      <c r="G81" s="602">
        <f>F8</f>
        <v>365</v>
      </c>
      <c r="H81" s="603" t="s">
        <v>947</v>
      </c>
      <c r="I81" s="604">
        <f>E81</f>
        <v>0</v>
      </c>
      <c r="J81" s="567"/>
      <c r="K81" s="600"/>
      <c r="L81" s="600" t="s">
        <v>947</v>
      </c>
      <c r="M81" s="600" t="s">
        <v>947</v>
      </c>
      <c r="N81" s="600" t="s">
        <v>947</v>
      </c>
      <c r="O81" s="600" t="s">
        <v>947</v>
      </c>
      <c r="P81" s="584">
        <f>G63</f>
        <v>0</v>
      </c>
      <c r="Q81" s="567"/>
    </row>
    <row r="82" spans="1:17">
      <c r="A82" s="574">
        <f t="shared" si="12"/>
        <v>59</v>
      </c>
      <c r="B82" s="598" t="s">
        <v>948</v>
      </c>
      <c r="C82" s="599" t="s">
        <v>554</v>
      </c>
      <c r="D82" s="600">
        <v>0</v>
      </c>
      <c r="E82" s="604">
        <f>E81+D82</f>
        <v>0</v>
      </c>
      <c r="F82" s="605">
        <f>F40</f>
        <v>0</v>
      </c>
      <c r="G82" s="602">
        <f t="shared" ref="G82:G93" si="13">G81</f>
        <v>365</v>
      </c>
      <c r="H82" s="604">
        <f>IFERROR(D82*F82/G82,0)</f>
        <v>0</v>
      </c>
      <c r="I82" s="604">
        <f>+I81+H82</f>
        <v>0</v>
      </c>
      <c r="J82" s="567"/>
      <c r="K82" s="584">
        <v>0</v>
      </c>
      <c r="L82" s="604">
        <f t="shared" ref="L82:L93" si="14">K82-D82</f>
        <v>0</v>
      </c>
      <c r="M82" s="604">
        <f t="shared" ref="M82:M93" si="15">IF(AND( D82&gt;=0, K82&gt;=0), IF( L82&gt;=0, H82, K82/ D82* H82), IF(AND( D82&lt;0, K82&lt;0), IF( L82&lt;0,H82, K82/ D82* H82),0))</f>
        <v>0</v>
      </c>
      <c r="N82" s="604">
        <f t="shared" ref="N82:N93" si="16">IF(AND( D82&gt;=0, K82&gt;=0), IF( L82&gt;=0, L82*50%,0), IF(AND( D82&lt;0, K82&lt;0),IF( L82&lt;0, L82*50%,0),0))</f>
        <v>0</v>
      </c>
      <c r="O82" s="604">
        <f t="shared" ref="O82:O93" si="17">IF(AND( D82&gt;=0, K82&lt;=0), K82*50%, IF(AND( D82&lt;0, K82&gt;=0), K82*50%,0))</f>
        <v>0</v>
      </c>
      <c r="P82" s="604">
        <f t="shared" ref="P82:P93" si="18">P81+M82+N82+O82</f>
        <v>0</v>
      </c>
      <c r="Q82" s="567"/>
    </row>
    <row r="83" spans="1:17">
      <c r="A83" s="574">
        <f t="shared" si="12"/>
        <v>60</v>
      </c>
      <c r="B83" s="598" t="s">
        <v>140</v>
      </c>
      <c r="C83" s="599" t="s">
        <v>554</v>
      </c>
      <c r="D83" s="600">
        <v>0</v>
      </c>
      <c r="E83" s="604">
        <f t="shared" ref="E83:E93" si="19">E82+D83</f>
        <v>0</v>
      </c>
      <c r="F83" s="602">
        <v>307</v>
      </c>
      <c r="G83" s="602">
        <f t="shared" si="13"/>
        <v>365</v>
      </c>
      <c r="H83" s="604">
        <f t="shared" ref="H83:H93" si="20">IFERROR(D83*F83/G83,0)</f>
        <v>0</v>
      </c>
      <c r="I83" s="604">
        <f t="shared" ref="I83:I93" si="21">+I82+H83</f>
        <v>0</v>
      </c>
      <c r="J83" s="567"/>
      <c r="K83" s="584">
        <v>0</v>
      </c>
      <c r="L83" s="604">
        <f t="shared" si="14"/>
        <v>0</v>
      </c>
      <c r="M83" s="604">
        <f t="shared" si="15"/>
        <v>0</v>
      </c>
      <c r="N83" s="604">
        <f t="shared" si="16"/>
        <v>0</v>
      </c>
      <c r="O83" s="604">
        <f t="shared" si="17"/>
        <v>0</v>
      </c>
      <c r="P83" s="604">
        <f t="shared" si="18"/>
        <v>0</v>
      </c>
      <c r="Q83" s="567"/>
    </row>
    <row r="84" spans="1:17">
      <c r="A84" s="574">
        <f t="shared" si="12"/>
        <v>61</v>
      </c>
      <c r="B84" s="598" t="s">
        <v>949</v>
      </c>
      <c r="C84" s="599" t="s">
        <v>554</v>
      </c>
      <c r="D84" s="600">
        <v>0</v>
      </c>
      <c r="E84" s="604">
        <f t="shared" si="19"/>
        <v>0</v>
      </c>
      <c r="F84" s="602">
        <v>276</v>
      </c>
      <c r="G84" s="602">
        <f t="shared" si="13"/>
        <v>365</v>
      </c>
      <c r="H84" s="604">
        <f t="shared" si="20"/>
        <v>0</v>
      </c>
      <c r="I84" s="604">
        <f t="shared" si="21"/>
        <v>0</v>
      </c>
      <c r="J84" s="567"/>
      <c r="K84" s="584">
        <v>0</v>
      </c>
      <c r="L84" s="604">
        <f t="shared" si="14"/>
        <v>0</v>
      </c>
      <c r="M84" s="604">
        <f t="shared" si="15"/>
        <v>0</v>
      </c>
      <c r="N84" s="604">
        <f t="shared" si="16"/>
        <v>0</v>
      </c>
      <c r="O84" s="604">
        <f t="shared" si="17"/>
        <v>0</v>
      </c>
      <c r="P84" s="604">
        <f t="shared" si="18"/>
        <v>0</v>
      </c>
      <c r="Q84" s="567"/>
    </row>
    <row r="85" spans="1:17">
      <c r="A85" s="574">
        <f t="shared" si="12"/>
        <v>62</v>
      </c>
      <c r="B85" s="598" t="s">
        <v>142</v>
      </c>
      <c r="C85" s="599" t="s">
        <v>554</v>
      </c>
      <c r="D85" s="600">
        <v>0</v>
      </c>
      <c r="E85" s="604">
        <f t="shared" si="19"/>
        <v>0</v>
      </c>
      <c r="F85" s="602">
        <v>246</v>
      </c>
      <c r="G85" s="602">
        <f t="shared" si="13"/>
        <v>365</v>
      </c>
      <c r="H85" s="604">
        <f t="shared" si="20"/>
        <v>0</v>
      </c>
      <c r="I85" s="604">
        <f t="shared" si="21"/>
        <v>0</v>
      </c>
      <c r="J85" s="567"/>
      <c r="K85" s="584">
        <v>0</v>
      </c>
      <c r="L85" s="604">
        <f t="shared" si="14"/>
        <v>0</v>
      </c>
      <c r="M85" s="604">
        <f t="shared" si="15"/>
        <v>0</v>
      </c>
      <c r="N85" s="604">
        <f t="shared" si="16"/>
        <v>0</v>
      </c>
      <c r="O85" s="604">
        <f t="shared" si="17"/>
        <v>0</v>
      </c>
      <c r="P85" s="604">
        <f t="shared" si="18"/>
        <v>0</v>
      </c>
      <c r="Q85" s="567"/>
    </row>
    <row r="86" spans="1:17">
      <c r="A86" s="574">
        <f t="shared" si="12"/>
        <v>63</v>
      </c>
      <c r="B86" s="598" t="s">
        <v>143</v>
      </c>
      <c r="C86" s="599" t="s">
        <v>554</v>
      </c>
      <c r="D86" s="600">
        <v>0</v>
      </c>
      <c r="E86" s="604">
        <f t="shared" si="19"/>
        <v>0</v>
      </c>
      <c r="F86" s="602">
        <v>215</v>
      </c>
      <c r="G86" s="602">
        <f t="shared" si="13"/>
        <v>365</v>
      </c>
      <c r="H86" s="604">
        <f t="shared" si="20"/>
        <v>0</v>
      </c>
      <c r="I86" s="604">
        <f t="shared" si="21"/>
        <v>0</v>
      </c>
      <c r="J86" s="567"/>
      <c r="K86" s="584">
        <v>0</v>
      </c>
      <c r="L86" s="604">
        <f t="shared" si="14"/>
        <v>0</v>
      </c>
      <c r="M86" s="604">
        <f t="shared" si="15"/>
        <v>0</v>
      </c>
      <c r="N86" s="604">
        <f t="shared" si="16"/>
        <v>0</v>
      </c>
      <c r="O86" s="604">
        <f t="shared" si="17"/>
        <v>0</v>
      </c>
      <c r="P86" s="604">
        <f t="shared" si="18"/>
        <v>0</v>
      </c>
      <c r="Q86" s="567"/>
    </row>
    <row r="87" spans="1:17">
      <c r="A87" s="574">
        <f t="shared" si="12"/>
        <v>64</v>
      </c>
      <c r="B87" s="598" t="s">
        <v>144</v>
      </c>
      <c r="C87" s="599" t="s">
        <v>554</v>
      </c>
      <c r="D87" s="600">
        <v>0</v>
      </c>
      <c r="E87" s="604">
        <f t="shared" si="19"/>
        <v>0</v>
      </c>
      <c r="F87" s="602">
        <v>185</v>
      </c>
      <c r="G87" s="602">
        <f t="shared" si="13"/>
        <v>365</v>
      </c>
      <c r="H87" s="604">
        <f t="shared" si="20"/>
        <v>0</v>
      </c>
      <c r="I87" s="604">
        <f t="shared" si="21"/>
        <v>0</v>
      </c>
      <c r="J87" s="567"/>
      <c r="K87" s="584">
        <v>0</v>
      </c>
      <c r="L87" s="604">
        <f t="shared" si="14"/>
        <v>0</v>
      </c>
      <c r="M87" s="604">
        <f t="shared" si="15"/>
        <v>0</v>
      </c>
      <c r="N87" s="604">
        <f t="shared" si="16"/>
        <v>0</v>
      </c>
      <c r="O87" s="604">
        <f t="shared" si="17"/>
        <v>0</v>
      </c>
      <c r="P87" s="604">
        <f t="shared" si="18"/>
        <v>0</v>
      </c>
      <c r="Q87" s="567"/>
    </row>
    <row r="88" spans="1:17">
      <c r="A88" s="574">
        <f t="shared" si="12"/>
        <v>65</v>
      </c>
      <c r="B88" s="598" t="s">
        <v>145</v>
      </c>
      <c r="C88" s="599" t="s">
        <v>554</v>
      </c>
      <c r="D88" s="600">
        <v>0</v>
      </c>
      <c r="E88" s="604">
        <f t="shared" si="19"/>
        <v>0</v>
      </c>
      <c r="F88" s="602">
        <v>154</v>
      </c>
      <c r="G88" s="602">
        <f t="shared" si="13"/>
        <v>365</v>
      </c>
      <c r="H88" s="604">
        <f t="shared" si="20"/>
        <v>0</v>
      </c>
      <c r="I88" s="604">
        <f t="shared" si="21"/>
        <v>0</v>
      </c>
      <c r="J88" s="567"/>
      <c r="K88" s="584">
        <v>0</v>
      </c>
      <c r="L88" s="604">
        <f t="shared" si="14"/>
        <v>0</v>
      </c>
      <c r="M88" s="604">
        <f t="shared" si="15"/>
        <v>0</v>
      </c>
      <c r="N88" s="604">
        <f t="shared" si="16"/>
        <v>0</v>
      </c>
      <c r="O88" s="604">
        <f t="shared" si="17"/>
        <v>0</v>
      </c>
      <c r="P88" s="604">
        <f t="shared" si="18"/>
        <v>0</v>
      </c>
      <c r="Q88" s="567"/>
    </row>
    <row r="89" spans="1:17">
      <c r="A89" s="574">
        <f t="shared" si="12"/>
        <v>66</v>
      </c>
      <c r="B89" s="598" t="s">
        <v>950</v>
      </c>
      <c r="C89" s="599" t="s">
        <v>554</v>
      </c>
      <c r="D89" s="600">
        <v>0</v>
      </c>
      <c r="E89" s="604">
        <f t="shared" si="19"/>
        <v>0</v>
      </c>
      <c r="F89" s="602">
        <v>123</v>
      </c>
      <c r="G89" s="602">
        <f t="shared" si="13"/>
        <v>365</v>
      </c>
      <c r="H89" s="604">
        <f t="shared" si="20"/>
        <v>0</v>
      </c>
      <c r="I89" s="604">
        <f t="shared" si="21"/>
        <v>0</v>
      </c>
      <c r="J89" s="567"/>
      <c r="K89" s="584">
        <v>0</v>
      </c>
      <c r="L89" s="604">
        <f t="shared" si="14"/>
        <v>0</v>
      </c>
      <c r="M89" s="604">
        <f t="shared" si="15"/>
        <v>0</v>
      </c>
      <c r="N89" s="604">
        <f t="shared" si="16"/>
        <v>0</v>
      </c>
      <c r="O89" s="604">
        <f t="shared" si="17"/>
        <v>0</v>
      </c>
      <c r="P89" s="604">
        <f t="shared" si="18"/>
        <v>0</v>
      </c>
      <c r="Q89" s="567"/>
    </row>
    <row r="90" spans="1:17">
      <c r="A90" s="574">
        <f t="shared" si="12"/>
        <v>67</v>
      </c>
      <c r="B90" s="598" t="s">
        <v>147</v>
      </c>
      <c r="C90" s="599" t="s">
        <v>554</v>
      </c>
      <c r="D90" s="600">
        <v>0</v>
      </c>
      <c r="E90" s="604">
        <f t="shared" si="19"/>
        <v>0</v>
      </c>
      <c r="F90" s="602">
        <v>93</v>
      </c>
      <c r="G90" s="602">
        <f t="shared" si="13"/>
        <v>365</v>
      </c>
      <c r="H90" s="604">
        <f t="shared" si="20"/>
        <v>0</v>
      </c>
      <c r="I90" s="604">
        <f t="shared" si="21"/>
        <v>0</v>
      </c>
      <c r="J90" s="567"/>
      <c r="K90" s="584">
        <v>0</v>
      </c>
      <c r="L90" s="604">
        <f t="shared" si="14"/>
        <v>0</v>
      </c>
      <c r="M90" s="604">
        <f t="shared" si="15"/>
        <v>0</v>
      </c>
      <c r="N90" s="604">
        <f t="shared" si="16"/>
        <v>0</v>
      </c>
      <c r="O90" s="604">
        <f t="shared" si="17"/>
        <v>0</v>
      </c>
      <c r="P90" s="604">
        <f t="shared" si="18"/>
        <v>0</v>
      </c>
      <c r="Q90" s="567"/>
    </row>
    <row r="91" spans="1:17">
      <c r="A91" s="574">
        <f t="shared" si="12"/>
        <v>68</v>
      </c>
      <c r="B91" s="598" t="s">
        <v>148</v>
      </c>
      <c r="C91" s="599" t="s">
        <v>554</v>
      </c>
      <c r="D91" s="600">
        <v>0</v>
      </c>
      <c r="E91" s="604">
        <f t="shared" si="19"/>
        <v>0</v>
      </c>
      <c r="F91" s="602">
        <v>62</v>
      </c>
      <c r="G91" s="602">
        <f t="shared" si="13"/>
        <v>365</v>
      </c>
      <c r="H91" s="604">
        <f t="shared" si="20"/>
        <v>0</v>
      </c>
      <c r="I91" s="604">
        <f t="shared" si="21"/>
        <v>0</v>
      </c>
      <c r="J91" s="567"/>
      <c r="K91" s="584">
        <v>0</v>
      </c>
      <c r="L91" s="604">
        <f t="shared" si="14"/>
        <v>0</v>
      </c>
      <c r="M91" s="604">
        <f t="shared" si="15"/>
        <v>0</v>
      </c>
      <c r="N91" s="604">
        <f t="shared" si="16"/>
        <v>0</v>
      </c>
      <c r="O91" s="604">
        <f t="shared" si="17"/>
        <v>0</v>
      </c>
      <c r="P91" s="604">
        <f t="shared" si="18"/>
        <v>0</v>
      </c>
      <c r="Q91" s="567"/>
    </row>
    <row r="92" spans="1:17">
      <c r="A92" s="574">
        <f t="shared" si="12"/>
        <v>69</v>
      </c>
      <c r="B92" s="598" t="s">
        <v>149</v>
      </c>
      <c r="C92" s="599" t="s">
        <v>554</v>
      </c>
      <c r="D92" s="600">
        <v>0</v>
      </c>
      <c r="E92" s="604">
        <f t="shared" si="19"/>
        <v>0</v>
      </c>
      <c r="F92" s="602">
        <v>32</v>
      </c>
      <c r="G92" s="602">
        <f t="shared" si="13"/>
        <v>365</v>
      </c>
      <c r="H92" s="604">
        <f t="shared" si="20"/>
        <v>0</v>
      </c>
      <c r="I92" s="604">
        <f t="shared" si="21"/>
        <v>0</v>
      </c>
      <c r="J92" s="567"/>
      <c r="K92" s="584">
        <v>0</v>
      </c>
      <c r="L92" s="604">
        <f t="shared" si="14"/>
        <v>0</v>
      </c>
      <c r="M92" s="604">
        <f t="shared" si="15"/>
        <v>0</v>
      </c>
      <c r="N92" s="604">
        <f t="shared" si="16"/>
        <v>0</v>
      </c>
      <c r="O92" s="604">
        <f t="shared" si="17"/>
        <v>0</v>
      </c>
      <c r="P92" s="604">
        <f t="shared" si="18"/>
        <v>0</v>
      </c>
      <c r="Q92" s="567"/>
    </row>
    <row r="93" spans="1:17">
      <c r="A93" s="574">
        <f t="shared" si="12"/>
        <v>70</v>
      </c>
      <c r="B93" s="598" t="s">
        <v>150</v>
      </c>
      <c r="C93" s="599" t="s">
        <v>554</v>
      </c>
      <c r="D93" s="600">
        <v>0</v>
      </c>
      <c r="E93" s="604">
        <f t="shared" si="19"/>
        <v>0</v>
      </c>
      <c r="F93" s="602">
        <v>1</v>
      </c>
      <c r="G93" s="602">
        <f t="shared" si="13"/>
        <v>365</v>
      </c>
      <c r="H93" s="604">
        <f t="shared" si="20"/>
        <v>0</v>
      </c>
      <c r="I93" s="606">
        <f t="shared" si="21"/>
        <v>0</v>
      </c>
      <c r="J93" s="567"/>
      <c r="K93" s="584">
        <v>0</v>
      </c>
      <c r="L93" s="604">
        <f t="shared" si="14"/>
        <v>0</v>
      </c>
      <c r="M93" s="604">
        <f t="shared" si="15"/>
        <v>0</v>
      </c>
      <c r="N93" s="604">
        <f t="shared" si="16"/>
        <v>0</v>
      </c>
      <c r="O93" s="604">
        <f t="shared" si="17"/>
        <v>0</v>
      </c>
      <c r="P93" s="604">
        <f t="shared" si="18"/>
        <v>0</v>
      </c>
      <c r="Q93" s="567"/>
    </row>
    <row r="94" spans="1:17" ht="13.5" thickBot="1">
      <c r="A94" s="574">
        <f t="shared" si="12"/>
        <v>71</v>
      </c>
      <c r="B94" s="607" t="s">
        <v>951</v>
      </c>
      <c r="C94" s="608"/>
      <c r="D94" s="609">
        <f>SUM(D82:D93)</f>
        <v>0</v>
      </c>
      <c r="E94" s="610"/>
      <c r="F94" s="610"/>
      <c r="G94" s="610"/>
      <c r="H94" s="610"/>
      <c r="I94" s="604"/>
      <c r="J94" s="567"/>
      <c r="K94" s="611">
        <f>SUM(K82:K93)</f>
        <v>0</v>
      </c>
      <c r="L94" s="611">
        <f>SUM(L82:L93)</f>
        <v>0</v>
      </c>
      <c r="M94" s="567"/>
      <c r="N94" s="567"/>
      <c r="O94" s="567"/>
      <c r="P94" s="567"/>
      <c r="Q94" s="567"/>
    </row>
    <row r="95" spans="1:17" ht="13.5" thickTop="1">
      <c r="A95" s="574"/>
      <c r="B95" s="568"/>
      <c r="C95" s="568"/>
      <c r="D95" s="568"/>
      <c r="E95" s="568"/>
      <c r="F95" s="568"/>
      <c r="G95" s="568"/>
      <c r="H95" s="568"/>
      <c r="I95" s="568"/>
      <c r="J95" s="567"/>
      <c r="K95" s="614"/>
      <c r="L95" s="567"/>
      <c r="M95" s="567"/>
      <c r="N95" s="567"/>
      <c r="O95" s="567"/>
      <c r="P95" s="567"/>
      <c r="Q95" s="567"/>
    </row>
    <row r="96" spans="1:17">
      <c r="A96" s="580">
        <f>+A94+1</f>
        <v>72</v>
      </c>
      <c r="B96" s="982" t="s">
        <v>1163</v>
      </c>
      <c r="C96" s="982"/>
      <c r="D96" s="982"/>
      <c r="E96" s="982"/>
      <c r="F96" s="982"/>
      <c r="G96" s="982"/>
      <c r="H96" s="982"/>
      <c r="I96" s="982"/>
      <c r="J96" s="567"/>
      <c r="K96" s="494"/>
      <c r="L96" s="494"/>
      <c r="M96" s="494"/>
      <c r="N96" s="494"/>
      <c r="O96" s="494"/>
      <c r="P96" s="494"/>
      <c r="Q96" s="567"/>
    </row>
    <row r="97" spans="1:17">
      <c r="A97" s="616"/>
      <c r="B97" s="617"/>
      <c r="C97" s="617"/>
      <c r="D97" s="617"/>
      <c r="E97" s="617"/>
      <c r="F97" s="617"/>
      <c r="G97" s="617"/>
      <c r="H97" s="617"/>
      <c r="I97" s="617"/>
      <c r="J97" s="567"/>
      <c r="K97" s="494"/>
      <c r="L97" s="494"/>
      <c r="M97" s="494"/>
      <c r="N97" s="494"/>
      <c r="O97" s="494"/>
      <c r="P97" s="494"/>
      <c r="Q97" s="567"/>
    </row>
    <row r="98" spans="1:17" ht="57" customHeight="1">
      <c r="A98" s="496">
        <f>A96+1</f>
        <v>73</v>
      </c>
      <c r="B98" s="974" t="s">
        <v>996</v>
      </c>
      <c r="C98" s="974"/>
      <c r="D98" s="974"/>
      <c r="E98" s="974"/>
      <c r="F98" s="974"/>
      <c r="G98" s="974"/>
      <c r="H98" s="974"/>
      <c r="I98" s="974"/>
      <c r="J98" s="618"/>
      <c r="K98" s="494"/>
      <c r="L98" s="494"/>
      <c r="M98" s="494"/>
      <c r="N98" s="494"/>
      <c r="O98" s="494"/>
      <c r="P98" s="494"/>
      <c r="Q98" s="567"/>
    </row>
    <row r="99" spans="1:17">
      <c r="A99" s="616"/>
      <c r="B99" s="617"/>
      <c r="C99" s="617"/>
      <c r="D99" s="617"/>
      <c r="E99" s="617"/>
      <c r="F99" s="617"/>
      <c r="G99" s="617"/>
      <c r="H99" s="617"/>
      <c r="I99" s="617"/>
      <c r="J99" s="567"/>
      <c r="K99" s="494"/>
      <c r="L99" s="494"/>
      <c r="M99" s="494"/>
      <c r="N99" s="494"/>
      <c r="O99" s="494"/>
      <c r="P99" s="494"/>
      <c r="Q99" s="567"/>
    </row>
    <row r="100" spans="1:17" ht="39" customHeight="1">
      <c r="A100" s="496">
        <f>+A98+1</f>
        <v>74</v>
      </c>
      <c r="B100" s="974" t="s">
        <v>997</v>
      </c>
      <c r="C100" s="974"/>
      <c r="D100" s="974"/>
      <c r="E100" s="974"/>
      <c r="F100" s="974"/>
      <c r="G100" s="974"/>
      <c r="H100" s="974"/>
      <c r="I100" s="974"/>
      <c r="J100" s="618"/>
      <c r="K100" s="494"/>
      <c r="L100" s="494"/>
      <c r="M100" s="494"/>
      <c r="N100" s="494"/>
      <c r="O100" s="494"/>
      <c r="P100" s="494"/>
      <c r="Q100" s="567"/>
    </row>
    <row r="101" spans="1:17">
      <c r="A101" s="616"/>
      <c r="B101" s="617"/>
      <c r="C101" s="617"/>
      <c r="D101" s="617"/>
      <c r="E101" s="617"/>
      <c r="F101" s="617"/>
      <c r="G101" s="617"/>
      <c r="H101" s="617"/>
      <c r="I101" s="617"/>
      <c r="J101" s="567"/>
      <c r="K101" s="494"/>
      <c r="L101" s="494"/>
      <c r="M101" s="494"/>
      <c r="N101" s="494"/>
      <c r="O101" s="494"/>
      <c r="P101" s="494"/>
      <c r="Q101" s="567"/>
    </row>
    <row r="102" spans="1:17" ht="39.75" customHeight="1">
      <c r="A102" s="496">
        <f>+A100+1</f>
        <v>75</v>
      </c>
      <c r="B102" s="974" t="s">
        <v>998</v>
      </c>
      <c r="C102" s="974"/>
      <c r="D102" s="974"/>
      <c r="E102" s="974"/>
      <c r="F102" s="974"/>
      <c r="G102" s="974"/>
      <c r="H102" s="974"/>
      <c r="I102" s="974"/>
      <c r="J102" s="618"/>
      <c r="K102" s="494"/>
      <c r="L102" s="494"/>
      <c r="M102" s="494"/>
      <c r="N102" s="494"/>
      <c r="O102" s="494"/>
      <c r="P102" s="494"/>
      <c r="Q102" s="567"/>
    </row>
    <row r="103" spans="1:17">
      <c r="A103" s="496"/>
      <c r="B103" s="545"/>
      <c r="C103" s="545"/>
      <c r="D103" s="545"/>
      <c r="E103" s="545"/>
      <c r="F103" s="545"/>
      <c r="G103" s="545"/>
      <c r="H103" s="545"/>
      <c r="I103" s="545"/>
      <c r="J103" s="619"/>
      <c r="K103" s="494"/>
      <c r="L103" s="494"/>
      <c r="M103" s="494"/>
      <c r="N103" s="494"/>
      <c r="O103" s="494"/>
      <c r="P103" s="494"/>
      <c r="Q103" s="567"/>
    </row>
    <row r="104" spans="1:17" ht="48" customHeight="1">
      <c r="A104" s="496">
        <f>+A102+1</f>
        <v>76</v>
      </c>
      <c r="B104" s="974" t="s">
        <v>999</v>
      </c>
      <c r="C104" s="974"/>
      <c r="D104" s="974"/>
      <c r="E104" s="974"/>
      <c r="F104" s="974"/>
      <c r="G104" s="974"/>
      <c r="H104" s="974"/>
      <c r="I104" s="974"/>
      <c r="J104" s="618"/>
      <c r="K104" s="494"/>
      <c r="L104" s="494"/>
      <c r="M104" s="494"/>
      <c r="N104" s="494"/>
      <c r="O104" s="494"/>
      <c r="P104" s="494"/>
      <c r="Q104" s="567"/>
    </row>
    <row r="105" spans="1:17">
      <c r="A105" s="616"/>
      <c r="B105" s="617"/>
      <c r="C105" s="617"/>
      <c r="D105" s="617"/>
      <c r="E105" s="617"/>
      <c r="F105" s="617"/>
      <c r="G105" s="617"/>
      <c r="H105" s="617"/>
      <c r="I105" s="617"/>
      <c r="J105" s="567"/>
      <c r="K105" s="494"/>
      <c r="L105" s="494"/>
      <c r="M105" s="494"/>
      <c r="N105" s="494"/>
      <c r="O105" s="494"/>
      <c r="P105" s="494"/>
      <c r="Q105" s="567"/>
    </row>
    <row r="106" spans="1:17" ht="30" customHeight="1">
      <c r="A106" s="496">
        <f>+A104+1</f>
        <v>77</v>
      </c>
      <c r="B106" s="974" t="s">
        <v>1000</v>
      </c>
      <c r="C106" s="974"/>
      <c r="D106" s="974"/>
      <c r="E106" s="974"/>
      <c r="F106" s="974"/>
      <c r="G106" s="974"/>
      <c r="H106" s="974"/>
      <c r="I106" s="974"/>
      <c r="J106" s="618"/>
      <c r="K106" s="494"/>
      <c r="L106" s="494"/>
      <c r="M106" s="494"/>
      <c r="N106" s="494"/>
      <c r="O106" s="494"/>
      <c r="P106" s="494"/>
      <c r="Q106" s="567"/>
    </row>
    <row r="107" spans="1:17">
      <c r="A107" s="567"/>
      <c r="B107" s="567"/>
      <c r="C107" s="567"/>
      <c r="D107" s="567"/>
      <c r="E107" s="567"/>
      <c r="F107" s="567"/>
      <c r="G107" s="567"/>
      <c r="H107" s="567"/>
      <c r="I107" s="567"/>
      <c r="J107" s="567"/>
      <c r="K107" s="567"/>
      <c r="L107" s="567"/>
      <c r="M107" s="567"/>
      <c r="N107" s="567"/>
      <c r="O107" s="567"/>
      <c r="P107" s="567"/>
      <c r="Q107" s="567"/>
    </row>
  </sheetData>
  <mergeCells count="9">
    <mergeCell ref="B102:I102"/>
    <mergeCell ref="B104:I104"/>
    <mergeCell ref="B106:I106"/>
    <mergeCell ref="B10:P10"/>
    <mergeCell ref="B12:P12"/>
    <mergeCell ref="B54:I54"/>
    <mergeCell ref="B96:I96"/>
    <mergeCell ref="B98:I98"/>
    <mergeCell ref="B100:I100"/>
  </mergeCells>
  <pageMargins left="0.7" right="0.45" top="0.75" bottom="0.5" header="0.3" footer="0.3"/>
  <pageSetup scale="65" fitToHeight="0" orientation="portrait" r:id="rId1"/>
  <rowBreaks count="2" manualBreakCount="2">
    <brk id="33" max="16" man="1"/>
    <brk id="75" max="1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46"/>
  <sheetViews>
    <sheetView view="pageBreakPreview" zoomScale="130" zoomScaleNormal="100" zoomScaleSheetLayoutView="130" workbookViewId="0">
      <selection activeCell="AB20" sqref="AB20"/>
    </sheetView>
  </sheetViews>
  <sheetFormatPr defaultRowHeight="12.75"/>
  <cols>
    <col min="1" max="1" width="4.83203125" customWidth="1"/>
    <col min="2" max="4" width="8.83203125" customWidth="1"/>
    <col min="5" max="5" width="1.83203125" customWidth="1"/>
    <col min="6" max="12" width="8.83203125" customWidth="1"/>
    <col min="13" max="13" width="1.83203125" customWidth="1"/>
    <col min="14" max="19" width="8.83203125" customWidth="1"/>
    <col min="20" max="20" width="1.83203125" customWidth="1"/>
  </cols>
  <sheetData>
    <row r="1" spans="1:20">
      <c r="A1" s="566" t="s">
        <v>969</v>
      </c>
      <c r="C1" s="485"/>
      <c r="D1" s="485"/>
      <c r="E1" s="485"/>
      <c r="F1" s="485"/>
      <c r="G1" s="485"/>
      <c r="H1" s="485"/>
      <c r="I1" s="485"/>
      <c r="J1" s="485"/>
      <c r="K1" s="485"/>
      <c r="L1" s="485"/>
      <c r="M1" s="485"/>
      <c r="N1" s="485"/>
      <c r="O1" s="485"/>
      <c r="P1" s="485"/>
      <c r="Q1" s="485"/>
      <c r="R1" s="485"/>
      <c r="S1" s="485"/>
      <c r="T1" s="466"/>
    </row>
    <row r="2" spans="1:20">
      <c r="A2" s="482" t="s">
        <v>978</v>
      </c>
      <c r="B2" s="485"/>
      <c r="C2" s="485"/>
      <c r="D2" s="485"/>
      <c r="E2" s="485"/>
      <c r="F2" s="485"/>
      <c r="G2" s="485"/>
      <c r="H2" s="485"/>
      <c r="I2" s="485"/>
      <c r="J2" s="485"/>
      <c r="K2" s="485"/>
      <c r="L2" s="485"/>
      <c r="M2" s="485"/>
      <c r="N2" s="485"/>
      <c r="O2" s="485"/>
      <c r="P2" s="485"/>
      <c r="Q2" s="485"/>
      <c r="R2" s="485"/>
      <c r="S2" s="485"/>
      <c r="T2" s="466"/>
    </row>
    <row r="3" spans="1:20">
      <c r="A3" s="482" t="str">
        <f>'Attachment H-27A'!$A$4</f>
        <v>Silver Run Electric, LLC</v>
      </c>
      <c r="B3" s="485"/>
      <c r="C3" s="485"/>
      <c r="D3" s="485"/>
      <c r="E3" s="485"/>
      <c r="F3" s="485"/>
      <c r="G3" s="485"/>
      <c r="H3" s="485"/>
      <c r="I3" s="485"/>
      <c r="J3" s="485"/>
      <c r="K3" s="485"/>
      <c r="L3" s="485"/>
      <c r="M3" s="485"/>
      <c r="N3" s="485"/>
      <c r="O3" s="485"/>
      <c r="P3" s="485"/>
      <c r="Q3" s="485"/>
      <c r="R3" s="485"/>
      <c r="S3" s="485"/>
      <c r="T3" s="466"/>
    </row>
    <row r="4" spans="1:20">
      <c r="A4" s="486">
        <v>2023</v>
      </c>
      <c r="B4" s="486" t="s">
        <v>1144</v>
      </c>
      <c r="C4" s="532"/>
      <c r="D4" s="485"/>
      <c r="E4" s="485"/>
      <c r="F4" s="620"/>
      <c r="G4" s="485"/>
      <c r="H4" s="485"/>
      <c r="I4" s="485"/>
      <c r="J4" s="485"/>
      <c r="K4" s="485"/>
      <c r="L4" s="485"/>
      <c r="M4" s="485"/>
      <c r="N4" s="485"/>
      <c r="O4" s="485"/>
      <c r="P4" s="485"/>
      <c r="Q4" s="485"/>
      <c r="R4" s="485"/>
      <c r="S4" s="485"/>
      <c r="T4" s="466"/>
    </row>
    <row r="5" spans="1:20">
      <c r="A5" s="485"/>
      <c r="B5" s="485"/>
      <c r="C5" s="485"/>
      <c r="D5" s="485"/>
      <c r="E5" s="485"/>
      <c r="F5" s="485"/>
      <c r="G5" s="485"/>
      <c r="H5" s="485"/>
      <c r="I5" s="485"/>
      <c r="J5" s="485"/>
      <c r="K5" s="485"/>
      <c r="L5" s="485"/>
      <c r="M5" s="485"/>
      <c r="N5" s="485"/>
      <c r="O5" s="485"/>
      <c r="P5" s="485"/>
      <c r="Q5" s="485"/>
      <c r="R5" s="485"/>
      <c r="S5" s="485"/>
      <c r="T5" s="466"/>
    </row>
    <row r="6" spans="1:20">
      <c r="A6" s="573" t="s">
        <v>407</v>
      </c>
      <c r="B6" s="485"/>
      <c r="C6" s="485"/>
      <c r="D6" s="485"/>
      <c r="E6" s="485"/>
      <c r="F6" s="485"/>
      <c r="G6" s="485"/>
      <c r="H6" s="485"/>
      <c r="I6" s="485"/>
      <c r="J6" s="485"/>
      <c r="K6" s="485"/>
      <c r="L6" s="485"/>
      <c r="M6" s="485"/>
      <c r="N6" s="485"/>
      <c r="O6" s="485"/>
      <c r="P6" s="485"/>
      <c r="Q6" s="485"/>
      <c r="R6" s="485"/>
      <c r="S6" s="485"/>
      <c r="T6" s="466"/>
    </row>
    <row r="7" spans="1:20">
      <c r="A7" s="574">
        <v>1</v>
      </c>
      <c r="B7" s="621" t="s">
        <v>1145</v>
      </c>
      <c r="C7" s="532"/>
      <c r="D7" s="532"/>
      <c r="E7" s="532"/>
      <c r="F7" s="532"/>
      <c r="G7" s="532"/>
      <c r="H7" s="532"/>
      <c r="I7" s="532"/>
      <c r="J7" s="532"/>
      <c r="K7" s="532"/>
      <c r="L7" s="532"/>
      <c r="M7" s="532"/>
      <c r="N7" s="532"/>
      <c r="O7" s="532"/>
      <c r="P7" s="532"/>
      <c r="Q7" s="532"/>
      <c r="R7" s="532"/>
      <c r="S7" s="532"/>
      <c r="T7" s="466"/>
    </row>
    <row r="8" spans="1:20" ht="54" customHeight="1">
      <c r="A8" s="580">
        <f>+A7+1</f>
        <v>2</v>
      </c>
      <c r="B8" s="984" t="s">
        <v>1146</v>
      </c>
      <c r="C8" s="984"/>
      <c r="D8" s="984"/>
      <c r="E8" s="984"/>
      <c r="F8" s="984"/>
      <c r="G8" s="984"/>
      <c r="H8" s="984"/>
      <c r="I8" s="984"/>
      <c r="J8" s="984"/>
      <c r="K8" s="984"/>
      <c r="L8" s="984"/>
      <c r="M8" s="984"/>
      <c r="N8" s="984"/>
      <c r="O8" s="984"/>
      <c r="P8" s="984"/>
      <c r="Q8" s="984"/>
      <c r="R8" s="984"/>
      <c r="S8" s="984"/>
      <c r="T8" s="466"/>
    </row>
    <row r="9" spans="1:20" ht="81.75" customHeight="1">
      <c r="A9" s="580">
        <f>+A8+1</f>
        <v>3</v>
      </c>
      <c r="B9" s="985" t="s">
        <v>954</v>
      </c>
      <c r="C9" s="969"/>
      <c r="D9" s="969"/>
      <c r="E9" s="969"/>
      <c r="F9" s="969"/>
      <c r="G9" s="969"/>
      <c r="H9" s="969"/>
      <c r="I9" s="969"/>
      <c r="J9" s="969"/>
      <c r="K9" s="969"/>
      <c r="L9" s="969"/>
      <c r="M9" s="969"/>
      <c r="N9" s="969"/>
      <c r="O9" s="969"/>
      <c r="P9" s="969"/>
      <c r="Q9" s="969"/>
      <c r="R9" s="969"/>
      <c r="S9" s="969"/>
      <c r="T9" s="466"/>
    </row>
    <row r="10" spans="1:20" ht="30.75" customHeight="1">
      <c r="A10" s="580">
        <f>+A9+1</f>
        <v>4</v>
      </c>
      <c r="B10" s="985" t="s">
        <v>955</v>
      </c>
      <c r="C10" s="986"/>
      <c r="D10" s="986"/>
      <c r="E10" s="986"/>
      <c r="F10" s="986"/>
      <c r="G10" s="986"/>
      <c r="H10" s="986"/>
      <c r="I10" s="986"/>
      <c r="J10" s="986"/>
      <c r="K10" s="986"/>
      <c r="L10" s="986"/>
      <c r="M10" s="986"/>
      <c r="N10" s="986"/>
      <c r="O10" s="986"/>
      <c r="P10" s="986"/>
      <c r="Q10" s="986"/>
      <c r="R10" s="622"/>
      <c r="S10" s="622"/>
      <c r="T10" s="466"/>
    </row>
    <row r="11" spans="1:20">
      <c r="A11" s="623"/>
      <c r="B11" s="485"/>
      <c r="C11" s="622"/>
      <c r="D11" s="485"/>
      <c r="E11" s="485"/>
      <c r="F11" s="485"/>
      <c r="G11" s="622"/>
      <c r="H11" s="622"/>
      <c r="I11" s="622"/>
      <c r="J11" s="622"/>
      <c r="K11" s="622"/>
      <c r="L11" s="622"/>
      <c r="M11" s="622"/>
      <c r="N11" s="622"/>
      <c r="O11" s="622"/>
      <c r="P11" s="622"/>
      <c r="Q11" s="622"/>
      <c r="R11" s="622"/>
      <c r="S11" s="622"/>
      <c r="T11" s="466"/>
    </row>
    <row r="12" spans="1:20">
      <c r="A12" s="622"/>
      <c r="B12" s="622" t="s">
        <v>122</v>
      </c>
      <c r="C12" s="485"/>
      <c r="D12" s="485"/>
      <c r="E12" s="485"/>
      <c r="F12" s="622" t="s">
        <v>123</v>
      </c>
      <c r="G12" s="622" t="s">
        <v>125</v>
      </c>
      <c r="H12" s="622" t="s">
        <v>124</v>
      </c>
      <c r="I12" s="622" t="s">
        <v>126</v>
      </c>
      <c r="J12" s="622" t="s">
        <v>127</v>
      </c>
      <c r="K12" s="622" t="s">
        <v>128</v>
      </c>
      <c r="L12" s="622" t="s">
        <v>129</v>
      </c>
      <c r="M12" s="622"/>
      <c r="N12" s="622" t="s">
        <v>130</v>
      </c>
      <c r="O12" s="622" t="s">
        <v>820</v>
      </c>
      <c r="P12" s="622" t="s">
        <v>864</v>
      </c>
      <c r="Q12" s="622" t="s">
        <v>920</v>
      </c>
      <c r="R12" s="622" t="s">
        <v>921</v>
      </c>
      <c r="S12" s="622" t="s">
        <v>922</v>
      </c>
      <c r="T12" s="466"/>
    </row>
    <row r="13" spans="1:20">
      <c r="A13" s="580">
        <f>+A10+1</f>
        <v>5</v>
      </c>
      <c r="B13" s="624" t="s">
        <v>956</v>
      </c>
      <c r="C13" s="529"/>
      <c r="D13" s="529"/>
      <c r="E13" s="529"/>
      <c r="F13" s="529"/>
      <c r="G13" s="529"/>
      <c r="H13" s="529"/>
      <c r="I13" s="529"/>
      <c r="J13" s="529"/>
      <c r="K13" s="529"/>
      <c r="L13" s="529"/>
      <c r="M13" s="625"/>
      <c r="N13" s="620"/>
      <c r="O13" s="620"/>
      <c r="P13" s="620"/>
      <c r="Q13" s="620"/>
      <c r="R13" s="620"/>
      <c r="S13" s="620"/>
      <c r="T13" s="466"/>
    </row>
    <row r="14" spans="1:20">
      <c r="A14" s="580"/>
      <c r="B14" s="626"/>
      <c r="C14" s="485"/>
      <c r="D14" s="485"/>
      <c r="E14" s="485"/>
      <c r="F14" s="485"/>
      <c r="G14" s="485"/>
      <c r="H14" s="627">
        <v>0.40732999999999997</v>
      </c>
      <c r="I14" s="627">
        <f>H14</f>
        <v>0.40732999999999997</v>
      </c>
      <c r="J14" s="628">
        <f>I14</f>
        <v>0.40732999999999997</v>
      </c>
      <c r="K14" s="903">
        <f>1/(1-H14)</f>
        <v>1.6872795991023672</v>
      </c>
      <c r="L14" s="628">
        <f>J14</f>
        <v>0.40732999999999997</v>
      </c>
      <c r="M14" s="625"/>
      <c r="N14" s="620"/>
      <c r="O14" s="620"/>
      <c r="P14" s="620"/>
      <c r="Q14" s="620"/>
      <c r="R14" s="620"/>
      <c r="S14" s="620"/>
      <c r="T14" s="466"/>
    </row>
    <row r="15" spans="1:20">
      <c r="A15" s="580">
        <f>+A13+1</f>
        <v>6</v>
      </c>
      <c r="B15" s="983" t="s">
        <v>957</v>
      </c>
      <c r="C15" s="983"/>
      <c r="D15" s="983"/>
      <c r="E15" s="983"/>
      <c r="F15" s="983"/>
      <c r="G15" s="983"/>
      <c r="H15" s="630" t="s">
        <v>815</v>
      </c>
      <c r="I15" s="630" t="s">
        <v>815</v>
      </c>
      <c r="J15" s="630" t="s">
        <v>815</v>
      </c>
      <c r="K15" s="630" t="s">
        <v>815</v>
      </c>
      <c r="L15" s="630" t="s">
        <v>815</v>
      </c>
      <c r="M15" s="630"/>
      <c r="N15" s="620"/>
      <c r="O15" s="620"/>
      <c r="P15" s="620"/>
      <c r="Q15" s="620"/>
      <c r="R15" s="620"/>
      <c r="S15" s="620"/>
      <c r="T15" s="466"/>
    </row>
    <row r="16" spans="1:20">
      <c r="A16" s="580">
        <f>+A15+1</f>
        <v>7</v>
      </c>
      <c r="B16" s="631" t="s">
        <v>958</v>
      </c>
      <c r="C16" s="631"/>
      <c r="D16" s="631"/>
      <c r="E16" s="620"/>
      <c r="F16" s="632" t="s">
        <v>959</v>
      </c>
      <c r="G16" s="633" t="s">
        <v>170</v>
      </c>
      <c r="H16" s="634">
        <v>190</v>
      </c>
      <c r="I16" s="634">
        <v>282</v>
      </c>
      <c r="J16" s="634">
        <v>283</v>
      </c>
      <c r="K16" s="634">
        <v>182.3</v>
      </c>
      <c r="L16" s="634">
        <v>283</v>
      </c>
      <c r="M16" s="620"/>
      <c r="N16" s="620"/>
      <c r="O16" s="620"/>
      <c r="P16" s="620"/>
      <c r="Q16" s="620"/>
      <c r="R16" s="620"/>
      <c r="S16" s="620"/>
      <c r="T16" s="466"/>
    </row>
    <row r="17" spans="1:20">
      <c r="A17" s="580"/>
      <c r="B17" s="620"/>
      <c r="C17" s="620"/>
      <c r="D17" s="620"/>
      <c r="E17" s="620"/>
      <c r="F17" s="620"/>
      <c r="G17" s="620"/>
      <c r="H17" s="620"/>
      <c r="I17" s="620"/>
      <c r="J17" s="620"/>
      <c r="K17" s="620"/>
      <c r="L17" s="620"/>
      <c r="M17" s="620"/>
      <c r="N17" s="620"/>
      <c r="O17" s="620"/>
      <c r="P17" s="620"/>
      <c r="Q17" s="620"/>
      <c r="R17" s="620"/>
      <c r="S17" s="620"/>
      <c r="T17" s="466"/>
    </row>
    <row r="18" spans="1:20">
      <c r="A18" s="580">
        <v>8</v>
      </c>
      <c r="B18" s="635" t="s">
        <v>1147</v>
      </c>
      <c r="C18" s="635"/>
      <c r="D18" s="635"/>
      <c r="E18" s="620"/>
      <c r="F18" s="635" t="s">
        <v>1148</v>
      </c>
      <c r="G18" s="636">
        <v>-127511.62085954301</v>
      </c>
      <c r="H18" s="636"/>
      <c r="I18" s="636">
        <f>G18*I14</f>
        <v>-51939.30852471765</v>
      </c>
      <c r="J18" s="636"/>
      <c r="K18" s="636"/>
      <c r="L18" s="636"/>
      <c r="M18" s="637"/>
      <c r="N18" s="620"/>
      <c r="O18" s="620"/>
      <c r="P18" s="620"/>
      <c r="Q18" s="620"/>
      <c r="R18" s="620"/>
      <c r="S18" s="620"/>
      <c r="T18" s="466"/>
    </row>
    <row r="19" spans="1:20">
      <c r="A19" s="517" t="s">
        <v>1153</v>
      </c>
      <c r="B19" s="635" t="s">
        <v>1149</v>
      </c>
      <c r="C19" s="635"/>
      <c r="D19" s="635"/>
      <c r="E19" s="620"/>
      <c r="F19" s="635" t="s">
        <v>1148</v>
      </c>
      <c r="G19" s="636">
        <v>-568459.72214584204</v>
      </c>
      <c r="H19" s="636"/>
      <c r="I19" s="636">
        <f>G19*I14</f>
        <v>-231550.69862166583</v>
      </c>
      <c r="J19" s="636"/>
      <c r="K19" s="636">
        <f xml:space="preserve"> - I19*K14</f>
        <v>390690.76994223736</v>
      </c>
      <c r="L19" s="636">
        <f xml:space="preserve"> - K19*L14</f>
        <v>-159140.07132057153</v>
      </c>
      <c r="M19" s="637"/>
      <c r="N19" s="620"/>
      <c r="O19" s="620"/>
      <c r="P19" s="620"/>
      <c r="Q19" s="620"/>
      <c r="R19" s="620"/>
      <c r="S19" s="620"/>
      <c r="T19" s="466"/>
    </row>
    <row r="20" spans="1:20">
      <c r="A20" s="517" t="s">
        <v>1154</v>
      </c>
      <c r="B20" s="635" t="s">
        <v>1150</v>
      </c>
      <c r="C20" s="635"/>
      <c r="D20" s="635"/>
      <c r="E20" s="620"/>
      <c r="F20" s="635" t="s">
        <v>1148</v>
      </c>
      <c r="G20" s="636">
        <v>710429</v>
      </c>
      <c r="H20" s="636">
        <f>G20*H14</f>
        <v>289379.04456999997</v>
      </c>
      <c r="I20" s="636"/>
      <c r="J20" s="636"/>
      <c r="K20" s="636"/>
      <c r="L20" s="636"/>
      <c r="M20" s="637"/>
      <c r="N20" s="620"/>
      <c r="O20" s="620"/>
      <c r="P20" s="620"/>
      <c r="Q20" s="620"/>
      <c r="R20" s="620"/>
      <c r="S20" s="620"/>
      <c r="T20" s="466"/>
    </row>
    <row r="21" spans="1:20">
      <c r="A21" s="517" t="s">
        <v>1155</v>
      </c>
      <c r="B21" s="635" t="s">
        <v>1151</v>
      </c>
      <c r="C21" s="635"/>
      <c r="D21" s="635"/>
      <c r="E21" s="620"/>
      <c r="F21" s="635" t="s">
        <v>1148</v>
      </c>
      <c r="G21" s="636">
        <v>-34633.42</v>
      </c>
      <c r="H21" s="636"/>
      <c r="I21" s="636"/>
      <c r="J21" s="636">
        <f>G21*J14</f>
        <v>-14107.230968599999</v>
      </c>
      <c r="K21" s="636"/>
      <c r="L21" s="636"/>
      <c r="M21" s="637"/>
      <c r="N21" s="620"/>
      <c r="O21" s="620"/>
      <c r="P21" s="620"/>
      <c r="Q21" s="620"/>
      <c r="R21" s="620"/>
      <c r="S21" s="620"/>
      <c r="T21" s="466"/>
    </row>
    <row r="22" spans="1:20">
      <c r="A22" s="517" t="s">
        <v>1156</v>
      </c>
      <c r="B22" s="635" t="s">
        <v>1152</v>
      </c>
      <c r="C22" s="635"/>
      <c r="D22" s="635"/>
      <c r="E22" s="620"/>
      <c r="F22" s="635" t="s">
        <v>1148</v>
      </c>
      <c r="G22" s="636">
        <v>-154955.51</v>
      </c>
      <c r="H22" s="635"/>
      <c r="I22" s="636"/>
      <c r="J22" s="636">
        <f>G22*J14</f>
        <v>-63118.027888299999</v>
      </c>
      <c r="K22" s="636">
        <f xml:space="preserve"> - J22*K14</f>
        <v>106497.76079150286</v>
      </c>
      <c r="L22" s="636">
        <f xml:space="preserve"> - K22*L14</f>
        <v>-43379.732903202857</v>
      </c>
      <c r="M22" s="637"/>
      <c r="N22" s="620"/>
      <c r="O22" s="620"/>
      <c r="P22" s="620"/>
      <c r="Q22" s="620"/>
      <c r="R22" s="620"/>
      <c r="S22" s="620"/>
      <c r="T22" s="466"/>
    </row>
    <row r="23" spans="1:20" ht="13.5" thickBot="1">
      <c r="A23" s="580">
        <f>A18+1</f>
        <v>9</v>
      </c>
      <c r="B23" s="620" t="s">
        <v>398</v>
      </c>
      <c r="C23" s="620"/>
      <c r="D23" s="620"/>
      <c r="E23" s="620"/>
      <c r="F23" s="620"/>
      <c r="G23" s="638"/>
      <c r="H23" s="639">
        <f>SUM(H18:H22)</f>
        <v>289379.04456999997</v>
      </c>
      <c r="I23" s="639">
        <f>SUM(I18:I22)</f>
        <v>-283490.00714638346</v>
      </c>
      <c r="J23" s="639">
        <f>SUM(J18:J22)</f>
        <v>-77225.258856899993</v>
      </c>
      <c r="K23" s="639">
        <f>SUM(K18:K22)</f>
        <v>497188.53073374019</v>
      </c>
      <c r="L23" s="639">
        <f>SUM(L18:L22)</f>
        <v>-202519.80422377438</v>
      </c>
      <c r="M23" s="637"/>
      <c r="N23" s="620"/>
      <c r="O23" s="620"/>
      <c r="P23" s="620"/>
      <c r="Q23" s="620"/>
      <c r="R23" s="620"/>
      <c r="S23" s="620"/>
      <c r="T23" s="466"/>
    </row>
    <row r="24" spans="1:20" ht="13.5" thickTop="1">
      <c r="A24" s="580"/>
      <c r="B24" s="620"/>
      <c r="C24" s="620"/>
      <c r="D24" s="620"/>
      <c r="E24" s="620"/>
      <c r="F24" s="620"/>
      <c r="G24" s="637"/>
      <c r="H24" s="620"/>
      <c r="I24" s="637"/>
      <c r="J24" s="637"/>
      <c r="K24" s="637"/>
      <c r="L24" s="620"/>
      <c r="M24" s="620"/>
      <c r="N24" s="620"/>
      <c r="O24" s="620"/>
      <c r="P24" s="620"/>
      <c r="Q24" s="620"/>
      <c r="R24" s="620"/>
      <c r="S24" s="620"/>
      <c r="T24" s="466"/>
    </row>
    <row r="25" spans="1:20">
      <c r="A25" s="580">
        <f>A23+1</f>
        <v>10</v>
      </c>
      <c r="B25" s="624" t="s">
        <v>960</v>
      </c>
      <c r="C25" s="640"/>
      <c r="D25" s="640"/>
      <c r="E25" s="640"/>
      <c r="F25" s="640"/>
      <c r="G25" s="641"/>
      <c r="H25" s="640"/>
      <c r="I25" s="641"/>
      <c r="J25" s="641"/>
      <c r="K25" s="641"/>
      <c r="L25" s="640"/>
      <c r="M25" s="620"/>
      <c r="N25" s="987" t="s">
        <v>961</v>
      </c>
      <c r="O25" s="987"/>
      <c r="P25" s="987"/>
      <c r="Q25" s="987"/>
      <c r="R25" s="987"/>
      <c r="S25" s="987"/>
      <c r="T25" s="466"/>
    </row>
    <row r="26" spans="1:20">
      <c r="A26" s="580">
        <f t="shared" ref="A26:A28" si="0">+A25+1</f>
        <v>11</v>
      </c>
      <c r="B26" s="620"/>
      <c r="C26" s="620"/>
      <c r="D26" s="620"/>
      <c r="E26" s="620"/>
      <c r="F26" s="620"/>
      <c r="G26" s="637"/>
      <c r="H26" s="627">
        <v>0.27967800000000004</v>
      </c>
      <c r="I26" s="627">
        <f>H26</f>
        <v>0.27967800000000004</v>
      </c>
      <c r="J26" s="628">
        <f>I26</f>
        <v>0.27967800000000004</v>
      </c>
      <c r="K26" s="628">
        <f>1/(1-H26)</f>
        <v>1.3882680245778973</v>
      </c>
      <c r="L26" s="628">
        <f>J26</f>
        <v>0.27967800000000004</v>
      </c>
      <c r="M26" s="620"/>
      <c r="N26" s="620"/>
      <c r="O26" s="620"/>
      <c r="P26" s="629">
        <f>K26</f>
        <v>1.3882680245778973</v>
      </c>
      <c r="Q26" s="628">
        <f>L26</f>
        <v>0.27967800000000004</v>
      </c>
      <c r="R26" s="629">
        <f>P26</f>
        <v>1.3882680245778973</v>
      </c>
      <c r="S26" s="628">
        <f>Q26</f>
        <v>0.27967800000000004</v>
      </c>
      <c r="T26" s="466"/>
    </row>
    <row r="27" spans="1:20">
      <c r="A27" s="580">
        <f t="shared" si="0"/>
        <v>12</v>
      </c>
      <c r="B27" s="983" t="s">
        <v>957</v>
      </c>
      <c r="C27" s="983"/>
      <c r="D27" s="983"/>
      <c r="E27" s="983"/>
      <c r="F27" s="983"/>
      <c r="G27" s="983"/>
      <c r="H27" s="630" t="s">
        <v>815</v>
      </c>
      <c r="I27" s="630" t="s">
        <v>815</v>
      </c>
      <c r="J27" s="630" t="s">
        <v>815</v>
      </c>
      <c r="K27" s="630" t="s">
        <v>815</v>
      </c>
      <c r="L27" s="630" t="s">
        <v>815</v>
      </c>
      <c r="M27" s="637"/>
      <c r="N27" s="630" t="s">
        <v>815</v>
      </c>
      <c r="O27" s="630" t="s">
        <v>815</v>
      </c>
      <c r="P27" s="630" t="s">
        <v>815</v>
      </c>
      <c r="Q27" s="630" t="s">
        <v>815</v>
      </c>
      <c r="R27" s="630" t="s">
        <v>815</v>
      </c>
      <c r="S27" s="630" t="s">
        <v>815</v>
      </c>
      <c r="T27" s="466"/>
    </row>
    <row r="28" spans="1:20">
      <c r="A28" s="580">
        <f t="shared" si="0"/>
        <v>13</v>
      </c>
      <c r="B28" s="631" t="s">
        <v>958</v>
      </c>
      <c r="C28" s="631"/>
      <c r="D28" s="631"/>
      <c r="E28" s="620"/>
      <c r="F28" s="632" t="s">
        <v>959</v>
      </c>
      <c r="G28" s="633" t="s">
        <v>170</v>
      </c>
      <c r="H28" s="634">
        <v>190</v>
      </c>
      <c r="I28" s="634">
        <v>282</v>
      </c>
      <c r="J28" s="634">
        <v>283</v>
      </c>
      <c r="K28" s="634">
        <v>182.3</v>
      </c>
      <c r="L28" s="634">
        <v>283</v>
      </c>
      <c r="M28" s="642"/>
      <c r="N28" s="634">
        <v>410.2</v>
      </c>
      <c r="O28" s="634">
        <v>411.2</v>
      </c>
      <c r="P28" s="634">
        <v>254</v>
      </c>
      <c r="Q28" s="634">
        <v>190</v>
      </c>
      <c r="R28" s="634">
        <v>182.3</v>
      </c>
      <c r="S28" s="634">
        <v>283</v>
      </c>
      <c r="T28" s="466"/>
    </row>
    <row r="29" spans="1:20">
      <c r="A29" s="626"/>
      <c r="B29" s="620"/>
      <c r="C29" s="620"/>
      <c r="D29" s="620"/>
      <c r="E29" s="620"/>
      <c r="F29" s="620"/>
      <c r="G29" s="637"/>
      <c r="H29" s="630"/>
      <c r="I29" s="643"/>
      <c r="J29" s="643"/>
      <c r="K29" s="643"/>
      <c r="L29" s="643"/>
      <c r="M29" s="643"/>
      <c r="N29" s="620"/>
      <c r="O29" s="620"/>
      <c r="P29" s="620"/>
      <c r="Q29" s="620"/>
      <c r="R29" s="620"/>
      <c r="S29" s="620"/>
      <c r="T29" s="466"/>
    </row>
    <row r="30" spans="1:20">
      <c r="A30" s="580">
        <v>14</v>
      </c>
      <c r="B30" s="635" t="s">
        <v>1147</v>
      </c>
      <c r="C30" s="635"/>
      <c r="D30" s="635"/>
      <c r="E30" s="620"/>
      <c r="F30" s="904" t="s">
        <v>1148</v>
      </c>
      <c r="G30" s="636">
        <v>-127511.62085954301</v>
      </c>
      <c r="H30" s="636"/>
      <c r="I30" s="636">
        <f>G30*I26</f>
        <v>-35662.195098755277</v>
      </c>
      <c r="J30" s="636"/>
      <c r="K30" s="636"/>
      <c r="L30" s="636"/>
      <c r="M30" s="637"/>
      <c r="N30" s="636"/>
      <c r="O30" s="636">
        <f>I18-I30</f>
        <v>-16277.113425962372</v>
      </c>
      <c r="P30" s="636"/>
      <c r="Q30" s="636"/>
      <c r="R30" s="636"/>
      <c r="S30" s="636"/>
      <c r="T30" s="466"/>
    </row>
    <row r="31" spans="1:20">
      <c r="A31" s="517" t="s">
        <v>1157</v>
      </c>
      <c r="B31" s="635" t="s">
        <v>1149</v>
      </c>
      <c r="C31" s="635"/>
      <c r="D31" s="635"/>
      <c r="E31" s="620"/>
      <c r="F31" s="904" t="s">
        <v>1148</v>
      </c>
      <c r="G31" s="636">
        <v>-568459.72214584204</v>
      </c>
      <c r="H31" s="636"/>
      <c r="I31" s="636">
        <f>G31*I26</f>
        <v>-158985.67817030483</v>
      </c>
      <c r="J31" s="636"/>
      <c r="K31" s="636">
        <f xml:space="preserve"> - I31*K26</f>
        <v>220714.73336966641</v>
      </c>
      <c r="L31" s="636">
        <f xml:space="preserve"> - K31*L26</f>
        <v>-61729.055199361574</v>
      </c>
      <c r="M31" s="637"/>
      <c r="N31" s="636"/>
      <c r="O31" s="636"/>
      <c r="P31" s="636"/>
      <c r="Q31" s="636"/>
      <c r="R31" s="636"/>
      <c r="S31" s="636"/>
      <c r="T31" s="466"/>
    </row>
    <row r="32" spans="1:20">
      <c r="A32" s="517" t="s">
        <v>1158</v>
      </c>
      <c r="B32" s="635" t="s">
        <v>1150</v>
      </c>
      <c r="C32" s="635"/>
      <c r="D32" s="635"/>
      <c r="E32" s="620"/>
      <c r="F32" s="904" t="s">
        <v>1148</v>
      </c>
      <c r="G32" s="636">
        <v>710429</v>
      </c>
      <c r="H32" s="636">
        <f>G32*H26</f>
        <v>198691.36186200002</v>
      </c>
      <c r="I32" s="636"/>
      <c r="J32" s="636"/>
      <c r="K32" s="636"/>
      <c r="L32" s="636"/>
      <c r="M32" s="637"/>
      <c r="N32" s="636">
        <f>H20-H32</f>
        <v>90687.682707999949</v>
      </c>
      <c r="O32" s="636"/>
      <c r="P32" s="636"/>
      <c r="Q32" s="636"/>
      <c r="R32" s="636"/>
      <c r="S32" s="636"/>
      <c r="T32" s="466"/>
    </row>
    <row r="33" spans="1:20">
      <c r="A33" s="517" t="s">
        <v>1159</v>
      </c>
      <c r="B33" s="635" t="s">
        <v>1151</v>
      </c>
      <c r="C33" s="635"/>
      <c r="D33" s="635"/>
      <c r="E33" s="620"/>
      <c r="F33" s="904" t="s">
        <v>1148</v>
      </c>
      <c r="G33" s="636">
        <v>-34633.42</v>
      </c>
      <c r="H33" s="636"/>
      <c r="I33" s="636"/>
      <c r="J33" s="636">
        <f>G33*J26</f>
        <v>-9686.2056387600005</v>
      </c>
      <c r="K33" s="636"/>
      <c r="L33" s="636"/>
      <c r="M33" s="637"/>
      <c r="N33" s="636"/>
      <c r="O33" s="636">
        <f>J21-J33</f>
        <v>-4421.0253298399984</v>
      </c>
      <c r="P33" s="636"/>
      <c r="Q33" s="636"/>
      <c r="R33" s="636"/>
      <c r="S33" s="636"/>
      <c r="T33" s="466"/>
    </row>
    <row r="34" spans="1:20">
      <c r="A34" s="517" t="s">
        <v>1160</v>
      </c>
      <c r="B34" s="635" t="s">
        <v>1152</v>
      </c>
      <c r="C34" s="635"/>
      <c r="D34" s="635"/>
      <c r="E34" s="620"/>
      <c r="F34" s="904" t="s">
        <v>1148</v>
      </c>
      <c r="G34" s="636">
        <v>-154955.51</v>
      </c>
      <c r="H34" s="635"/>
      <c r="I34" s="636"/>
      <c r="J34" s="636">
        <f>G34*J26</f>
        <v>-43337.647125780008</v>
      </c>
      <c r="K34" s="636">
        <f xml:space="preserve"> - J34*K26</f>
        <v>60164.269765160599</v>
      </c>
      <c r="L34" s="636">
        <f xml:space="preserve"> - K34*L26</f>
        <v>-16826.622639380588</v>
      </c>
      <c r="M34" s="637"/>
      <c r="N34" s="635"/>
      <c r="O34" s="635"/>
      <c r="P34" s="636"/>
      <c r="Q34" s="636"/>
      <c r="R34" s="636"/>
      <c r="S34" s="636"/>
      <c r="T34" s="466"/>
    </row>
    <row r="35" spans="1:20" ht="13.5" thickBot="1">
      <c r="A35" s="580">
        <f>A30+1</f>
        <v>15</v>
      </c>
      <c r="B35" s="620" t="s">
        <v>398</v>
      </c>
      <c r="C35" s="620"/>
      <c r="D35" s="620"/>
      <c r="E35" s="620"/>
      <c r="F35" s="620"/>
      <c r="G35" s="638"/>
      <c r="H35" s="639">
        <f>SUM(H30:H34)</f>
        <v>198691.36186200002</v>
      </c>
      <c r="I35" s="639">
        <f>SUM(I30:I34)</f>
        <v>-194647.8732690601</v>
      </c>
      <c r="J35" s="639">
        <f>SUM(J30:J34)</f>
        <v>-53023.85276454001</v>
      </c>
      <c r="K35" s="639">
        <f>SUM(K30:K34)</f>
        <v>280879.00313482701</v>
      </c>
      <c r="L35" s="639">
        <f>SUM(L30:L34)</f>
        <v>-78555.677838742165</v>
      </c>
      <c r="M35" s="637"/>
      <c r="N35" s="639">
        <f t="shared" ref="N35:S35" si="1">SUM(N30:N34)</f>
        <v>90687.682707999949</v>
      </c>
      <c r="O35" s="639">
        <f t="shared" si="1"/>
        <v>-20698.138755802371</v>
      </c>
      <c r="P35" s="639">
        <f t="shared" si="1"/>
        <v>0</v>
      </c>
      <c r="Q35" s="639">
        <f t="shared" si="1"/>
        <v>0</v>
      </c>
      <c r="R35" s="639">
        <f t="shared" si="1"/>
        <v>0</v>
      </c>
      <c r="S35" s="639">
        <f t="shared" si="1"/>
        <v>0</v>
      </c>
      <c r="T35" s="466"/>
    </row>
    <row r="36" spans="1:20" ht="13.5" thickTop="1">
      <c r="A36" s="626"/>
      <c r="B36" s="620"/>
      <c r="C36" s="620"/>
      <c r="D36" s="620"/>
      <c r="E36" s="620"/>
      <c r="F36" s="620"/>
      <c r="G36" s="620"/>
      <c r="H36" s="620"/>
      <c r="I36" s="620"/>
      <c r="J36" s="620"/>
      <c r="K36" s="620"/>
      <c r="L36" s="620"/>
      <c r="M36" s="637"/>
      <c r="N36" s="620"/>
      <c r="O36" s="620"/>
      <c r="P36" s="620"/>
      <c r="Q36" s="637"/>
      <c r="R36" s="620"/>
      <c r="S36" s="620"/>
      <c r="T36" s="466"/>
    </row>
    <row r="37" spans="1:20" ht="13.5" thickBot="1">
      <c r="A37" s="644">
        <f>A35+1</f>
        <v>16</v>
      </c>
      <c r="B37" s="626" t="s">
        <v>979</v>
      </c>
      <c r="C37" s="620"/>
      <c r="D37" s="620"/>
      <c r="E37" s="620"/>
      <c r="F37" s="620"/>
      <c r="G37" s="620"/>
      <c r="H37" s="639">
        <f>H35-H23</f>
        <v>-90687.682707999949</v>
      </c>
      <c r="I37" s="639">
        <f>I35-I23</f>
        <v>88842.133877323358</v>
      </c>
      <c r="J37" s="639">
        <f>J35-J23</f>
        <v>24201.406092359983</v>
      </c>
      <c r="K37" s="639">
        <f>K35-K23</f>
        <v>-216309.52759891318</v>
      </c>
      <c r="L37" s="639">
        <f>L35-L23</f>
        <v>123964.12638503221</v>
      </c>
      <c r="M37" s="637"/>
      <c r="N37" s="639">
        <f t="shared" ref="N37:S37" si="2">N35</f>
        <v>90687.682707999949</v>
      </c>
      <c r="O37" s="639">
        <f t="shared" si="2"/>
        <v>-20698.138755802371</v>
      </c>
      <c r="P37" s="639">
        <f t="shared" si="2"/>
        <v>0</v>
      </c>
      <c r="Q37" s="639">
        <f t="shared" si="2"/>
        <v>0</v>
      </c>
      <c r="R37" s="639">
        <f t="shared" si="2"/>
        <v>0</v>
      </c>
      <c r="S37" s="639">
        <f t="shared" si="2"/>
        <v>0</v>
      </c>
      <c r="T37" s="466"/>
    </row>
    <row r="38" spans="1:20" ht="13.5" thickTop="1">
      <c r="A38" s="580"/>
      <c r="B38" s="620"/>
      <c r="C38" s="620"/>
      <c r="D38" s="620"/>
      <c r="E38" s="620"/>
      <c r="F38" s="620"/>
      <c r="G38" s="620"/>
      <c r="H38" s="620"/>
      <c r="I38" s="620"/>
      <c r="J38" s="620"/>
      <c r="K38" s="620"/>
      <c r="L38" s="620"/>
      <c r="M38" s="620"/>
      <c r="N38" s="620"/>
      <c r="O38" s="620"/>
      <c r="P38" s="620"/>
      <c r="Q38" s="620"/>
      <c r="R38" s="620"/>
      <c r="S38" s="620"/>
      <c r="T38" s="466"/>
    </row>
    <row r="39" spans="1:20">
      <c r="A39" s="580">
        <f>A37+1</f>
        <v>17</v>
      </c>
      <c r="B39" s="626" t="s">
        <v>962</v>
      </c>
      <c r="C39" s="620"/>
      <c r="D39" s="620"/>
      <c r="E39" s="620"/>
      <c r="F39" s="620"/>
      <c r="G39" s="620"/>
      <c r="H39" s="620"/>
      <c r="I39" s="620"/>
      <c r="J39" s="620"/>
      <c r="K39" s="620"/>
      <c r="L39" s="620"/>
      <c r="M39" s="620"/>
      <c r="N39" s="620"/>
      <c r="O39" s="620"/>
      <c r="P39" s="620"/>
      <c r="Q39" s="620"/>
      <c r="R39" s="620"/>
      <c r="S39" s="620"/>
      <c r="T39" s="466"/>
    </row>
    <row r="40" spans="1:20">
      <c r="A40" s="580">
        <f t="shared" ref="A40:A45" si="3">+A39+1</f>
        <v>18</v>
      </c>
      <c r="B40" s="620" t="s">
        <v>963</v>
      </c>
      <c r="C40" s="620"/>
      <c r="D40" s="620"/>
      <c r="E40" s="620"/>
      <c r="F40" s="620"/>
      <c r="G40" s="620"/>
      <c r="H40" s="905">
        <v>0</v>
      </c>
      <c r="I40" s="620"/>
      <c r="J40" s="620"/>
      <c r="K40" s="620"/>
      <c r="L40" s="620"/>
      <c r="M40" s="620"/>
      <c r="N40" s="620"/>
      <c r="O40" s="620"/>
      <c r="P40" s="620"/>
      <c r="Q40" s="620"/>
      <c r="R40" s="620"/>
      <c r="S40" s="620"/>
      <c r="T40" s="466"/>
    </row>
    <row r="41" spans="1:20">
      <c r="A41" s="580">
        <f t="shared" si="3"/>
        <v>19</v>
      </c>
      <c r="B41" s="620" t="s">
        <v>964</v>
      </c>
      <c r="C41" s="620"/>
      <c r="D41" s="620"/>
      <c r="E41" s="620"/>
      <c r="F41" s="620"/>
      <c r="G41" s="620"/>
      <c r="H41" s="905">
        <v>0</v>
      </c>
      <c r="I41" s="620"/>
      <c r="J41" s="620"/>
      <c r="K41" s="620"/>
      <c r="L41" s="620"/>
      <c r="M41" s="620"/>
      <c r="N41" s="620"/>
      <c r="O41" s="620"/>
      <c r="P41" s="620"/>
      <c r="Q41" s="620"/>
      <c r="R41" s="620"/>
      <c r="S41" s="620"/>
      <c r="T41" s="466"/>
    </row>
    <row r="42" spans="1:20">
      <c r="A42" s="580">
        <f t="shared" si="3"/>
        <v>20</v>
      </c>
      <c r="B42" s="620" t="s">
        <v>965</v>
      </c>
      <c r="C42" s="620"/>
      <c r="D42" s="620"/>
      <c r="E42" s="620"/>
      <c r="F42" s="620"/>
      <c r="G42" s="620"/>
      <c r="H42" s="905">
        <f>K37</f>
        <v>-216309.52759891318</v>
      </c>
      <c r="I42" s="620"/>
      <c r="J42" s="620"/>
      <c r="K42" s="620"/>
      <c r="L42" s="620"/>
      <c r="M42" s="620"/>
      <c r="N42" s="620"/>
      <c r="O42" s="620"/>
      <c r="P42" s="620"/>
      <c r="Q42" s="620"/>
      <c r="R42" s="620"/>
      <c r="S42" s="620"/>
      <c r="T42" s="466"/>
    </row>
    <row r="43" spans="1:20">
      <c r="A43" s="580">
        <f t="shared" si="3"/>
        <v>21</v>
      </c>
      <c r="B43" s="620" t="s">
        <v>966</v>
      </c>
      <c r="C43" s="620"/>
      <c r="D43" s="620"/>
      <c r="E43" s="620"/>
      <c r="F43" s="620"/>
      <c r="G43" s="620"/>
      <c r="H43" s="905">
        <v>0</v>
      </c>
      <c r="I43" s="620"/>
      <c r="J43" s="620"/>
      <c r="K43" s="620"/>
      <c r="L43" s="620"/>
      <c r="M43" s="620"/>
      <c r="N43" s="620"/>
      <c r="O43" s="620"/>
      <c r="P43" s="620"/>
      <c r="Q43" s="620"/>
      <c r="R43" s="620"/>
      <c r="S43" s="620"/>
      <c r="T43" s="466"/>
    </row>
    <row r="44" spans="1:20">
      <c r="A44" s="580">
        <f t="shared" si="3"/>
        <v>22</v>
      </c>
      <c r="B44" s="620" t="s">
        <v>967</v>
      </c>
      <c r="C44" s="620"/>
      <c r="D44" s="620"/>
      <c r="E44" s="620"/>
      <c r="F44" s="620"/>
      <c r="G44" s="620"/>
      <c r="H44" s="905">
        <v>0</v>
      </c>
      <c r="I44" s="620"/>
      <c r="J44" s="620"/>
      <c r="K44" s="620"/>
      <c r="L44" s="620"/>
      <c r="M44" s="620"/>
      <c r="N44" s="620"/>
      <c r="O44" s="620"/>
      <c r="P44" s="620"/>
      <c r="Q44" s="620"/>
      <c r="R44" s="620"/>
      <c r="S44" s="620"/>
      <c r="T44" s="466"/>
    </row>
    <row r="45" spans="1:20">
      <c r="A45" s="580">
        <f t="shared" si="3"/>
        <v>23</v>
      </c>
      <c r="B45" s="620" t="s">
        <v>968</v>
      </c>
      <c r="C45" s="620"/>
      <c r="D45" s="620"/>
      <c r="E45" s="620"/>
      <c r="F45" s="620"/>
      <c r="G45" s="620"/>
      <c r="H45" s="905">
        <v>0</v>
      </c>
      <c r="I45" s="620"/>
      <c r="J45" s="620"/>
      <c r="K45" s="620"/>
      <c r="L45" s="620"/>
      <c r="M45" s="620"/>
      <c r="N45" s="620"/>
      <c r="O45" s="620"/>
      <c r="P45" s="620"/>
      <c r="Q45" s="620"/>
      <c r="R45" s="620"/>
      <c r="S45" s="620"/>
      <c r="T45" s="466"/>
    </row>
    <row r="46" spans="1:20">
      <c r="A46" s="466"/>
      <c r="B46" s="466"/>
      <c r="C46" s="466"/>
      <c r="D46" s="466"/>
      <c r="E46" s="466"/>
      <c r="F46" s="466"/>
      <c r="G46" s="466"/>
      <c r="H46" s="466"/>
      <c r="I46" s="466"/>
      <c r="J46" s="466"/>
      <c r="K46" s="466"/>
      <c r="L46" s="466"/>
      <c r="M46" s="466"/>
      <c r="N46" s="466"/>
      <c r="O46" s="466"/>
      <c r="P46" s="466"/>
      <c r="Q46" s="466"/>
      <c r="R46" s="466"/>
      <c r="S46" s="466"/>
      <c r="T46" s="466"/>
    </row>
  </sheetData>
  <mergeCells count="6">
    <mergeCell ref="B27:G27"/>
    <mergeCell ref="B8:S8"/>
    <mergeCell ref="B9:S9"/>
    <mergeCell ref="B10:Q10"/>
    <mergeCell ref="B15:G15"/>
    <mergeCell ref="N25:S25"/>
  </mergeCells>
  <pageMargins left="0.7" right="0.7" top="0.75" bottom="0.75" header="0.3" footer="0.3"/>
  <pageSetup scale="6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9AEB-DD3F-4BB6-8C97-FD4C45B429EE}">
  <sheetPr>
    <tabColor theme="6" tint="0.39997558519241921"/>
  </sheetPr>
  <dimension ref="A1:U111"/>
  <sheetViews>
    <sheetView showGridLines="0" view="pageBreakPreview" zoomScale="90" zoomScaleNormal="90" zoomScaleSheetLayoutView="90" workbookViewId="0">
      <selection activeCell="J24" sqref="J24"/>
    </sheetView>
  </sheetViews>
  <sheetFormatPr defaultColWidth="10.1640625" defaultRowHeight="15"/>
  <cols>
    <col min="1" max="1" width="10.33203125" style="737" bestFit="1" customWidth="1"/>
    <col min="2" max="2" width="18.1640625" style="737" customWidth="1"/>
    <col min="3" max="3" width="9" style="737" customWidth="1"/>
    <col min="4" max="5" width="18.1640625" style="737" customWidth="1"/>
    <col min="6" max="6" width="12.33203125" style="737" customWidth="1"/>
    <col min="7" max="7" width="15.33203125" style="737" customWidth="1"/>
    <col min="8" max="9" width="18.1640625" style="737" customWidth="1"/>
    <col min="10" max="10" width="28.33203125" style="737" customWidth="1"/>
    <col min="11" max="17" width="17.6640625" style="737" customWidth="1"/>
    <col min="18" max="18" width="10.1640625" style="737"/>
    <col min="19" max="19" width="13" style="737" customWidth="1"/>
    <col min="20" max="16384" width="10.1640625" style="737"/>
  </cols>
  <sheetData>
    <row r="1" spans="1:19" s="708" customFormat="1">
      <c r="A1" s="706" t="s">
        <v>750</v>
      </c>
      <c r="B1" s="707"/>
      <c r="S1" s="922"/>
    </row>
    <row r="2" spans="1:19" s="708" customFormat="1">
      <c r="A2" s="994" t="s">
        <v>1029</v>
      </c>
      <c r="B2" s="994"/>
      <c r="C2" s="994"/>
      <c r="D2" s="994"/>
      <c r="E2" s="994"/>
      <c r="F2" s="994"/>
      <c r="G2" s="994"/>
      <c r="H2" s="994"/>
      <c r="I2" s="994"/>
      <c r="J2" s="994"/>
    </row>
    <row r="3" spans="1:19" s="708" customFormat="1">
      <c r="A3" s="710" t="s">
        <v>1030</v>
      </c>
      <c r="B3" s="710"/>
      <c r="C3" s="710"/>
      <c r="D3" s="710"/>
      <c r="E3" s="710"/>
      <c r="F3" s="710"/>
      <c r="G3" s="710"/>
      <c r="H3" s="710"/>
      <c r="I3" s="710"/>
      <c r="J3" s="710"/>
      <c r="K3" s="710"/>
    </row>
    <row r="4" spans="1:19" s="708" customFormat="1">
      <c r="A4" s="711" t="s">
        <v>1031</v>
      </c>
      <c r="B4" s="707"/>
    </row>
    <row r="5" spans="1:19" s="712" customFormat="1" ht="13.15" customHeight="1">
      <c r="A5" s="711"/>
      <c r="B5" s="711"/>
      <c r="C5" s="711"/>
      <c r="D5" s="711"/>
      <c r="E5" s="711"/>
      <c r="F5" s="711"/>
      <c r="G5" s="711"/>
      <c r="H5" s="711"/>
    </row>
    <row r="6" spans="1:19" s="712" customFormat="1" ht="13.15" customHeight="1">
      <c r="A6" s="713" t="s">
        <v>70</v>
      </c>
      <c r="B6" s="711"/>
      <c r="C6" s="711"/>
      <c r="D6" s="711"/>
      <c r="E6" s="711"/>
      <c r="F6" s="711"/>
      <c r="G6" s="711"/>
      <c r="H6" s="711"/>
    </row>
    <row r="7" spans="1:19" s="712" customFormat="1" ht="14.25">
      <c r="A7" s="713" t="s">
        <v>1032</v>
      </c>
      <c r="B7" s="714"/>
      <c r="C7" s="714"/>
      <c r="D7" s="714"/>
      <c r="E7" s="714"/>
      <c r="F7" s="714"/>
      <c r="G7" s="714"/>
      <c r="H7" s="714"/>
      <c r="I7" s="714"/>
      <c r="J7" s="714"/>
    </row>
    <row r="8" spans="1:19" s="712" customFormat="1">
      <c r="A8" s="715">
        <v>1</v>
      </c>
      <c r="B8" s="716" t="s">
        <v>901</v>
      </c>
      <c r="D8" s="714"/>
      <c r="F8" s="717"/>
      <c r="G8" s="714"/>
      <c r="H8" s="714"/>
      <c r="I8" s="714"/>
      <c r="J8" s="714"/>
    </row>
    <row r="9" spans="1:19" s="718" customFormat="1">
      <c r="A9" s="715">
        <f>+A8+1</f>
        <v>2</v>
      </c>
      <c r="B9" s="718" t="s">
        <v>902</v>
      </c>
      <c r="F9" s="719">
        <v>365</v>
      </c>
    </row>
    <row r="10" spans="1:19" s="718" customFormat="1">
      <c r="A10" s="715"/>
      <c r="B10" s="715"/>
    </row>
    <row r="11" spans="1:19" s="718" customFormat="1" ht="49.9" customHeight="1">
      <c r="A11" s="715">
        <f>+A9+1</f>
        <v>3</v>
      </c>
      <c r="B11" s="989" t="s">
        <v>1033</v>
      </c>
      <c r="C11" s="989"/>
      <c r="D11" s="989"/>
      <c r="E11" s="989"/>
      <c r="F11" s="989"/>
      <c r="G11" s="989"/>
      <c r="H11" s="989"/>
      <c r="I11" s="989"/>
      <c r="J11" s="989"/>
    </row>
    <row r="12" spans="1:19" s="718" customFormat="1">
      <c r="A12" s="715"/>
      <c r="B12" s="720"/>
      <c r="I12" s="721"/>
    </row>
    <row r="13" spans="1:19" s="718" customFormat="1" ht="43.5" customHeight="1">
      <c r="A13" s="715">
        <f>+A11+1</f>
        <v>4</v>
      </c>
      <c r="B13" s="989" t="s">
        <v>1034</v>
      </c>
      <c r="C13" s="989"/>
      <c r="D13" s="989"/>
      <c r="E13" s="989"/>
      <c r="F13" s="989"/>
      <c r="G13" s="989"/>
      <c r="H13" s="989"/>
      <c r="I13" s="989"/>
      <c r="J13" s="989"/>
    </row>
    <row r="14" spans="1:19" s="718" customFormat="1">
      <c r="A14" s="715"/>
      <c r="B14" s="720"/>
      <c r="I14" s="721"/>
    </row>
    <row r="15" spans="1:19" s="718" customFormat="1">
      <c r="A15" s="715"/>
      <c r="B15" s="720"/>
      <c r="I15" s="721"/>
    </row>
    <row r="16" spans="1:19" s="718" customFormat="1" ht="15" customHeight="1">
      <c r="A16" s="715">
        <f>+A13+1</f>
        <v>5</v>
      </c>
      <c r="B16" s="722" t="s">
        <v>1035</v>
      </c>
      <c r="C16" s="722"/>
      <c r="D16" s="722"/>
      <c r="E16" s="722"/>
      <c r="G16" s="995" t="s">
        <v>905</v>
      </c>
      <c r="K16" s="723" t="s">
        <v>1036</v>
      </c>
      <c r="L16" s="723"/>
      <c r="M16" s="723"/>
      <c r="N16" s="723"/>
      <c r="O16" s="724"/>
      <c r="P16" s="991" t="s">
        <v>905</v>
      </c>
      <c r="Q16" s="724"/>
      <c r="R16" s="724"/>
    </row>
    <row r="17" spans="1:18" s="718" customFormat="1">
      <c r="A17" s="715"/>
      <c r="B17" s="722"/>
      <c r="C17" s="722"/>
      <c r="D17" s="722"/>
      <c r="G17" s="996"/>
      <c r="K17" s="723"/>
      <c r="L17" s="723"/>
      <c r="M17" s="723"/>
      <c r="N17" s="724"/>
      <c r="O17" s="724"/>
      <c r="P17" s="993"/>
      <c r="Q17" s="724"/>
      <c r="R17" s="724"/>
    </row>
    <row r="18" spans="1:18" s="718" customFormat="1">
      <c r="A18" s="715">
        <f>+A16+1</f>
        <v>6</v>
      </c>
      <c r="B18" s="716" t="s">
        <v>1037</v>
      </c>
      <c r="C18" s="716"/>
      <c r="D18" s="716"/>
      <c r="G18" s="725">
        <v>-8891768.78845549</v>
      </c>
      <c r="K18" s="726" t="s">
        <v>1037</v>
      </c>
      <c r="L18" s="726"/>
      <c r="M18" s="726"/>
      <c r="N18" s="724"/>
      <c r="O18" s="724"/>
      <c r="P18" s="727">
        <v>-9138863.0099999998</v>
      </c>
      <c r="Q18" s="728"/>
      <c r="R18" s="724"/>
    </row>
    <row r="19" spans="1:18" s="718" customFormat="1">
      <c r="A19" s="715">
        <f>+A18+1</f>
        <v>7</v>
      </c>
      <c r="B19" s="716" t="s">
        <v>907</v>
      </c>
      <c r="C19" s="716"/>
      <c r="D19" s="716"/>
      <c r="G19" s="725">
        <v>0</v>
      </c>
      <c r="K19" s="726" t="s">
        <v>907</v>
      </c>
      <c r="L19" s="726"/>
      <c r="M19" s="726"/>
      <c r="N19" s="724"/>
      <c r="O19" s="724"/>
      <c r="P19" s="727">
        <v>0</v>
      </c>
      <c r="Q19" s="728"/>
      <c r="R19" s="724"/>
    </row>
    <row r="20" spans="1:18" s="718" customFormat="1">
      <c r="A20" s="715">
        <f>+A19+1</f>
        <v>8</v>
      </c>
      <c r="B20" s="716" t="s">
        <v>908</v>
      </c>
      <c r="C20" s="716"/>
      <c r="D20" s="716"/>
      <c r="G20" s="729">
        <v>-1635723.5659164358</v>
      </c>
      <c r="K20" s="726" t="s">
        <v>908</v>
      </c>
      <c r="L20" s="726"/>
      <c r="M20" s="726"/>
      <c r="N20" s="724"/>
      <c r="O20" s="724"/>
      <c r="P20" s="730">
        <v>-1630334.9952340035</v>
      </c>
      <c r="Q20" s="728"/>
      <c r="R20" s="724"/>
    </row>
    <row r="21" spans="1:18" s="718" customFormat="1">
      <c r="A21" s="715">
        <f>+A20+1</f>
        <v>9</v>
      </c>
      <c r="B21" s="716" t="s">
        <v>909</v>
      </c>
      <c r="C21" s="716"/>
      <c r="D21" s="716"/>
      <c r="G21" s="731">
        <f>G18-G19-G20</f>
        <v>-7256045.2225390542</v>
      </c>
      <c r="K21" s="726" t="s">
        <v>909</v>
      </c>
      <c r="L21" s="726"/>
      <c r="M21" s="726"/>
      <c r="N21" s="724"/>
      <c r="O21" s="724"/>
      <c r="P21" s="732">
        <f>+P18-P20-P19</f>
        <v>-7508528.0147659965</v>
      </c>
      <c r="Q21" s="728"/>
      <c r="R21" s="724"/>
    </row>
    <row r="22" spans="1:18" s="718" customFormat="1">
      <c r="A22" s="715">
        <f>+A21+1</f>
        <v>10</v>
      </c>
      <c r="B22" s="716" t="s">
        <v>910</v>
      </c>
      <c r="C22" s="716"/>
      <c r="D22" s="716"/>
      <c r="G22" s="725">
        <v>-7740072.5627328102</v>
      </c>
      <c r="K22" s="726" t="s">
        <v>910</v>
      </c>
      <c r="L22" s="726"/>
      <c r="M22" s="726"/>
      <c r="N22" s="724"/>
      <c r="O22" s="724"/>
      <c r="P22" s="730">
        <v>-7715449.4362748563</v>
      </c>
      <c r="Q22" s="728"/>
      <c r="R22" s="724"/>
    </row>
    <row r="23" spans="1:18" s="718" customFormat="1" ht="15.75" thickBot="1">
      <c r="A23" s="715">
        <f>+A22+1</f>
        <v>11</v>
      </c>
      <c r="B23" s="716" t="s">
        <v>1038</v>
      </c>
      <c r="C23" s="716"/>
      <c r="D23" s="716"/>
      <c r="G23" s="733">
        <f>G21-G22</f>
        <v>484027.34019375592</v>
      </c>
      <c r="K23" s="726" t="s">
        <v>1038</v>
      </c>
      <c r="L23" s="726"/>
      <c r="M23" s="726"/>
      <c r="N23" s="724"/>
      <c r="O23" s="724"/>
      <c r="P23" s="734">
        <f>+P21-P22</f>
        <v>206921.42150885984</v>
      </c>
      <c r="Q23" s="728"/>
      <c r="R23" s="724"/>
    </row>
    <row r="24" spans="1:18" s="718" customFormat="1" ht="15.75" thickTop="1">
      <c r="A24" s="715"/>
      <c r="B24" s="716"/>
      <c r="C24" s="716"/>
      <c r="D24" s="716"/>
      <c r="G24" s="731"/>
      <c r="K24" s="726"/>
      <c r="L24" s="726"/>
      <c r="M24" s="726"/>
      <c r="N24" s="724"/>
      <c r="O24" s="724"/>
      <c r="P24" s="732"/>
      <c r="Q24" s="728"/>
      <c r="R24" s="724"/>
    </row>
    <row r="25" spans="1:18" s="718" customFormat="1">
      <c r="A25" s="715">
        <f>+A23+1</f>
        <v>12</v>
      </c>
      <c r="B25" s="716" t="s">
        <v>1039</v>
      </c>
      <c r="C25" s="716"/>
      <c r="D25" s="716"/>
      <c r="G25" s="725">
        <v>-11172614.469627317</v>
      </c>
      <c r="K25" s="726" t="s">
        <v>1039</v>
      </c>
      <c r="L25" s="726"/>
      <c r="M25" s="726"/>
      <c r="N25" s="724"/>
      <c r="O25" s="724"/>
      <c r="P25" s="727">
        <v>-11528270.294884115</v>
      </c>
      <c r="Q25" s="728"/>
      <c r="R25" s="724"/>
    </row>
    <row r="26" spans="1:18" s="718" customFormat="1">
      <c r="A26" s="715">
        <f>+A25+1</f>
        <v>13</v>
      </c>
      <c r="B26" s="716" t="s">
        <v>907</v>
      </c>
      <c r="C26" s="716"/>
      <c r="D26" s="716"/>
      <c r="G26" s="725">
        <v>0</v>
      </c>
      <c r="K26" s="726" t="s">
        <v>907</v>
      </c>
      <c r="L26" s="726"/>
      <c r="M26" s="726"/>
      <c r="N26" s="724"/>
      <c r="O26" s="724"/>
      <c r="P26" s="727">
        <v>0</v>
      </c>
      <c r="Q26" s="728"/>
      <c r="R26" s="724"/>
    </row>
    <row r="27" spans="1:18" s="718" customFormat="1">
      <c r="A27" s="715">
        <f>+A26+1</f>
        <v>14</v>
      </c>
      <c r="B27" s="716" t="s">
        <v>908</v>
      </c>
      <c r="C27" s="716"/>
      <c r="D27" s="716"/>
      <c r="G27" s="729">
        <v>-1605437.8124201328</v>
      </c>
      <c r="K27" s="726" t="s">
        <v>908</v>
      </c>
      <c r="L27" s="726"/>
      <c r="M27" s="726"/>
      <c r="N27" s="724"/>
      <c r="O27" s="724"/>
      <c r="P27" s="730">
        <v>-1603004.6852759875</v>
      </c>
      <c r="Q27" s="728"/>
      <c r="R27" s="724"/>
    </row>
    <row r="28" spans="1:18" s="718" customFormat="1">
      <c r="A28" s="715">
        <f>+A27+1</f>
        <v>15</v>
      </c>
      <c r="B28" s="716" t="s">
        <v>909</v>
      </c>
      <c r="C28" s="716"/>
      <c r="D28" s="716"/>
      <c r="G28" s="731">
        <f>G25-G26-G27</f>
        <v>-9567176.6572071835</v>
      </c>
      <c r="K28" s="726" t="s">
        <v>909</v>
      </c>
      <c r="L28" s="726"/>
      <c r="M28" s="726"/>
      <c r="N28" s="724"/>
      <c r="O28" s="724"/>
      <c r="P28" s="732">
        <f>+P25-P27-P26</f>
        <v>-9925265.6096081287</v>
      </c>
      <c r="Q28" s="728"/>
      <c r="R28" s="724"/>
    </row>
    <row r="29" spans="1:18" s="718" customFormat="1">
      <c r="A29" s="715">
        <f>+A28+1</f>
        <v>16</v>
      </c>
      <c r="B29" s="716" t="s">
        <v>913</v>
      </c>
      <c r="C29" s="716"/>
      <c r="D29" s="716"/>
      <c r="G29" s="725">
        <v>-10231512.899420725</v>
      </c>
      <c r="I29" s="731"/>
      <c r="K29" s="726" t="s">
        <v>913</v>
      </c>
      <c r="L29" s="726"/>
      <c r="M29" s="726"/>
      <c r="N29" s="724"/>
      <c r="O29" s="724"/>
      <c r="P29" s="730">
        <v>-10170813.26841066</v>
      </c>
      <c r="Q29" s="731"/>
    </row>
    <row r="30" spans="1:18" s="718" customFormat="1" ht="15.75" thickBot="1">
      <c r="A30" s="715">
        <f>+A29+1</f>
        <v>17</v>
      </c>
      <c r="B30" s="716" t="s">
        <v>1040</v>
      </c>
      <c r="C30" s="716"/>
      <c r="D30" s="716"/>
      <c r="G30" s="733">
        <f>G28-G29</f>
        <v>664336.24221354164</v>
      </c>
      <c r="K30" s="726" t="s">
        <v>1040</v>
      </c>
      <c r="L30" s="726"/>
      <c r="M30" s="726"/>
      <c r="N30" s="724"/>
      <c r="O30" s="724"/>
      <c r="P30" s="734">
        <f>+P28-P29</f>
        <v>245547.65880253166</v>
      </c>
      <c r="Q30" s="728"/>
      <c r="R30" s="724"/>
    </row>
    <row r="31" spans="1:18" s="718" customFormat="1" ht="15.75" thickTop="1">
      <c r="A31" s="715"/>
      <c r="B31" s="716"/>
      <c r="C31" s="716"/>
      <c r="D31" s="716"/>
      <c r="G31" s="731"/>
      <c r="K31" s="726"/>
      <c r="L31" s="726"/>
      <c r="M31" s="726"/>
      <c r="N31" s="724"/>
      <c r="O31" s="724"/>
      <c r="P31" s="732"/>
      <c r="Q31" s="728"/>
      <c r="R31" s="724"/>
    </row>
    <row r="32" spans="1:18" s="718" customFormat="1">
      <c r="A32" s="715">
        <f>+A30+1</f>
        <v>18</v>
      </c>
      <c r="B32" s="716" t="s">
        <v>1041</v>
      </c>
      <c r="C32" s="716"/>
      <c r="D32" s="716"/>
      <c r="G32" s="731">
        <f>I53</f>
        <v>-8894212.3899336718</v>
      </c>
      <c r="K32" s="726" t="s">
        <v>1041</v>
      </c>
      <c r="L32" s="726"/>
      <c r="M32" s="726"/>
      <c r="N32" s="724"/>
      <c r="O32" s="724"/>
      <c r="P32" s="732">
        <f>+P53</f>
        <v>-8846344.1193753947</v>
      </c>
      <c r="Q32" s="728"/>
      <c r="R32" s="724"/>
    </row>
    <row r="33" spans="1:21" s="718" customFormat="1">
      <c r="A33" s="715">
        <f>+A32+1</f>
        <v>19</v>
      </c>
      <c r="B33" s="716" t="s">
        <v>916</v>
      </c>
      <c r="C33" s="716"/>
      <c r="D33" s="716"/>
      <c r="G33" s="731">
        <f>(G23+G30)/2</f>
        <v>574181.79120364878</v>
      </c>
      <c r="K33" s="726" t="s">
        <v>916</v>
      </c>
      <c r="L33" s="726"/>
      <c r="M33" s="726"/>
      <c r="N33" s="724"/>
      <c r="O33" s="724"/>
      <c r="P33" s="732">
        <f>+(P23+P30)/2</f>
        <v>226234.54015569575</v>
      </c>
      <c r="Q33" s="728"/>
      <c r="R33" s="724"/>
    </row>
    <row r="34" spans="1:21" s="718" customFormat="1" ht="15.75" thickBot="1">
      <c r="A34" s="715">
        <f>+A33+1</f>
        <v>20</v>
      </c>
      <c r="B34" s="716" t="s">
        <v>1042</v>
      </c>
      <c r="C34" s="716"/>
      <c r="D34" s="716"/>
      <c r="G34" s="733">
        <f>SUM(G32:G33)</f>
        <v>-8320030.598730023</v>
      </c>
      <c r="H34" s="718" t="s">
        <v>1043</v>
      </c>
      <c r="K34" s="726" t="s">
        <v>1042</v>
      </c>
      <c r="L34" s="726"/>
      <c r="M34" s="726"/>
      <c r="N34" s="724"/>
      <c r="O34" s="724"/>
      <c r="P34" s="734">
        <f>+P32+P33</f>
        <v>-8620109.5792196989</v>
      </c>
      <c r="Q34" s="718" t="s">
        <v>1043</v>
      </c>
      <c r="R34" s="724"/>
    </row>
    <row r="35" spans="1:21" s="718" customFormat="1" ht="15.75" thickTop="1">
      <c r="A35" s="715"/>
      <c r="B35" s="722"/>
      <c r="C35" s="722"/>
      <c r="D35" s="722"/>
      <c r="F35" s="735"/>
      <c r="I35" s="721"/>
      <c r="J35" s="736"/>
      <c r="U35" s="731"/>
    </row>
    <row r="36" spans="1:21" ht="33" customHeight="1">
      <c r="A36" s="715">
        <f>+A34+1</f>
        <v>21</v>
      </c>
      <c r="B36" s="988" t="s">
        <v>1044</v>
      </c>
      <c r="C36" s="989"/>
      <c r="D36" s="989"/>
      <c r="E36" s="989"/>
      <c r="F36" s="989"/>
      <c r="G36" s="989"/>
      <c r="H36" s="989"/>
      <c r="I36" s="989"/>
      <c r="J36" s="989"/>
      <c r="M36" s="738"/>
    </row>
    <row r="37" spans="1:21">
      <c r="A37" s="715"/>
      <c r="B37" s="739"/>
      <c r="C37" s="739"/>
      <c r="D37" s="708"/>
      <c r="E37" s="708"/>
      <c r="F37" s="708"/>
      <c r="G37" s="708"/>
      <c r="H37" s="708"/>
      <c r="I37" s="708"/>
    </row>
    <row r="38" spans="1:21">
      <c r="A38" s="715">
        <f>+A36+1</f>
        <v>22</v>
      </c>
      <c r="B38" s="722" t="s">
        <v>1035</v>
      </c>
      <c r="C38" s="739"/>
      <c r="D38" s="708"/>
      <c r="E38" s="708"/>
      <c r="F38" s="708"/>
      <c r="G38" s="708"/>
      <c r="H38" s="708"/>
      <c r="I38" s="708"/>
    </row>
    <row r="39" spans="1:21">
      <c r="A39" s="715"/>
      <c r="B39" s="740" t="s">
        <v>122</v>
      </c>
      <c r="C39" s="741" t="s">
        <v>123</v>
      </c>
      <c r="D39" s="742" t="s">
        <v>280</v>
      </c>
      <c r="E39" s="742" t="s">
        <v>124</v>
      </c>
      <c r="F39" s="742" t="s">
        <v>281</v>
      </c>
      <c r="G39" s="742" t="s">
        <v>127</v>
      </c>
      <c r="H39" s="742" t="s">
        <v>128</v>
      </c>
      <c r="I39" s="742" t="s">
        <v>129</v>
      </c>
      <c r="K39" s="743" t="s">
        <v>130</v>
      </c>
      <c r="L39" s="743" t="s">
        <v>820</v>
      </c>
      <c r="M39" s="743" t="s">
        <v>864</v>
      </c>
      <c r="N39" s="743" t="s">
        <v>920</v>
      </c>
      <c r="O39" s="743" t="s">
        <v>921</v>
      </c>
      <c r="P39" s="743" t="s">
        <v>922</v>
      </c>
    </row>
    <row r="40" spans="1:21" ht="69" customHeight="1">
      <c r="A40" s="715">
        <f>+A38+1</f>
        <v>23</v>
      </c>
      <c r="B40" s="744" t="s">
        <v>111</v>
      </c>
      <c r="C40" s="744" t="s">
        <v>923</v>
      </c>
      <c r="D40" s="745" t="s">
        <v>924</v>
      </c>
      <c r="E40" s="745" t="s">
        <v>1045</v>
      </c>
      <c r="F40" s="745" t="s">
        <v>926</v>
      </c>
      <c r="G40" s="745" t="s">
        <v>927</v>
      </c>
      <c r="H40" s="745" t="s">
        <v>928</v>
      </c>
      <c r="I40" s="745" t="s">
        <v>929</v>
      </c>
      <c r="K40" s="746" t="s">
        <v>930</v>
      </c>
      <c r="L40" s="746" t="s">
        <v>1046</v>
      </c>
      <c r="M40" s="746" t="s">
        <v>1047</v>
      </c>
      <c r="N40" s="746" t="s">
        <v>1048</v>
      </c>
      <c r="O40" s="746" t="s">
        <v>1049</v>
      </c>
      <c r="P40" s="746" t="s">
        <v>1050</v>
      </c>
    </row>
    <row r="41" spans="1:21">
      <c r="A41" s="715">
        <f t="shared" ref="A41:A54" si="0">+A40+1</f>
        <v>24</v>
      </c>
      <c r="B41" s="747" t="s">
        <v>946</v>
      </c>
      <c r="C41" s="748">
        <v>2022</v>
      </c>
      <c r="D41" s="749" t="s">
        <v>947</v>
      </c>
      <c r="E41" s="750">
        <f>G22</f>
        <v>-7740072.5627328102</v>
      </c>
      <c r="F41" s="751" t="s">
        <v>947</v>
      </c>
      <c r="G41" s="752">
        <f>F9</f>
        <v>365</v>
      </c>
      <c r="H41" s="753" t="s">
        <v>947</v>
      </c>
      <c r="I41" s="754">
        <f>E41</f>
        <v>-7740072.5627328102</v>
      </c>
      <c r="K41" s="727" t="s">
        <v>947</v>
      </c>
      <c r="L41" s="727" t="s">
        <v>947</v>
      </c>
      <c r="M41" s="727" t="s">
        <v>947</v>
      </c>
      <c r="N41" s="727" t="s">
        <v>947</v>
      </c>
      <c r="O41" s="727" t="s">
        <v>947</v>
      </c>
      <c r="P41" s="727">
        <f>P22</f>
        <v>-7715449.4362748563</v>
      </c>
    </row>
    <row r="42" spans="1:21">
      <c r="A42" s="715">
        <f t="shared" si="0"/>
        <v>25</v>
      </c>
      <c r="B42" s="747" t="s">
        <v>948</v>
      </c>
      <c r="C42" s="748">
        <v>2023</v>
      </c>
      <c r="D42" s="727">
        <v>-207620.02805732624</v>
      </c>
      <c r="E42" s="754">
        <f t="shared" ref="E42:E53" si="1">E41+D42</f>
        <v>-7947692.5907901367</v>
      </c>
      <c r="F42" s="751">
        <v>335</v>
      </c>
      <c r="G42" s="752">
        <f t="shared" ref="G42:G53" si="2">G41</f>
        <v>365</v>
      </c>
      <c r="H42" s="754">
        <f t="shared" ref="H42:H53" si="3">D42*F42/G42</f>
        <v>-190555.36821699803</v>
      </c>
      <c r="I42" s="754">
        <f t="shared" ref="I42:I53" si="4">I41+H42</f>
        <v>-7930627.9309498081</v>
      </c>
      <c r="K42" s="727">
        <v>-223445.02668689872</v>
      </c>
      <c r="L42" s="727">
        <f t="shared" ref="L42:L53" si="5">K42-D42</f>
        <v>-15824.998629572481</v>
      </c>
      <c r="M42" s="727">
        <f t="shared" ref="M42:M53" si="6">IF(AND( D42&gt;=0, K42&gt;=0), IF( L42&gt;=0, H42, K42/ D42* H42), IF(AND( D42&lt;0, K42&lt;0), IF( L42&lt;0,H42, K42/ D42* H42),0))</f>
        <v>-190555.36821699803</v>
      </c>
      <c r="N42" s="727">
        <f t="shared" ref="N42:N53" si="7">IF(AND( D42&gt;=0, K42&gt;=0), IF( L42&gt;=0, L42*50%,0), IF(AND( D42&lt;0, K42&lt;0),IF( L42&lt;0, L42*50%,0),0))</f>
        <v>-7912.4993147862406</v>
      </c>
      <c r="O42" s="727">
        <f t="shared" ref="O42:O53" si="8">IF(AND( D42&gt;=0, K42&lt;=0), K42*50%, IF(AND( D42&lt;0, K42&gt;=0), K42*50%,0))</f>
        <v>0</v>
      </c>
      <c r="P42" s="727">
        <f t="shared" ref="P42:P53" si="9">P41+M42+N42+O42</f>
        <v>-7913917.3038066402</v>
      </c>
    </row>
    <row r="43" spans="1:21">
      <c r="A43" s="715">
        <f t="shared" si="0"/>
        <v>26</v>
      </c>
      <c r="B43" s="747" t="s">
        <v>140</v>
      </c>
      <c r="C43" s="748">
        <v>2023</v>
      </c>
      <c r="D43" s="727">
        <v>-207620.02805732624</v>
      </c>
      <c r="E43" s="754">
        <f t="shared" si="1"/>
        <v>-8155312.6188474633</v>
      </c>
      <c r="F43" s="751">
        <v>307</v>
      </c>
      <c r="G43" s="752">
        <f t="shared" si="2"/>
        <v>365</v>
      </c>
      <c r="H43" s="754">
        <f t="shared" si="3"/>
        <v>-174628.35236602509</v>
      </c>
      <c r="I43" s="754">
        <f t="shared" si="4"/>
        <v>-8105256.2833158337</v>
      </c>
      <c r="K43" s="727">
        <v>-223445.02668689872</v>
      </c>
      <c r="L43" s="727">
        <f t="shared" si="5"/>
        <v>-15824.998629572481</v>
      </c>
      <c r="M43" s="727">
        <f t="shared" si="6"/>
        <v>-174628.35236602509</v>
      </c>
      <c r="N43" s="727">
        <f t="shared" si="7"/>
        <v>-7912.4993147862406</v>
      </c>
      <c r="O43" s="727">
        <f t="shared" si="8"/>
        <v>0</v>
      </c>
      <c r="P43" s="727">
        <f t="shared" si="9"/>
        <v>-8096458.1554874508</v>
      </c>
    </row>
    <row r="44" spans="1:21">
      <c r="A44" s="715">
        <f t="shared" si="0"/>
        <v>27</v>
      </c>
      <c r="B44" s="747" t="s">
        <v>949</v>
      </c>
      <c r="C44" s="748">
        <v>2023</v>
      </c>
      <c r="D44" s="727">
        <v>-207620.02805732624</v>
      </c>
      <c r="E44" s="754">
        <f>E43+D44</f>
        <v>-8362932.6469047898</v>
      </c>
      <c r="F44" s="751">
        <v>276</v>
      </c>
      <c r="G44" s="752">
        <f t="shared" si="2"/>
        <v>365</v>
      </c>
      <c r="H44" s="754">
        <f t="shared" si="3"/>
        <v>-156994.87053101929</v>
      </c>
      <c r="I44" s="754">
        <f t="shared" si="4"/>
        <v>-8262251.1538468525</v>
      </c>
      <c r="K44" s="727">
        <v>-115191.50712475393</v>
      </c>
      <c r="L44" s="727">
        <f t="shared" si="5"/>
        <v>92428.520932572312</v>
      </c>
      <c r="M44" s="727">
        <f t="shared" si="6"/>
        <v>-87103.714976526258</v>
      </c>
      <c r="N44" s="727">
        <f t="shared" si="7"/>
        <v>0</v>
      </c>
      <c r="O44" s="727">
        <f t="shared" si="8"/>
        <v>0</v>
      </c>
      <c r="P44" s="727">
        <f t="shared" si="9"/>
        <v>-8183561.8704639766</v>
      </c>
    </row>
    <row r="45" spans="1:21">
      <c r="A45" s="715">
        <f t="shared" si="0"/>
        <v>28</v>
      </c>
      <c r="B45" s="747" t="s">
        <v>142</v>
      </c>
      <c r="C45" s="748">
        <v>2023</v>
      </c>
      <c r="D45" s="727">
        <v>-207620.02805732624</v>
      </c>
      <c r="E45" s="754">
        <f t="shared" si="1"/>
        <v>-8570552.6749621164</v>
      </c>
      <c r="F45" s="751">
        <v>246</v>
      </c>
      <c r="G45" s="752">
        <f t="shared" si="2"/>
        <v>365</v>
      </c>
      <c r="H45" s="754">
        <f>D45*F45/G45</f>
        <v>-139930.21069069111</v>
      </c>
      <c r="I45" s="754">
        <f t="shared" si="4"/>
        <v>-8402181.3645375427</v>
      </c>
      <c r="K45" s="727">
        <v>-187360.5051808116</v>
      </c>
      <c r="L45" s="727">
        <f t="shared" si="5"/>
        <v>20259.522876514646</v>
      </c>
      <c r="M45" s="727">
        <f t="shared" si="6"/>
        <v>-126275.84732734151</v>
      </c>
      <c r="N45" s="727">
        <f t="shared" si="7"/>
        <v>0</v>
      </c>
      <c r="O45" s="727">
        <f t="shared" si="8"/>
        <v>0</v>
      </c>
      <c r="P45" s="727">
        <f t="shared" si="9"/>
        <v>-8309837.717791318</v>
      </c>
    </row>
    <row r="46" spans="1:21">
      <c r="A46" s="715">
        <f t="shared" si="0"/>
        <v>29</v>
      </c>
      <c r="B46" s="747" t="s">
        <v>143</v>
      </c>
      <c r="C46" s="748">
        <v>2023</v>
      </c>
      <c r="D46" s="727">
        <v>-207620.02805732624</v>
      </c>
      <c r="E46" s="754">
        <f t="shared" si="1"/>
        <v>-8778172.703019442</v>
      </c>
      <c r="F46" s="751">
        <v>215</v>
      </c>
      <c r="G46" s="752">
        <f t="shared" si="2"/>
        <v>365</v>
      </c>
      <c r="H46" s="754">
        <f t="shared" si="3"/>
        <v>-122296.72885568532</v>
      </c>
      <c r="I46" s="754">
        <f>I45+H46</f>
        <v>-8524478.0933932271</v>
      </c>
      <c r="K46" s="727">
        <v>-187360.5051808116</v>
      </c>
      <c r="L46" s="727">
        <f t="shared" si="5"/>
        <v>20259.522876514646</v>
      </c>
      <c r="M46" s="727">
        <f t="shared" si="6"/>
        <v>-110363.03729828628</v>
      </c>
      <c r="N46" s="727">
        <f t="shared" si="7"/>
        <v>0</v>
      </c>
      <c r="O46" s="727">
        <f t="shared" si="8"/>
        <v>0</v>
      </c>
      <c r="P46" s="727">
        <f t="shared" si="9"/>
        <v>-8420200.7550896034</v>
      </c>
    </row>
    <row r="47" spans="1:21">
      <c r="A47" s="715">
        <f t="shared" si="0"/>
        <v>30</v>
      </c>
      <c r="B47" s="747" t="s">
        <v>144</v>
      </c>
      <c r="C47" s="748">
        <v>2023</v>
      </c>
      <c r="D47" s="727">
        <v>-207620.02805732624</v>
      </c>
      <c r="E47" s="754">
        <f t="shared" si="1"/>
        <v>-8985792.7310767677</v>
      </c>
      <c r="F47" s="751">
        <v>185</v>
      </c>
      <c r="G47" s="752">
        <f t="shared" si="2"/>
        <v>365</v>
      </c>
      <c r="H47" s="754">
        <f t="shared" si="3"/>
        <v>-105232.06901535715</v>
      </c>
      <c r="I47" s="754">
        <f t="shared" si="4"/>
        <v>-8629710.1624085847</v>
      </c>
      <c r="K47" s="727">
        <v>-190318.6026677042</v>
      </c>
      <c r="L47" s="727">
        <f t="shared" si="5"/>
        <v>17301.425389622047</v>
      </c>
      <c r="M47" s="727">
        <f t="shared" si="6"/>
        <v>-96462.85340691857</v>
      </c>
      <c r="N47" s="727">
        <f t="shared" si="7"/>
        <v>0</v>
      </c>
      <c r="O47" s="727">
        <f t="shared" si="8"/>
        <v>0</v>
      </c>
      <c r="P47" s="727">
        <f t="shared" si="9"/>
        <v>-8516663.6084965225</v>
      </c>
    </row>
    <row r="48" spans="1:21">
      <c r="A48" s="715">
        <f t="shared" si="0"/>
        <v>31</v>
      </c>
      <c r="B48" s="747" t="s">
        <v>145</v>
      </c>
      <c r="C48" s="748">
        <v>2023</v>
      </c>
      <c r="D48" s="727">
        <v>-207620.02805732624</v>
      </c>
      <c r="E48" s="754">
        <f t="shared" si="1"/>
        <v>-9193412.7591340933</v>
      </c>
      <c r="F48" s="751">
        <v>154</v>
      </c>
      <c r="G48" s="752">
        <f t="shared" si="2"/>
        <v>365</v>
      </c>
      <c r="H48" s="754">
        <f t="shared" si="3"/>
        <v>-87598.587180351344</v>
      </c>
      <c r="I48" s="754">
        <f t="shared" si="4"/>
        <v>-8717308.7495889366</v>
      </c>
      <c r="K48" s="727">
        <v>-187360.5051808116</v>
      </c>
      <c r="L48" s="727">
        <f t="shared" si="5"/>
        <v>20259.522876514646</v>
      </c>
      <c r="M48" s="727">
        <f t="shared" si="6"/>
        <v>-79050.733692725989</v>
      </c>
      <c r="N48" s="727">
        <f t="shared" si="7"/>
        <v>0</v>
      </c>
      <c r="O48" s="727">
        <f t="shared" si="8"/>
        <v>0</v>
      </c>
      <c r="P48" s="727">
        <f t="shared" si="9"/>
        <v>-8595714.3421892487</v>
      </c>
    </row>
    <row r="49" spans="1:19">
      <c r="A49" s="715">
        <f t="shared" si="0"/>
        <v>32</v>
      </c>
      <c r="B49" s="747" t="s">
        <v>950</v>
      </c>
      <c r="C49" s="748">
        <v>2023</v>
      </c>
      <c r="D49" s="727">
        <v>-207620.02805732624</v>
      </c>
      <c r="E49" s="754">
        <f t="shared" si="1"/>
        <v>-9401032.7871914189</v>
      </c>
      <c r="F49" s="751">
        <v>123</v>
      </c>
      <c r="G49" s="752">
        <f t="shared" si="2"/>
        <v>365</v>
      </c>
      <c r="H49" s="754">
        <f t="shared" si="3"/>
        <v>-69965.105345345553</v>
      </c>
      <c r="I49" s="754">
        <f t="shared" si="4"/>
        <v>-8787273.8549342826</v>
      </c>
      <c r="K49" s="727">
        <v>-187360.5051808116</v>
      </c>
      <c r="L49" s="727">
        <f t="shared" si="5"/>
        <v>20259.522876514646</v>
      </c>
      <c r="M49" s="727">
        <f t="shared" si="6"/>
        <v>-63137.923663670757</v>
      </c>
      <c r="N49" s="727">
        <f t="shared" si="7"/>
        <v>0</v>
      </c>
      <c r="O49" s="727">
        <f t="shared" si="8"/>
        <v>0</v>
      </c>
      <c r="P49" s="727">
        <f t="shared" si="9"/>
        <v>-8658852.2658529188</v>
      </c>
    </row>
    <row r="50" spans="1:19">
      <c r="A50" s="715">
        <f t="shared" si="0"/>
        <v>33</v>
      </c>
      <c r="B50" s="747" t="s">
        <v>147</v>
      </c>
      <c r="C50" s="748">
        <v>2023</v>
      </c>
      <c r="D50" s="727">
        <v>-207620.02805732624</v>
      </c>
      <c r="E50" s="754">
        <f t="shared" si="1"/>
        <v>-9608652.8152487446</v>
      </c>
      <c r="F50" s="751">
        <v>93</v>
      </c>
      <c r="G50" s="752">
        <f t="shared" si="2"/>
        <v>365</v>
      </c>
      <c r="H50" s="754">
        <f t="shared" si="3"/>
        <v>-52900.445505017371</v>
      </c>
      <c r="I50" s="754">
        <f t="shared" si="4"/>
        <v>-8840174.3004393</v>
      </c>
      <c r="K50" s="727">
        <v>-189195.95852397475</v>
      </c>
      <c r="L50" s="727">
        <f t="shared" si="5"/>
        <v>18424.069533351489</v>
      </c>
      <c r="M50" s="727">
        <f t="shared" si="6"/>
        <v>-48206.093541725073</v>
      </c>
      <c r="N50" s="727">
        <f t="shared" si="7"/>
        <v>0</v>
      </c>
      <c r="O50" s="727">
        <f t="shared" si="8"/>
        <v>0</v>
      </c>
      <c r="P50" s="727">
        <f t="shared" si="9"/>
        <v>-8707058.3593946435</v>
      </c>
    </row>
    <row r="51" spans="1:19">
      <c r="A51" s="715">
        <f t="shared" si="0"/>
        <v>34</v>
      </c>
      <c r="B51" s="747" t="s">
        <v>148</v>
      </c>
      <c r="C51" s="748">
        <v>2023</v>
      </c>
      <c r="D51" s="727">
        <v>-207620.02805732624</v>
      </c>
      <c r="E51" s="754">
        <f t="shared" si="1"/>
        <v>-9816272.8433060702</v>
      </c>
      <c r="F51" s="751">
        <v>62</v>
      </c>
      <c r="G51" s="752">
        <f t="shared" si="2"/>
        <v>365</v>
      </c>
      <c r="H51" s="754">
        <f t="shared" si="3"/>
        <v>-35266.963670011581</v>
      </c>
      <c r="I51" s="754">
        <f t="shared" si="4"/>
        <v>-8875441.2641093116</v>
      </c>
      <c r="K51" s="727">
        <v>-187360.5051808116</v>
      </c>
      <c r="L51" s="727">
        <f t="shared" si="5"/>
        <v>20259.522876514646</v>
      </c>
      <c r="M51" s="727">
        <f t="shared" si="6"/>
        <v>-31825.620058110464</v>
      </c>
      <c r="N51" s="727">
        <f t="shared" si="7"/>
        <v>0</v>
      </c>
      <c r="O51" s="727">
        <f t="shared" si="8"/>
        <v>0</v>
      </c>
      <c r="P51" s="727">
        <f t="shared" si="9"/>
        <v>-8738883.9794527534</v>
      </c>
    </row>
    <row r="52" spans="1:19">
      <c r="A52" s="715">
        <f t="shared" si="0"/>
        <v>35</v>
      </c>
      <c r="B52" s="747" t="s">
        <v>149</v>
      </c>
      <c r="C52" s="748">
        <v>2023</v>
      </c>
      <c r="D52" s="727">
        <v>-207620.02805732624</v>
      </c>
      <c r="E52" s="754">
        <f t="shared" si="1"/>
        <v>-10023892.871363396</v>
      </c>
      <c r="F52" s="751">
        <v>32</v>
      </c>
      <c r="G52" s="752">
        <f t="shared" si="2"/>
        <v>365</v>
      </c>
      <c r="H52" s="754">
        <f t="shared" si="3"/>
        <v>-18202.303829683398</v>
      </c>
      <c r="I52" s="754">
        <f t="shared" si="4"/>
        <v>-8893643.5679389946</v>
      </c>
      <c r="K52" s="727">
        <v>-187360.5051808116</v>
      </c>
      <c r="L52" s="727">
        <f t="shared" si="5"/>
        <v>20259.522876514646</v>
      </c>
      <c r="M52" s="727">
        <f t="shared" si="6"/>
        <v>-16426.126481605403</v>
      </c>
      <c r="N52" s="727">
        <f t="shared" si="7"/>
        <v>0</v>
      </c>
      <c r="O52" s="727">
        <f t="shared" si="8"/>
        <v>0</v>
      </c>
      <c r="P52" s="727">
        <f t="shared" si="9"/>
        <v>-8755310.1059343591</v>
      </c>
    </row>
    <row r="53" spans="1:19">
      <c r="A53" s="715">
        <f t="shared" si="0"/>
        <v>36</v>
      </c>
      <c r="B53" s="747" t="s">
        <v>150</v>
      </c>
      <c r="C53" s="748">
        <v>2023</v>
      </c>
      <c r="D53" s="727">
        <v>-207620.02805732624</v>
      </c>
      <c r="E53" s="754">
        <f t="shared" si="1"/>
        <v>-10231512.899420721</v>
      </c>
      <c r="F53" s="751">
        <v>1</v>
      </c>
      <c r="G53" s="752">
        <f t="shared" si="2"/>
        <v>365</v>
      </c>
      <c r="H53" s="754">
        <f t="shared" si="3"/>
        <v>-568.8219946776062</v>
      </c>
      <c r="I53" s="755">
        <f t="shared" si="4"/>
        <v>-8894212.3899336718</v>
      </c>
      <c r="K53" s="727">
        <v>-388550.41095004411</v>
      </c>
      <c r="L53" s="727">
        <f t="shared" si="5"/>
        <v>-180930.38289271787</v>
      </c>
      <c r="M53" s="727">
        <f t="shared" si="6"/>
        <v>-568.8219946776062</v>
      </c>
      <c r="N53" s="727">
        <f t="shared" si="7"/>
        <v>-90465.191446358935</v>
      </c>
      <c r="O53" s="727">
        <f t="shared" si="8"/>
        <v>0</v>
      </c>
      <c r="P53" s="727">
        <f t="shared" si="9"/>
        <v>-8846344.1193753947</v>
      </c>
    </row>
    <row r="54" spans="1:19" ht="15.75" thickBot="1">
      <c r="A54" s="715">
        <f t="shared" si="0"/>
        <v>37</v>
      </c>
      <c r="B54" s="756" t="s">
        <v>951</v>
      </c>
      <c r="C54" s="756"/>
      <c r="D54" s="757">
        <f>SUM(D42:D53)</f>
        <v>-2491440.336687915</v>
      </c>
      <c r="E54" s="758"/>
      <c r="F54" s="758"/>
      <c r="G54" s="758"/>
      <c r="H54" s="758"/>
      <c r="I54" s="754"/>
      <c r="K54" s="759">
        <f>SUM(K42:K53)</f>
        <v>-2454309.5637251437</v>
      </c>
      <c r="L54" s="759">
        <f>SUM(L42:L53)</f>
        <v>37130.77296277089</v>
      </c>
      <c r="M54" s="760"/>
      <c r="N54" s="760"/>
      <c r="O54" s="760"/>
      <c r="P54" s="760"/>
    </row>
    <row r="55" spans="1:19" ht="15.75" thickTop="1">
      <c r="A55" s="715"/>
      <c r="B55" s="708"/>
      <c r="C55" s="708"/>
      <c r="D55" s="708"/>
      <c r="E55" s="708"/>
      <c r="F55" s="708"/>
      <c r="G55" s="708"/>
      <c r="H55" s="708"/>
      <c r="I55" s="708"/>
    </row>
    <row r="56" spans="1:19">
      <c r="A56" s="715"/>
      <c r="S56" s="922"/>
    </row>
    <row r="57" spans="1:19" s="724" customFormat="1" ht="13.5" customHeight="1">
      <c r="A57" s="761">
        <f>+A54+1</f>
        <v>38</v>
      </c>
      <c r="B57" s="723" t="s">
        <v>1051</v>
      </c>
      <c r="C57" s="723"/>
      <c r="D57" s="723"/>
      <c r="E57" s="723"/>
      <c r="G57" s="991" t="s">
        <v>905</v>
      </c>
      <c r="K57" s="723" t="s">
        <v>1052</v>
      </c>
      <c r="L57" s="723"/>
      <c r="M57" s="723"/>
      <c r="N57" s="723"/>
      <c r="P57" s="991" t="s">
        <v>905</v>
      </c>
    </row>
    <row r="58" spans="1:19" s="724" customFormat="1" ht="13.5" customHeight="1">
      <c r="A58" s="761"/>
      <c r="B58" s="723"/>
      <c r="C58" s="723"/>
      <c r="D58" s="723"/>
      <c r="G58" s="992"/>
      <c r="K58" s="723"/>
      <c r="L58" s="723"/>
      <c r="M58" s="723"/>
      <c r="P58" s="993"/>
    </row>
    <row r="59" spans="1:19" s="724" customFormat="1" ht="13.5" customHeight="1">
      <c r="A59" s="761">
        <f>+A57+1</f>
        <v>39</v>
      </c>
      <c r="B59" s="726" t="s">
        <v>1037</v>
      </c>
      <c r="C59" s="726"/>
      <c r="D59" s="726"/>
      <c r="G59" s="762">
        <v>-724908.62120427354</v>
      </c>
      <c r="H59" s="728"/>
      <c r="K59" s="726" t="s">
        <v>1037</v>
      </c>
      <c r="L59" s="726"/>
      <c r="M59" s="726"/>
      <c r="P59" s="727">
        <v>-726222.39999999991</v>
      </c>
      <c r="Q59" s="728"/>
    </row>
    <row r="60" spans="1:19" s="724" customFormat="1" ht="13.5" customHeight="1">
      <c r="A60" s="761">
        <f>+A59+1</f>
        <v>40</v>
      </c>
      <c r="B60" s="726" t="s">
        <v>907</v>
      </c>
      <c r="C60" s="726"/>
      <c r="D60" s="726"/>
      <c r="G60" s="762">
        <v>0</v>
      </c>
      <c r="H60" s="728"/>
      <c r="K60" s="726" t="s">
        <v>907</v>
      </c>
      <c r="L60" s="726"/>
      <c r="M60" s="726"/>
      <c r="P60" s="727">
        <v>0</v>
      </c>
      <c r="Q60" s="728"/>
    </row>
    <row r="61" spans="1:19" s="724" customFormat="1" ht="13.5" customHeight="1">
      <c r="A61" s="761">
        <f>+A60+1</f>
        <v>41</v>
      </c>
      <c r="B61" s="726" t="s">
        <v>908</v>
      </c>
      <c r="C61" s="726"/>
      <c r="D61" s="726"/>
      <c r="G61" s="763">
        <v>-707929.07269690535</v>
      </c>
      <c r="H61" s="728"/>
      <c r="K61" s="726" t="s">
        <v>908</v>
      </c>
      <c r="L61" s="726"/>
      <c r="M61" s="726"/>
      <c r="P61" s="730">
        <v>-709205.10390491504</v>
      </c>
      <c r="Q61" s="728"/>
    </row>
    <row r="62" spans="1:19" s="724" customFormat="1" ht="13.5" customHeight="1">
      <c r="A62" s="761">
        <f>+A61+1</f>
        <v>42</v>
      </c>
      <c r="B62" s="726" t="s">
        <v>909</v>
      </c>
      <c r="C62" s="726"/>
      <c r="D62" s="726"/>
      <c r="G62" s="732">
        <f>+G59-G61-G60</f>
        <v>-16979.548507368192</v>
      </c>
      <c r="H62" s="728"/>
      <c r="K62" s="726" t="s">
        <v>909</v>
      </c>
      <c r="L62" s="726"/>
      <c r="M62" s="726"/>
      <c r="P62" s="732">
        <f>+P59-P61-P60</f>
        <v>-17017.296095084865</v>
      </c>
      <c r="Q62" s="728"/>
    </row>
    <row r="63" spans="1:19" s="724" customFormat="1" ht="13.5" customHeight="1">
      <c r="A63" s="761">
        <f>+A62+1</f>
        <v>43</v>
      </c>
      <c r="B63" s="726" t="s">
        <v>910</v>
      </c>
      <c r="C63" s="726"/>
      <c r="D63" s="726"/>
      <c r="G63" s="763">
        <v>0</v>
      </c>
      <c r="H63" s="728"/>
      <c r="K63" s="726" t="s">
        <v>910</v>
      </c>
      <c r="L63" s="726"/>
      <c r="M63" s="726"/>
      <c r="P63" s="732">
        <v>0</v>
      </c>
      <c r="Q63" s="728"/>
    </row>
    <row r="64" spans="1:19" s="724" customFormat="1" ht="13.5" customHeight="1" thickBot="1">
      <c r="A64" s="761">
        <f>+A63+1</f>
        <v>44</v>
      </c>
      <c r="B64" s="726" t="s">
        <v>1038</v>
      </c>
      <c r="C64" s="726"/>
      <c r="D64" s="726"/>
      <c r="G64" s="734">
        <f>+G62-G63</f>
        <v>-16979.548507368192</v>
      </c>
      <c r="H64" s="728"/>
      <c r="K64" s="726" t="s">
        <v>1038</v>
      </c>
      <c r="L64" s="726"/>
      <c r="M64" s="726"/>
      <c r="P64" s="734">
        <f>+P62-P63</f>
        <v>-17017.296095084865</v>
      </c>
      <c r="Q64" s="728"/>
    </row>
    <row r="65" spans="1:17" s="724" customFormat="1" ht="13.5" customHeight="1" thickTop="1">
      <c r="A65" s="761"/>
      <c r="B65" s="726"/>
      <c r="C65" s="726"/>
      <c r="D65" s="726"/>
      <c r="G65" s="732"/>
      <c r="H65" s="728"/>
      <c r="K65" s="726"/>
      <c r="L65" s="726"/>
      <c r="M65" s="726"/>
      <c r="P65" s="732"/>
      <c r="Q65" s="728"/>
    </row>
    <row r="66" spans="1:17" s="724" customFormat="1" ht="13.5" customHeight="1">
      <c r="A66" s="761">
        <f>+A64+1</f>
        <v>45</v>
      </c>
      <c r="B66" s="726" t="s">
        <v>1039</v>
      </c>
      <c r="C66" s="726"/>
      <c r="D66" s="726"/>
      <c r="G66" s="727">
        <v>-671371.09252877126</v>
      </c>
      <c r="H66" s="728"/>
      <c r="K66" s="726" t="s">
        <v>1039</v>
      </c>
      <c r="L66" s="726"/>
      <c r="M66" s="726"/>
      <c r="P66" s="727">
        <v>-673831.02604296268</v>
      </c>
      <c r="Q66" s="728"/>
    </row>
    <row r="67" spans="1:17" s="724" customFormat="1" ht="13.5" customHeight="1">
      <c r="A67" s="761">
        <f>+A66+1</f>
        <v>46</v>
      </c>
      <c r="B67" s="726" t="s">
        <v>907</v>
      </c>
      <c r="C67" s="726"/>
      <c r="D67" s="726"/>
      <c r="G67" s="727">
        <v>0</v>
      </c>
      <c r="H67" s="728"/>
      <c r="K67" s="726" t="s">
        <v>907</v>
      </c>
      <c r="L67" s="726"/>
      <c r="M67" s="726"/>
      <c r="P67" s="727">
        <v>0</v>
      </c>
      <c r="Q67" s="728"/>
    </row>
    <row r="68" spans="1:17" s="724" customFormat="1" ht="13.5" customHeight="1">
      <c r="A68" s="761">
        <f>+A67+1</f>
        <v>47</v>
      </c>
      <c r="B68" s="726" t="s">
        <v>908</v>
      </c>
      <c r="C68" s="726"/>
      <c r="D68" s="726"/>
      <c r="G68" s="730">
        <v>-661950.76726492017</v>
      </c>
      <c r="H68" s="728"/>
      <c r="K68" s="726" t="s">
        <v>908</v>
      </c>
      <c r="L68" s="726"/>
      <c r="M68" s="726"/>
      <c r="P68" s="730">
        <v>-664372.95319139492</v>
      </c>
      <c r="Q68" s="728"/>
    </row>
    <row r="69" spans="1:17" s="724" customFormat="1" ht="13.5" customHeight="1">
      <c r="A69" s="761">
        <f>+A68+1</f>
        <v>48</v>
      </c>
      <c r="B69" s="726" t="s">
        <v>909</v>
      </c>
      <c r="C69" s="726"/>
      <c r="D69" s="726"/>
      <c r="G69" s="732">
        <f>+G66-G68-G67</f>
        <v>-9420.3252638510894</v>
      </c>
      <c r="H69" s="728"/>
      <c r="K69" s="726" t="s">
        <v>909</v>
      </c>
      <c r="L69" s="726"/>
      <c r="M69" s="726"/>
      <c r="P69" s="732">
        <f>+P66-P68-P67</f>
        <v>-9458.072851567762</v>
      </c>
      <c r="Q69" s="728"/>
    </row>
    <row r="70" spans="1:17" s="724" customFormat="1" ht="13.5" customHeight="1">
      <c r="A70" s="761">
        <f>+A69+1</f>
        <v>49</v>
      </c>
      <c r="B70" s="726" t="s">
        <v>913</v>
      </c>
      <c r="C70" s="726"/>
      <c r="D70" s="726"/>
      <c r="G70" s="763">
        <v>0</v>
      </c>
      <c r="H70" s="728"/>
      <c r="K70" s="726" t="s">
        <v>913</v>
      </c>
      <c r="L70" s="726"/>
      <c r="M70" s="726"/>
      <c r="P70" s="764">
        <v>0</v>
      </c>
      <c r="Q70" s="728"/>
    </row>
    <row r="71" spans="1:17" s="724" customFormat="1" ht="13.5" customHeight="1" thickBot="1">
      <c r="A71" s="761">
        <f>+A70+1</f>
        <v>50</v>
      </c>
      <c r="B71" s="726" t="s">
        <v>1040</v>
      </c>
      <c r="C71" s="726"/>
      <c r="D71" s="726"/>
      <c r="G71" s="734">
        <f>+G69-G70</f>
        <v>-9420.3252638510894</v>
      </c>
      <c r="H71" s="728"/>
      <c r="K71" s="726" t="s">
        <v>1040</v>
      </c>
      <c r="L71" s="726"/>
      <c r="M71" s="726"/>
      <c r="P71" s="734">
        <f>+P69-P70</f>
        <v>-9458.072851567762</v>
      </c>
      <c r="Q71" s="728"/>
    </row>
    <row r="72" spans="1:17" s="724" customFormat="1" ht="13.5" customHeight="1" thickTop="1">
      <c r="A72" s="761"/>
      <c r="B72" s="726"/>
      <c r="C72" s="726"/>
      <c r="D72" s="726"/>
      <c r="G72" s="732"/>
      <c r="H72" s="728"/>
      <c r="K72" s="726"/>
      <c r="L72" s="726"/>
      <c r="M72" s="726"/>
      <c r="P72" s="732"/>
      <c r="Q72" s="728"/>
    </row>
    <row r="73" spans="1:17" s="724" customFormat="1" ht="13.5" customHeight="1">
      <c r="A73" s="761">
        <f>+A71+1</f>
        <v>51</v>
      </c>
      <c r="B73" s="726" t="s">
        <v>1041</v>
      </c>
      <c r="C73" s="726"/>
      <c r="D73" s="726"/>
      <c r="G73" s="732">
        <v>0</v>
      </c>
      <c r="H73" s="728"/>
      <c r="K73" s="726" t="s">
        <v>1041</v>
      </c>
      <c r="L73" s="726"/>
      <c r="M73" s="726"/>
      <c r="P73" s="732">
        <v>0</v>
      </c>
      <c r="Q73" s="728"/>
    </row>
    <row r="74" spans="1:17" s="724" customFormat="1" ht="13.5" customHeight="1">
      <c r="A74" s="761">
        <f>+A73+1</f>
        <v>52</v>
      </c>
      <c r="B74" s="726" t="s">
        <v>916</v>
      </c>
      <c r="C74" s="726"/>
      <c r="D74" s="726"/>
      <c r="G74" s="732">
        <f>+(G64+G71)/2</f>
        <v>-13199.936885609641</v>
      </c>
      <c r="H74" s="728"/>
      <c r="K74" s="726" t="s">
        <v>916</v>
      </c>
      <c r="L74" s="726"/>
      <c r="M74" s="726"/>
      <c r="P74" s="732">
        <f>+(P64+P71)/2</f>
        <v>-13237.684473326313</v>
      </c>
      <c r="Q74" s="728"/>
    </row>
    <row r="75" spans="1:17" s="724" customFormat="1" ht="13.5" customHeight="1" thickBot="1">
      <c r="A75" s="761">
        <f>+A74+1</f>
        <v>53</v>
      </c>
      <c r="B75" s="726" t="s">
        <v>1042</v>
      </c>
      <c r="C75" s="726"/>
      <c r="D75" s="726"/>
      <c r="G75" s="734">
        <f>+G73+G74</f>
        <v>-13199.936885609641</v>
      </c>
      <c r="H75" s="718" t="s">
        <v>1053</v>
      </c>
      <c r="K75" s="726" t="s">
        <v>1042</v>
      </c>
      <c r="L75" s="726"/>
      <c r="M75" s="726"/>
      <c r="P75" s="734">
        <f>+P73+P74</f>
        <v>-13237.684473326313</v>
      </c>
      <c r="Q75" s="718" t="s">
        <v>1053</v>
      </c>
    </row>
    <row r="76" spans="1:17" s="724" customFormat="1" ht="13.5" customHeight="1" thickTop="1">
      <c r="A76" s="761"/>
      <c r="B76" s="723"/>
      <c r="C76" s="723"/>
      <c r="D76" s="723"/>
      <c r="F76" s="765"/>
      <c r="I76" s="766"/>
      <c r="J76" s="728"/>
    </row>
    <row r="77" spans="1:17" s="724" customFormat="1" ht="13.5" customHeight="1">
      <c r="A77" s="761">
        <f>A75+1</f>
        <v>54</v>
      </c>
      <c r="B77" s="723" t="s">
        <v>1054</v>
      </c>
      <c r="C77" s="723"/>
      <c r="D77" s="723"/>
      <c r="E77" s="723"/>
      <c r="G77" s="991" t="s">
        <v>905</v>
      </c>
      <c r="K77" s="723" t="s">
        <v>1055</v>
      </c>
      <c r="L77" s="723"/>
      <c r="M77" s="723"/>
      <c r="N77" s="723"/>
      <c r="P77" s="991" t="s">
        <v>905</v>
      </c>
    </row>
    <row r="78" spans="1:17" s="724" customFormat="1" ht="13.5" customHeight="1">
      <c r="A78" s="761"/>
      <c r="B78" s="723"/>
      <c r="C78" s="723"/>
      <c r="D78" s="723"/>
      <c r="G78" s="992"/>
      <c r="K78" s="723"/>
      <c r="L78" s="723"/>
      <c r="M78" s="723"/>
      <c r="P78" s="993"/>
    </row>
    <row r="79" spans="1:17" s="724" customFormat="1" ht="13.5" customHeight="1">
      <c r="A79" s="761">
        <f>+A77+1</f>
        <v>55</v>
      </c>
      <c r="B79" s="726" t="s">
        <v>1037</v>
      </c>
      <c r="C79" s="726"/>
      <c r="D79" s="726"/>
      <c r="G79" s="727">
        <v>409563.60383772216</v>
      </c>
      <c r="H79" s="728"/>
      <c r="K79" s="726" t="s">
        <v>1037</v>
      </c>
      <c r="L79" s="726"/>
      <c r="M79" s="726"/>
      <c r="P79" s="727">
        <v>737574.64999999991</v>
      </c>
      <c r="Q79" s="728"/>
    </row>
    <row r="80" spans="1:17" s="724" customFormat="1" ht="13.5" customHeight="1">
      <c r="A80" s="761">
        <f>+A79+1</f>
        <v>56</v>
      </c>
      <c r="B80" s="726" t="s">
        <v>907</v>
      </c>
      <c r="C80" s="726"/>
      <c r="D80" s="726"/>
      <c r="G80" s="727">
        <v>0</v>
      </c>
      <c r="H80" s="728"/>
      <c r="K80" s="726" t="s">
        <v>907</v>
      </c>
      <c r="L80" s="726"/>
      <c r="M80" s="726"/>
      <c r="P80" s="727">
        <v>0</v>
      </c>
      <c r="Q80" s="728"/>
    </row>
    <row r="81" spans="1:17" s="724" customFormat="1" ht="13.5" customHeight="1">
      <c r="A81" s="761">
        <f>+A80+1</f>
        <v>57</v>
      </c>
      <c r="B81" s="726" t="s">
        <v>908</v>
      </c>
      <c r="C81" s="726"/>
      <c r="D81" s="726"/>
      <c r="G81" s="730">
        <v>0</v>
      </c>
      <c r="H81" s="728"/>
      <c r="K81" s="726" t="s">
        <v>908</v>
      </c>
      <c r="L81" s="726"/>
      <c r="M81" s="726"/>
      <c r="P81" s="730">
        <v>0</v>
      </c>
      <c r="Q81" s="728"/>
    </row>
    <row r="82" spans="1:17" s="724" customFormat="1" ht="13.5" customHeight="1">
      <c r="A82" s="761">
        <f>+A81+1</f>
        <v>58</v>
      </c>
      <c r="B82" s="726" t="s">
        <v>909</v>
      </c>
      <c r="C82" s="726"/>
      <c r="D82" s="726"/>
      <c r="G82" s="732">
        <f>+G79-G81-G80</f>
        <v>409563.60383772216</v>
      </c>
      <c r="H82" s="728"/>
      <c r="K82" s="726" t="s">
        <v>909</v>
      </c>
      <c r="L82" s="726"/>
      <c r="M82" s="726"/>
      <c r="P82" s="732">
        <f>+P79-P81-P80</f>
        <v>737574.64999999991</v>
      </c>
      <c r="Q82" s="728"/>
    </row>
    <row r="83" spans="1:17" s="724" customFormat="1" ht="13.5" customHeight="1">
      <c r="A83" s="761">
        <f>+A82+1</f>
        <v>59</v>
      </c>
      <c r="B83" s="726" t="s">
        <v>910</v>
      </c>
      <c r="C83" s="726"/>
      <c r="D83" s="726"/>
      <c r="G83" s="763">
        <v>0</v>
      </c>
      <c r="H83" s="728"/>
      <c r="K83" s="726" t="s">
        <v>910</v>
      </c>
      <c r="L83" s="726"/>
      <c r="M83" s="726"/>
      <c r="P83" s="725">
        <v>0</v>
      </c>
      <c r="Q83" s="728"/>
    </row>
    <row r="84" spans="1:17" s="724" customFormat="1" ht="13.5" customHeight="1" thickBot="1">
      <c r="A84" s="761">
        <f>+A83+1</f>
        <v>60</v>
      </c>
      <c r="B84" s="726" t="s">
        <v>1038</v>
      </c>
      <c r="C84" s="726"/>
      <c r="D84" s="726"/>
      <c r="G84" s="734">
        <f>+G82-G83</f>
        <v>409563.60383772216</v>
      </c>
      <c r="H84" s="728"/>
      <c r="K84" s="726" t="s">
        <v>1038</v>
      </c>
      <c r="L84" s="726"/>
      <c r="M84" s="726"/>
      <c r="P84" s="734">
        <f>+P82-P83</f>
        <v>737574.64999999991</v>
      </c>
      <c r="Q84" s="728"/>
    </row>
    <row r="85" spans="1:17" s="724" customFormat="1" ht="13.5" customHeight="1" thickTop="1">
      <c r="A85" s="761"/>
      <c r="B85" s="726"/>
      <c r="C85" s="726"/>
      <c r="D85" s="726"/>
      <c r="G85" s="732"/>
      <c r="H85" s="728"/>
      <c r="K85" s="726"/>
      <c r="L85" s="726"/>
      <c r="M85" s="726"/>
      <c r="P85" s="732"/>
      <c r="Q85" s="728"/>
    </row>
    <row r="86" spans="1:17" s="724" customFormat="1" ht="13.5" customHeight="1">
      <c r="A86" s="761">
        <f>+A84+1</f>
        <v>61</v>
      </c>
      <c r="B86" s="726" t="s">
        <v>1039</v>
      </c>
      <c r="C86" s="726"/>
      <c r="D86" s="726"/>
      <c r="G86" s="727">
        <v>485625.14266778965</v>
      </c>
      <c r="H86" s="728"/>
      <c r="K86" s="726" t="s">
        <v>1039</v>
      </c>
      <c r="L86" s="726"/>
      <c r="M86" s="726"/>
      <c r="P86" s="727">
        <v>923804.58119324595</v>
      </c>
      <c r="Q86" s="728"/>
    </row>
    <row r="87" spans="1:17" s="724" customFormat="1" ht="13.5" customHeight="1">
      <c r="A87" s="761">
        <f>+A86+1</f>
        <v>62</v>
      </c>
      <c r="B87" s="726" t="s">
        <v>907</v>
      </c>
      <c r="C87" s="726"/>
      <c r="D87" s="726"/>
      <c r="G87" s="727">
        <v>0</v>
      </c>
      <c r="H87" s="728"/>
      <c r="K87" s="726" t="s">
        <v>907</v>
      </c>
      <c r="L87" s="726"/>
      <c r="M87" s="726"/>
      <c r="P87" s="727">
        <v>0</v>
      </c>
      <c r="Q87" s="728"/>
    </row>
    <row r="88" spans="1:17" s="724" customFormat="1" ht="13.5" customHeight="1">
      <c r="A88" s="761">
        <f>+A87+1</f>
        <v>63</v>
      </c>
      <c r="B88" s="726" t="s">
        <v>908</v>
      </c>
      <c r="C88" s="726"/>
      <c r="D88" s="726"/>
      <c r="G88" s="730">
        <v>0</v>
      </c>
      <c r="H88" s="728"/>
      <c r="K88" s="726" t="s">
        <v>908</v>
      </c>
      <c r="L88" s="726"/>
      <c r="M88" s="726"/>
      <c r="P88" s="730">
        <v>0</v>
      </c>
      <c r="Q88" s="728"/>
    </row>
    <row r="89" spans="1:17" s="724" customFormat="1" ht="13.5" customHeight="1">
      <c r="A89" s="761">
        <f>+A88+1</f>
        <v>64</v>
      </c>
      <c r="B89" s="726" t="s">
        <v>909</v>
      </c>
      <c r="C89" s="726"/>
      <c r="D89" s="726"/>
      <c r="G89" s="732">
        <f>+G86-G88-G87</f>
        <v>485625.14266778965</v>
      </c>
      <c r="H89" s="728"/>
      <c r="K89" s="726" t="s">
        <v>909</v>
      </c>
      <c r="L89" s="726"/>
      <c r="M89" s="726"/>
      <c r="P89" s="732">
        <f>+P86-P88-P87</f>
        <v>923804.58119324595</v>
      </c>
      <c r="Q89" s="728"/>
    </row>
    <row r="90" spans="1:17" s="724" customFormat="1" ht="13.5" customHeight="1">
      <c r="A90" s="761">
        <f>+A89+1</f>
        <v>65</v>
      </c>
      <c r="B90" s="726" t="s">
        <v>913</v>
      </c>
      <c r="C90" s="726"/>
      <c r="D90" s="726"/>
      <c r="G90" s="764">
        <v>0</v>
      </c>
      <c r="H90" s="728"/>
      <c r="K90" s="726" t="s">
        <v>913</v>
      </c>
      <c r="L90" s="726"/>
      <c r="M90" s="726"/>
      <c r="P90" s="764">
        <v>0</v>
      </c>
      <c r="Q90" s="728"/>
    </row>
    <row r="91" spans="1:17" s="724" customFormat="1" ht="13.5" customHeight="1" thickBot="1">
      <c r="A91" s="761">
        <f>+A90+1</f>
        <v>66</v>
      </c>
      <c r="B91" s="726" t="s">
        <v>1040</v>
      </c>
      <c r="C91" s="726"/>
      <c r="D91" s="726"/>
      <c r="G91" s="734">
        <f>+G89-G90</f>
        <v>485625.14266778965</v>
      </c>
      <c r="H91" s="728"/>
      <c r="K91" s="726" t="s">
        <v>1040</v>
      </c>
      <c r="L91" s="726"/>
      <c r="M91" s="726"/>
      <c r="P91" s="734">
        <f>+P89-P90</f>
        <v>923804.58119324595</v>
      </c>
      <c r="Q91" s="728"/>
    </row>
    <row r="92" spans="1:17" s="724" customFormat="1" ht="13.5" customHeight="1" thickTop="1">
      <c r="A92" s="761"/>
      <c r="B92" s="726"/>
      <c r="C92" s="726"/>
      <c r="D92" s="726"/>
      <c r="G92" s="732"/>
      <c r="H92" s="728"/>
      <c r="K92" s="726"/>
      <c r="L92" s="726"/>
      <c r="M92" s="726"/>
      <c r="P92" s="732"/>
      <c r="Q92" s="728"/>
    </row>
    <row r="93" spans="1:17" s="724" customFormat="1" ht="13.5" customHeight="1">
      <c r="A93" s="761">
        <f>+A91+1</f>
        <v>67</v>
      </c>
      <c r="B93" s="726" t="s">
        <v>1041</v>
      </c>
      <c r="C93" s="726"/>
      <c r="D93" s="726"/>
      <c r="G93" s="732">
        <v>0</v>
      </c>
      <c r="H93" s="728"/>
      <c r="K93" s="726" t="s">
        <v>1041</v>
      </c>
      <c r="L93" s="726"/>
      <c r="M93" s="726"/>
      <c r="P93" s="732">
        <v>0</v>
      </c>
      <c r="Q93" s="728"/>
    </row>
    <row r="94" spans="1:17" s="724" customFormat="1" ht="13.5" customHeight="1">
      <c r="A94" s="761">
        <f>+A93+1</f>
        <v>68</v>
      </c>
      <c r="B94" s="726" t="s">
        <v>916</v>
      </c>
      <c r="C94" s="726"/>
      <c r="D94" s="726"/>
      <c r="G94" s="732">
        <f>+(G84+G91)/2</f>
        <v>447594.3732527559</v>
      </c>
      <c r="H94" s="728"/>
      <c r="K94" s="726" t="s">
        <v>916</v>
      </c>
      <c r="L94" s="726"/>
      <c r="M94" s="726"/>
      <c r="P94" s="732">
        <f>+(P84+P91)/2</f>
        <v>830689.61559662293</v>
      </c>
      <c r="Q94" s="728"/>
    </row>
    <row r="95" spans="1:17" s="724" customFormat="1" ht="13.5" customHeight="1" thickBot="1">
      <c r="A95" s="761">
        <f>+A94+1</f>
        <v>69</v>
      </c>
      <c r="B95" s="726" t="s">
        <v>1042</v>
      </c>
      <c r="C95" s="726"/>
      <c r="D95" s="726"/>
      <c r="G95" s="734">
        <f>+G93+G94</f>
        <v>447594.3732527559</v>
      </c>
      <c r="H95" s="718" t="s">
        <v>1056</v>
      </c>
      <c r="K95" s="726" t="s">
        <v>1042</v>
      </c>
      <c r="L95" s="726"/>
      <c r="M95" s="726"/>
      <c r="P95" s="734">
        <f>+P93+P94</f>
        <v>830689.61559662293</v>
      </c>
      <c r="Q95" s="718" t="s">
        <v>1056</v>
      </c>
    </row>
    <row r="96" spans="1:17" s="760" customFormat="1" ht="15.75" thickTop="1"/>
    <row r="97" spans="1:10" s="760" customFormat="1" ht="79.5" customHeight="1">
      <c r="A97" s="767">
        <f>A95+1</f>
        <v>70</v>
      </c>
      <c r="B97" s="990" t="s">
        <v>1057</v>
      </c>
      <c r="C97" s="990"/>
      <c r="D97" s="990"/>
      <c r="E97" s="990"/>
      <c r="F97" s="990"/>
      <c r="G97" s="990"/>
      <c r="H97" s="990"/>
      <c r="I97" s="990"/>
      <c r="J97" s="990"/>
    </row>
    <row r="98" spans="1:10" s="760" customFormat="1"/>
    <row r="99" spans="1:10" s="760" customFormat="1" ht="59.45" customHeight="1">
      <c r="A99" s="768">
        <f>A97+1</f>
        <v>71</v>
      </c>
      <c r="B99" s="990" t="s">
        <v>1058</v>
      </c>
      <c r="C99" s="990"/>
      <c r="D99" s="990"/>
      <c r="E99" s="990"/>
      <c r="F99" s="990"/>
      <c r="G99" s="990"/>
      <c r="H99" s="990"/>
      <c r="I99" s="990"/>
      <c r="J99" s="990"/>
    </row>
    <row r="100" spans="1:10" s="760" customFormat="1"/>
    <row r="101" spans="1:10" s="760" customFormat="1" ht="45" customHeight="1">
      <c r="A101" s="768">
        <f>A99+1</f>
        <v>72</v>
      </c>
      <c r="B101" s="990" t="s">
        <v>1059</v>
      </c>
      <c r="C101" s="990"/>
      <c r="D101" s="990"/>
      <c r="E101" s="990"/>
      <c r="F101" s="990"/>
      <c r="G101" s="990"/>
      <c r="H101" s="990"/>
      <c r="I101" s="990"/>
      <c r="J101" s="990"/>
    </row>
    <row r="102" spans="1:10" s="760" customFormat="1"/>
    <row r="103" spans="1:10" s="760" customFormat="1" ht="57.6" customHeight="1">
      <c r="A103" s="768">
        <f>A101+1</f>
        <v>73</v>
      </c>
      <c r="B103" s="990" t="s">
        <v>1060</v>
      </c>
      <c r="C103" s="990"/>
      <c r="D103" s="990"/>
      <c r="E103" s="990"/>
      <c r="F103" s="990"/>
      <c r="G103" s="990"/>
      <c r="H103" s="990"/>
      <c r="I103" s="990"/>
      <c r="J103" s="990"/>
    </row>
    <row r="104" spans="1:10" s="760" customFormat="1"/>
    <row r="105" spans="1:10" s="760" customFormat="1" ht="30" customHeight="1">
      <c r="A105" s="768">
        <f>A103+1</f>
        <v>74</v>
      </c>
      <c r="B105" s="990" t="s">
        <v>1061</v>
      </c>
      <c r="C105" s="990"/>
      <c r="D105" s="990"/>
      <c r="E105" s="990"/>
      <c r="F105" s="990"/>
      <c r="G105" s="990"/>
      <c r="H105" s="990"/>
      <c r="I105" s="990"/>
      <c r="J105" s="990"/>
    </row>
    <row r="106" spans="1:10" s="760" customFormat="1"/>
    <row r="107" spans="1:10" s="760" customFormat="1"/>
    <row r="108" spans="1:10" s="760" customFormat="1"/>
    <row r="109" spans="1:10" s="760" customFormat="1"/>
    <row r="110" spans="1:10" s="760" customFormat="1"/>
    <row r="111" spans="1:10" s="760" customFormat="1"/>
  </sheetData>
  <mergeCells count="15">
    <mergeCell ref="A2:J2"/>
    <mergeCell ref="B11:J11"/>
    <mergeCell ref="B13:J13"/>
    <mergeCell ref="G16:G17"/>
    <mergeCell ref="P16:P17"/>
    <mergeCell ref="P57:P58"/>
    <mergeCell ref="G77:G78"/>
    <mergeCell ref="P77:P78"/>
    <mergeCell ref="B97:J97"/>
    <mergeCell ref="B99:J99"/>
    <mergeCell ref="B36:J36"/>
    <mergeCell ref="B101:J101"/>
    <mergeCell ref="B103:J103"/>
    <mergeCell ref="B105:J105"/>
    <mergeCell ref="G57:G58"/>
  </mergeCells>
  <pageMargins left="0.7" right="0.7" top="0.75" bottom="0.75" header="0.3" footer="0.3"/>
  <pageSetup scale="3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5"/>
  <sheetViews>
    <sheetView view="pageBreakPreview" zoomScaleNormal="100" zoomScaleSheetLayoutView="100" workbookViewId="0">
      <selection activeCell="I33" sqref="I33"/>
    </sheetView>
  </sheetViews>
  <sheetFormatPr defaultColWidth="9.33203125" defaultRowHeight="12"/>
  <cols>
    <col min="1" max="1" width="6" style="250" customWidth="1"/>
    <col min="2" max="2" width="3.1640625" style="250" customWidth="1"/>
    <col min="3" max="3" width="20.83203125" style="124" customWidth="1"/>
    <col min="4" max="5" width="15.83203125" style="124" customWidth="1"/>
    <col min="6" max="6" width="24.83203125" style="124" customWidth="1"/>
    <col min="7" max="8" width="12.83203125" style="124" customWidth="1"/>
    <col min="9" max="9" width="16.1640625" style="124" bestFit="1" customWidth="1"/>
    <col min="10" max="10" width="12.83203125" style="124" customWidth="1"/>
    <col min="11" max="11" width="16.1640625" style="124" customWidth="1"/>
    <col min="12" max="16384" width="9.33203125" style="124"/>
  </cols>
  <sheetData>
    <row r="1" spans="1:11">
      <c r="K1" s="162" t="s">
        <v>516</v>
      </c>
    </row>
    <row r="2" spans="1:11">
      <c r="K2" s="249" t="s">
        <v>1106</v>
      </c>
    </row>
    <row r="3" spans="1:11">
      <c r="A3" s="926" t="s">
        <v>518</v>
      </c>
      <c r="B3" s="926"/>
      <c r="C3" s="926"/>
      <c r="D3" s="926"/>
      <c r="E3" s="926"/>
      <c r="F3" s="926"/>
      <c r="G3" s="926"/>
      <c r="H3" s="926"/>
      <c r="I3" s="926"/>
      <c r="J3" s="926"/>
      <c r="K3" s="926"/>
    </row>
    <row r="4" spans="1:11">
      <c r="A4" s="926" t="s">
        <v>517</v>
      </c>
      <c r="B4" s="926"/>
      <c r="C4" s="926"/>
      <c r="D4" s="926"/>
      <c r="E4" s="926"/>
      <c r="F4" s="926"/>
      <c r="G4" s="926"/>
      <c r="H4" s="926"/>
      <c r="I4" s="926"/>
      <c r="J4" s="926"/>
      <c r="K4" s="926"/>
    </row>
    <row r="5" spans="1:11">
      <c r="A5" s="927" t="str">
        <f>+A46</f>
        <v>Silver Run Electric, LLC</v>
      </c>
      <c r="B5" s="928"/>
      <c r="C5" s="928"/>
      <c r="D5" s="928"/>
      <c r="E5" s="928"/>
      <c r="F5" s="928"/>
      <c r="G5" s="928"/>
      <c r="H5" s="928"/>
      <c r="I5" s="928"/>
      <c r="J5" s="928"/>
      <c r="K5" s="928"/>
    </row>
    <row r="7" spans="1:11">
      <c r="C7" s="143" t="s">
        <v>768</v>
      </c>
      <c r="D7" s="143"/>
      <c r="E7" s="143"/>
    </row>
    <row r="9" spans="1:11">
      <c r="A9" s="334" t="s">
        <v>70</v>
      </c>
      <c r="C9" s="938" t="s">
        <v>393</v>
      </c>
      <c r="D9" s="938"/>
      <c r="E9" s="132"/>
      <c r="F9" s="938" t="s">
        <v>394</v>
      </c>
      <c r="G9" s="938"/>
      <c r="I9" s="132" t="s">
        <v>395</v>
      </c>
      <c r="J9" s="132"/>
      <c r="K9" s="132" t="s">
        <v>396</v>
      </c>
    </row>
    <row r="10" spans="1:11">
      <c r="A10" s="335" t="s">
        <v>386</v>
      </c>
      <c r="B10" s="336"/>
      <c r="C10" s="337"/>
      <c r="D10" s="337"/>
      <c r="E10" s="337"/>
      <c r="F10" s="942" t="s">
        <v>450</v>
      </c>
      <c r="G10" s="942"/>
      <c r="I10" s="338" t="s">
        <v>414</v>
      </c>
      <c r="J10" s="337"/>
      <c r="K10" s="338" t="s">
        <v>399</v>
      </c>
    </row>
    <row r="11" spans="1:11">
      <c r="A11" s="339"/>
      <c r="B11" s="339"/>
      <c r="C11" s="132"/>
      <c r="D11" s="132"/>
      <c r="E11" s="132"/>
      <c r="F11" s="132"/>
      <c r="G11" s="132"/>
      <c r="H11" s="340"/>
      <c r="I11" s="341"/>
      <c r="J11" s="341"/>
      <c r="K11" s="162"/>
    </row>
    <row r="12" spans="1:11">
      <c r="A12" s="339">
        <v>1</v>
      </c>
      <c r="B12" s="339"/>
      <c r="C12" s="342" t="s">
        <v>520</v>
      </c>
      <c r="D12" s="132"/>
      <c r="E12" s="132"/>
      <c r="F12" s="343" t="s">
        <v>451</v>
      </c>
      <c r="G12" s="132"/>
      <c r="H12" s="344"/>
      <c r="I12" s="867">
        <f>'Attachment H-27A'!K43+'Attachment H-27A'!K70</f>
        <v>156930376.19461542</v>
      </c>
      <c r="J12" s="341"/>
      <c r="K12" s="162"/>
    </row>
    <row r="13" spans="1:11">
      <c r="A13" s="339">
        <v>2</v>
      </c>
      <c r="B13" s="339"/>
      <c r="C13" s="342" t="s">
        <v>521</v>
      </c>
      <c r="D13" s="132"/>
      <c r="E13" s="132"/>
      <c r="F13" s="346" t="s">
        <v>452</v>
      </c>
      <c r="G13" s="132"/>
      <c r="H13" s="344"/>
      <c r="I13" s="867">
        <f>'Attachment H-27A'!K57+'Attachment H-27A'!K70+'Attachment H-27A'!K72</f>
        <v>146706349.72615388</v>
      </c>
      <c r="J13" s="341"/>
      <c r="K13" s="162"/>
    </row>
    <row r="14" spans="1:11">
      <c r="A14" s="339"/>
      <c r="B14" s="339"/>
      <c r="C14" s="342"/>
      <c r="D14" s="132"/>
      <c r="E14" s="132"/>
      <c r="F14" s="343"/>
      <c r="G14" s="132"/>
      <c r="H14" s="347"/>
      <c r="I14" s="341"/>
      <c r="J14" s="341"/>
      <c r="K14" s="162"/>
    </row>
    <row r="15" spans="1:11">
      <c r="A15" s="339"/>
      <c r="B15" s="339"/>
      <c r="C15" s="342" t="s">
        <v>522</v>
      </c>
      <c r="D15" s="132"/>
      <c r="E15" s="132"/>
      <c r="F15" s="343"/>
      <c r="G15" s="132"/>
      <c r="H15" s="347"/>
      <c r="I15" s="341"/>
      <c r="J15" s="341"/>
      <c r="K15" s="162"/>
    </row>
    <row r="16" spans="1:11">
      <c r="A16" s="339">
        <v>3</v>
      </c>
      <c r="B16" s="339"/>
      <c r="C16" s="342" t="s">
        <v>523</v>
      </c>
      <c r="D16" s="132"/>
      <c r="E16" s="132"/>
      <c r="F16" s="346" t="s">
        <v>453</v>
      </c>
      <c r="G16" s="132"/>
      <c r="H16" s="344"/>
      <c r="I16" s="867">
        <f>'Attachment H-27A'!K111</f>
        <v>6332609</v>
      </c>
      <c r="J16" s="341"/>
      <c r="K16" s="162"/>
    </row>
    <row r="17" spans="1:11">
      <c r="A17" s="339">
        <v>4</v>
      </c>
      <c r="B17" s="339"/>
      <c r="C17" s="342" t="s">
        <v>524</v>
      </c>
      <c r="D17" s="132"/>
      <c r="E17" s="132"/>
      <c r="F17" s="343" t="s">
        <v>249</v>
      </c>
      <c r="G17" s="132"/>
      <c r="H17" s="348"/>
      <c r="I17" s="349">
        <f>IF(I16=0,0,+I16/I12)</f>
        <v>4.0352984256831752E-2</v>
      </c>
      <c r="J17" s="348"/>
      <c r="K17" s="349">
        <f>I17</f>
        <v>4.0352984256831752E-2</v>
      </c>
    </row>
    <row r="18" spans="1:11">
      <c r="A18" s="339"/>
      <c r="B18" s="339"/>
      <c r="C18" s="342"/>
      <c r="D18" s="132"/>
      <c r="E18" s="132"/>
      <c r="F18" s="343"/>
      <c r="G18" s="132"/>
      <c r="H18" s="348"/>
      <c r="I18" s="341"/>
      <c r="J18" s="348"/>
      <c r="K18" s="162"/>
    </row>
    <row r="19" spans="1:11">
      <c r="A19" s="339"/>
      <c r="B19" s="339"/>
      <c r="C19" s="342" t="s">
        <v>388</v>
      </c>
      <c r="D19" s="132"/>
      <c r="E19" s="132"/>
      <c r="F19" s="343"/>
      <c r="G19" s="132"/>
      <c r="H19" s="348"/>
      <c r="I19" s="341"/>
      <c r="J19" s="348"/>
      <c r="K19" s="162"/>
    </row>
    <row r="20" spans="1:11">
      <c r="A20" s="339">
        <v>5</v>
      </c>
      <c r="B20" s="339"/>
      <c r="C20" s="342" t="s">
        <v>389</v>
      </c>
      <c r="D20" s="132"/>
      <c r="E20" s="132"/>
      <c r="F20" s="346" t="s">
        <v>454</v>
      </c>
      <c r="G20" s="132"/>
      <c r="H20" s="350"/>
      <c r="I20" s="867">
        <f>'Attachment H-27A'!K115</f>
        <v>151507</v>
      </c>
      <c r="J20" s="350"/>
      <c r="K20" s="162"/>
    </row>
    <row r="21" spans="1:11">
      <c r="A21" s="339">
        <v>6</v>
      </c>
      <c r="B21" s="339"/>
      <c r="C21" s="342" t="s">
        <v>390</v>
      </c>
      <c r="D21" s="132"/>
      <c r="E21" s="132"/>
      <c r="F21" s="343" t="s">
        <v>250</v>
      </c>
      <c r="G21" s="132"/>
      <c r="H21" s="348"/>
      <c r="I21" s="349">
        <f>IF(I20=0,0,I20/I12)</f>
        <v>9.6544087686446572E-4</v>
      </c>
      <c r="J21" s="348"/>
      <c r="K21" s="349">
        <f>I21</f>
        <v>9.6544087686446572E-4</v>
      </c>
    </row>
    <row r="22" spans="1:11">
      <c r="A22" s="339"/>
      <c r="B22" s="339"/>
      <c r="C22" s="342"/>
      <c r="D22" s="132"/>
      <c r="E22" s="132"/>
      <c r="F22" s="343"/>
      <c r="G22" s="132"/>
      <c r="H22" s="348"/>
      <c r="I22" s="349"/>
      <c r="J22" s="348"/>
      <c r="K22" s="162"/>
    </row>
    <row r="23" spans="1:11">
      <c r="A23" s="339"/>
      <c r="B23" s="339"/>
      <c r="C23" s="342" t="s">
        <v>526</v>
      </c>
      <c r="D23" s="132"/>
      <c r="E23" s="132"/>
      <c r="F23" s="343"/>
      <c r="G23" s="132"/>
      <c r="H23" s="348"/>
      <c r="I23" s="341"/>
      <c r="J23" s="348"/>
      <c r="K23" s="162"/>
    </row>
    <row r="24" spans="1:11">
      <c r="A24" s="339">
        <v>7</v>
      </c>
      <c r="B24" s="339"/>
      <c r="C24" s="342" t="s">
        <v>525</v>
      </c>
      <c r="D24" s="132"/>
      <c r="E24" s="132"/>
      <c r="F24" s="346" t="s">
        <v>455</v>
      </c>
      <c r="G24" s="132"/>
      <c r="H24" s="350"/>
      <c r="I24" s="867">
        <f>'Attachment H-27A'!K128</f>
        <v>1056512</v>
      </c>
      <c r="J24" s="350"/>
      <c r="K24" s="162"/>
    </row>
    <row r="25" spans="1:11">
      <c r="A25" s="339">
        <v>8</v>
      </c>
      <c r="B25" s="339"/>
      <c r="C25" s="342" t="s">
        <v>527</v>
      </c>
      <c r="D25" s="132"/>
      <c r="E25" s="132"/>
      <c r="F25" s="343" t="s">
        <v>251</v>
      </c>
      <c r="G25" s="132"/>
      <c r="H25" s="348"/>
      <c r="I25" s="349">
        <f>IF(I24=0,0,I24/I12)</f>
        <v>6.7323613542465393E-3</v>
      </c>
      <c r="J25" s="348"/>
      <c r="K25" s="349">
        <f>I25</f>
        <v>6.7323613542465393E-3</v>
      </c>
    </row>
    <row r="26" spans="1:11">
      <c r="A26" s="339"/>
      <c r="B26" s="339"/>
      <c r="C26" s="342"/>
      <c r="D26" s="132"/>
      <c r="E26" s="132"/>
      <c r="F26" s="343"/>
      <c r="G26" s="132"/>
      <c r="H26" s="348"/>
      <c r="I26" s="341"/>
      <c r="J26" s="348"/>
      <c r="K26" s="162"/>
    </row>
    <row r="27" spans="1:11">
      <c r="A27" s="339">
        <v>9</v>
      </c>
      <c r="B27" s="339"/>
      <c r="C27" s="342" t="s">
        <v>528</v>
      </c>
      <c r="D27" s="132"/>
      <c r="E27" s="132"/>
      <c r="F27" s="346" t="s">
        <v>456</v>
      </c>
      <c r="G27" s="132"/>
      <c r="H27" s="350"/>
      <c r="I27" s="867">
        <f>-'Attachment H-27A'!K18</f>
        <v>-206537.58000000002</v>
      </c>
      <c r="J27" s="350"/>
      <c r="K27" s="162"/>
    </row>
    <row r="28" spans="1:11">
      <c r="A28" s="339">
        <v>10</v>
      </c>
      <c r="B28" s="339"/>
      <c r="C28" s="342" t="s">
        <v>529</v>
      </c>
      <c r="D28" s="132"/>
      <c r="E28" s="132"/>
      <c r="F28" s="343" t="s">
        <v>252</v>
      </c>
      <c r="G28" s="132"/>
      <c r="H28" s="348"/>
      <c r="I28" s="349">
        <f>IF(I27=0,0,I27/I12)</f>
        <v>-1.3161096341467045E-3</v>
      </c>
      <c r="J28" s="348"/>
      <c r="K28" s="349">
        <f>I28</f>
        <v>-1.3161096341467045E-3</v>
      </c>
    </row>
    <row r="29" spans="1:11">
      <c r="A29" s="339"/>
      <c r="B29" s="339"/>
      <c r="C29" s="342"/>
      <c r="D29" s="132"/>
      <c r="E29" s="132"/>
      <c r="F29" s="343"/>
      <c r="G29" s="132"/>
      <c r="H29" s="348"/>
      <c r="I29" s="341"/>
      <c r="J29" s="348"/>
      <c r="K29" s="162"/>
    </row>
    <row r="30" spans="1:11">
      <c r="A30" s="339">
        <v>11</v>
      </c>
      <c r="B30" s="339"/>
      <c r="C30" s="351" t="s">
        <v>530</v>
      </c>
      <c r="D30" s="132"/>
      <c r="E30" s="132"/>
      <c r="F30" s="352" t="s">
        <v>253</v>
      </c>
      <c r="G30" s="132"/>
      <c r="H30" s="348"/>
      <c r="I30" s="349"/>
      <c r="J30" s="348"/>
      <c r="K30" s="353">
        <f>K17+K21+K25+K28</f>
        <v>4.6734676853796057E-2</v>
      </c>
    </row>
    <row r="31" spans="1:11">
      <c r="A31" s="339"/>
      <c r="B31" s="339"/>
      <c r="C31" s="342"/>
      <c r="D31" s="132"/>
      <c r="E31" s="132"/>
      <c r="F31" s="343"/>
      <c r="G31" s="132"/>
      <c r="H31" s="348"/>
      <c r="I31" s="341"/>
      <c r="J31" s="348"/>
      <c r="K31" s="162"/>
    </row>
    <row r="32" spans="1:11">
      <c r="A32" s="339"/>
      <c r="B32" s="339"/>
      <c r="C32" s="342" t="s">
        <v>531</v>
      </c>
      <c r="D32" s="132"/>
      <c r="E32" s="132"/>
      <c r="F32" s="343"/>
      <c r="G32" s="132"/>
      <c r="H32" s="348"/>
      <c r="I32" s="341"/>
      <c r="J32" s="348"/>
      <c r="K32" s="162"/>
    </row>
    <row r="33" spans="1:11">
      <c r="A33" s="339">
        <v>12</v>
      </c>
      <c r="B33" s="339"/>
      <c r="C33" s="342" t="s">
        <v>532</v>
      </c>
      <c r="D33" s="132"/>
      <c r="E33" s="132"/>
      <c r="F33" s="346" t="s">
        <v>457</v>
      </c>
      <c r="G33" s="132"/>
      <c r="H33" s="350"/>
      <c r="I33" s="867">
        <f>'Attachment H-27A'!K143</f>
        <v>3073880.4702949175</v>
      </c>
      <c r="J33" s="350"/>
      <c r="K33" s="162"/>
    </row>
    <row r="34" spans="1:11">
      <c r="A34" s="339">
        <v>13</v>
      </c>
      <c r="B34" s="339"/>
      <c r="C34" s="342" t="s">
        <v>533</v>
      </c>
      <c r="D34" s="132"/>
      <c r="E34" s="132"/>
      <c r="F34" s="343" t="s">
        <v>254</v>
      </c>
      <c r="G34" s="132"/>
      <c r="H34" s="348"/>
      <c r="I34" s="349">
        <f>IF(I33=0,0,I33/I13)</f>
        <v>2.0952606864206681E-2</v>
      </c>
      <c r="J34" s="348"/>
      <c r="K34" s="349">
        <f>I34</f>
        <v>2.0952606864206681E-2</v>
      </c>
    </row>
    <row r="35" spans="1:11">
      <c r="A35" s="339"/>
      <c r="B35" s="339"/>
      <c r="C35" s="342"/>
      <c r="D35" s="132"/>
      <c r="E35" s="132"/>
      <c r="F35" s="343"/>
      <c r="G35" s="132"/>
      <c r="H35" s="348"/>
      <c r="I35" s="341"/>
      <c r="J35" s="348"/>
      <c r="K35" s="162"/>
    </row>
    <row r="36" spans="1:11">
      <c r="A36" s="339"/>
      <c r="B36" s="339"/>
      <c r="C36" s="342" t="s">
        <v>534</v>
      </c>
      <c r="D36" s="132"/>
      <c r="E36" s="132"/>
      <c r="F36" s="343"/>
      <c r="G36" s="132"/>
      <c r="H36" s="348"/>
      <c r="I36" s="341"/>
      <c r="J36" s="348"/>
      <c r="K36" s="162"/>
    </row>
    <row r="37" spans="1:11">
      <c r="A37" s="339">
        <v>14</v>
      </c>
      <c r="B37" s="339"/>
      <c r="C37" s="342" t="s">
        <v>535</v>
      </c>
      <c r="D37" s="132"/>
      <c r="E37" s="132"/>
      <c r="F37" s="346" t="s">
        <v>458</v>
      </c>
      <c r="G37" s="132"/>
      <c r="H37" s="348"/>
      <c r="I37" s="867">
        <f>'Attachment H-27A'!K146</f>
        <v>9662890.4875697959</v>
      </c>
      <c r="J37" s="348"/>
      <c r="K37" s="162"/>
    </row>
    <row r="38" spans="1:11">
      <c r="A38" s="339">
        <v>15</v>
      </c>
      <c r="B38" s="339"/>
      <c r="C38" s="342" t="s">
        <v>536</v>
      </c>
      <c r="D38" s="132"/>
      <c r="E38" s="132"/>
      <c r="F38" s="343" t="s">
        <v>255</v>
      </c>
      <c r="G38" s="132"/>
      <c r="H38" s="348"/>
      <c r="I38" s="349">
        <f>IF(I37=0,0,I37/I13)</f>
        <v>6.5865523241542129E-2</v>
      </c>
      <c r="J38" s="348"/>
      <c r="K38" s="349">
        <f>I38</f>
        <v>6.5865523241542129E-2</v>
      </c>
    </row>
    <row r="39" spans="1:11">
      <c r="A39" s="339"/>
      <c r="B39" s="339"/>
      <c r="C39" s="342"/>
      <c r="D39" s="132"/>
      <c r="E39" s="132"/>
      <c r="F39" s="343"/>
      <c r="G39" s="132"/>
      <c r="H39" s="348"/>
      <c r="I39" s="341"/>
      <c r="J39" s="348"/>
      <c r="K39" s="162"/>
    </row>
    <row r="40" spans="1:11">
      <c r="A40" s="339">
        <v>16</v>
      </c>
      <c r="B40" s="339"/>
      <c r="C40" s="351" t="s">
        <v>537</v>
      </c>
      <c r="D40" s="132"/>
      <c r="E40" s="132"/>
      <c r="F40" s="352" t="s">
        <v>256</v>
      </c>
      <c r="G40" s="132"/>
      <c r="H40" s="348"/>
      <c r="I40" s="349"/>
      <c r="J40" s="348"/>
      <c r="K40" s="353">
        <f>K34+K38</f>
        <v>8.6818130105748806E-2</v>
      </c>
    </row>
    <row r="41" spans="1:11">
      <c r="A41" s="339"/>
      <c r="B41" s="339"/>
      <c r="C41" s="132"/>
      <c r="D41" s="132"/>
      <c r="E41" s="132"/>
      <c r="F41" s="132"/>
      <c r="G41" s="132"/>
      <c r="H41" s="340"/>
      <c r="I41" s="132"/>
      <c r="J41" s="132"/>
    </row>
    <row r="42" spans="1:11">
      <c r="A42" s="339"/>
      <c r="B42" s="339"/>
      <c r="C42" s="250"/>
      <c r="K42" s="162" t="s">
        <v>6</v>
      </c>
    </row>
    <row r="43" spans="1:11">
      <c r="A43" s="339"/>
      <c r="B43" s="339"/>
      <c r="C43" s="250"/>
      <c r="K43" s="249" t="s">
        <v>1106</v>
      </c>
    </row>
    <row r="44" spans="1:11">
      <c r="A44" s="926" t="s">
        <v>518</v>
      </c>
      <c r="B44" s="926"/>
      <c r="C44" s="926"/>
      <c r="D44" s="926"/>
      <c r="E44" s="926"/>
      <c r="F44" s="926"/>
      <c r="G44" s="926"/>
      <c r="H44" s="926"/>
      <c r="I44" s="926"/>
      <c r="J44" s="926"/>
      <c r="K44" s="926"/>
    </row>
    <row r="45" spans="1:11">
      <c r="A45" s="926" t="s">
        <v>517</v>
      </c>
      <c r="B45" s="926"/>
      <c r="C45" s="926"/>
      <c r="D45" s="926"/>
      <c r="E45" s="926"/>
      <c r="F45" s="926"/>
      <c r="G45" s="926"/>
      <c r="H45" s="926"/>
      <c r="I45" s="926"/>
      <c r="J45" s="926"/>
      <c r="K45" s="926"/>
    </row>
    <row r="46" spans="1:11">
      <c r="A46" s="927" t="str">
        <f>+A84</f>
        <v>Silver Run Electric, LLC</v>
      </c>
      <c r="B46" s="928"/>
      <c r="C46" s="928"/>
      <c r="D46" s="928"/>
      <c r="E46" s="928"/>
      <c r="F46" s="928"/>
      <c r="G46" s="928"/>
      <c r="H46" s="928"/>
      <c r="I46" s="928"/>
      <c r="J46" s="928"/>
      <c r="K46" s="928"/>
    </row>
    <row r="47" spans="1:11">
      <c r="A47" s="339"/>
      <c r="B47" s="339"/>
      <c r="C47" s="132"/>
      <c r="D47" s="132"/>
      <c r="E47" s="132"/>
      <c r="F47" s="132"/>
      <c r="G47" s="132"/>
      <c r="H47" s="132"/>
      <c r="I47" s="132"/>
      <c r="J47" s="132"/>
    </row>
    <row r="48" spans="1:11" ht="24.75" customHeight="1">
      <c r="A48" s="339"/>
      <c r="B48" s="339"/>
      <c r="C48" s="939" t="s">
        <v>459</v>
      </c>
      <c r="D48" s="939"/>
      <c r="E48" s="939"/>
      <c r="F48" s="939"/>
      <c r="G48" s="939"/>
      <c r="H48" s="939"/>
      <c r="I48" s="939"/>
      <c r="J48" s="939"/>
      <c r="K48" s="939"/>
    </row>
    <row r="49" spans="1:14" ht="29.25" customHeight="1">
      <c r="A49" s="339"/>
      <c r="B49" s="339"/>
      <c r="C49" s="941" t="s">
        <v>538</v>
      </c>
      <c r="D49" s="941"/>
      <c r="E49" s="941"/>
      <c r="F49" s="941"/>
      <c r="G49" s="941"/>
      <c r="H49" s="941"/>
      <c r="I49" s="941"/>
      <c r="J49" s="941"/>
      <c r="K49" s="941"/>
    </row>
    <row r="50" spans="1:14">
      <c r="A50" s="339"/>
      <c r="B50" s="339"/>
      <c r="C50" s="132"/>
      <c r="D50" s="132"/>
      <c r="E50" s="132"/>
      <c r="F50" s="132"/>
      <c r="G50" s="132"/>
      <c r="H50" s="132"/>
      <c r="I50" s="132"/>
      <c r="J50" s="132"/>
    </row>
    <row r="51" spans="1:14">
      <c r="A51" s="354"/>
      <c r="B51" s="354"/>
      <c r="C51" s="134" t="s">
        <v>393</v>
      </c>
      <c r="D51" s="134"/>
      <c r="E51" s="134" t="s">
        <v>394</v>
      </c>
      <c r="F51" s="134" t="s">
        <v>395</v>
      </c>
      <c r="G51" s="134" t="s">
        <v>396</v>
      </c>
      <c r="H51" s="134" t="s">
        <v>397</v>
      </c>
      <c r="I51" s="134" t="s">
        <v>539</v>
      </c>
      <c r="J51" s="134" t="s">
        <v>540</v>
      </c>
      <c r="K51" s="134" t="s">
        <v>541</v>
      </c>
      <c r="N51" s="143"/>
    </row>
    <row r="52" spans="1:14" s="359" customFormat="1" ht="48">
      <c r="A52" s="355" t="s">
        <v>519</v>
      </c>
      <c r="B52" s="356"/>
      <c r="C52" s="356" t="s">
        <v>542</v>
      </c>
      <c r="D52" s="356" t="s">
        <v>543</v>
      </c>
      <c r="E52" s="356" t="s">
        <v>51</v>
      </c>
      <c r="F52" s="356" t="s">
        <v>544</v>
      </c>
      <c r="G52" s="357" t="s">
        <v>530</v>
      </c>
      <c r="H52" s="358" t="s">
        <v>545</v>
      </c>
      <c r="I52" s="355" t="s">
        <v>546</v>
      </c>
      <c r="J52" s="357" t="s">
        <v>537</v>
      </c>
      <c r="K52" s="358" t="s">
        <v>547</v>
      </c>
    </row>
    <row r="53" spans="1:14" ht="24">
      <c r="A53" s="360"/>
      <c r="B53" s="336"/>
      <c r="C53" s="336"/>
      <c r="D53" s="336"/>
      <c r="E53" s="336"/>
      <c r="F53" s="336" t="s">
        <v>548</v>
      </c>
      <c r="G53" s="361" t="s">
        <v>257</v>
      </c>
      <c r="H53" s="362" t="s">
        <v>3</v>
      </c>
      <c r="I53" s="360" t="s">
        <v>4</v>
      </c>
      <c r="J53" s="361" t="s">
        <v>258</v>
      </c>
      <c r="K53" s="362" t="s">
        <v>5</v>
      </c>
    </row>
    <row r="54" spans="1:14">
      <c r="A54" s="363"/>
      <c r="B54" s="364"/>
      <c r="C54" s="325"/>
      <c r="D54" s="325"/>
      <c r="E54" s="325"/>
      <c r="F54" s="325"/>
      <c r="G54" s="365"/>
      <c r="H54" s="366"/>
      <c r="I54" s="366"/>
      <c r="J54" s="365"/>
      <c r="K54" s="366"/>
    </row>
    <row r="55" spans="1:14">
      <c r="A55" s="367" t="s">
        <v>7</v>
      </c>
      <c r="B55" s="339"/>
      <c r="C55" s="368" t="s">
        <v>1107</v>
      </c>
      <c r="D55" s="321" t="s">
        <v>1108</v>
      </c>
      <c r="E55" s="321" t="s">
        <v>1109</v>
      </c>
      <c r="F55" s="835">
        <f>'Att 1a - Project Plant Detail'!C11</f>
        <v>156930376.19461542</v>
      </c>
      <c r="G55" s="370">
        <f>K30</f>
        <v>4.6734676853796057E-2</v>
      </c>
      <c r="H55" s="887">
        <f>F55*G55</f>
        <v>7334090.4200000009</v>
      </c>
      <c r="I55" s="888">
        <f>'Att 1a - Project Plant Detail'!C31</f>
        <v>146706349.72615388</v>
      </c>
      <c r="J55" s="373">
        <f>K40</f>
        <v>8.6818130105748806E-2</v>
      </c>
      <c r="K55" s="887">
        <f>I55*J55</f>
        <v>12736770.957864713</v>
      </c>
    </row>
    <row r="56" spans="1:14">
      <c r="A56" s="374" t="s">
        <v>8</v>
      </c>
      <c r="B56" s="375"/>
      <c r="C56" s="323" t="s">
        <v>11</v>
      </c>
      <c r="D56" s="323"/>
      <c r="E56" s="323" t="s">
        <v>20</v>
      </c>
      <c r="F56" s="376">
        <v>0</v>
      </c>
      <c r="G56" s="373">
        <f>K30</f>
        <v>4.6734676853796057E-2</v>
      </c>
      <c r="H56" s="371">
        <f>F56*G56</f>
        <v>0</v>
      </c>
      <c r="I56" s="372">
        <v>0</v>
      </c>
      <c r="J56" s="373">
        <f>K40</f>
        <v>8.6818130105748806E-2</v>
      </c>
      <c r="K56" s="371">
        <f>I56*J56</f>
        <v>0</v>
      </c>
    </row>
    <row r="57" spans="1:14">
      <c r="A57" s="367">
        <v>2</v>
      </c>
      <c r="B57" s="339"/>
      <c r="C57" s="124" t="s">
        <v>12</v>
      </c>
      <c r="F57" s="867">
        <f>SUM(F55:F56)</f>
        <v>156930376.19461542</v>
      </c>
      <c r="G57" s="377"/>
      <c r="H57" s="889">
        <f>SUM(H55:H56)</f>
        <v>7334090.4200000009</v>
      </c>
      <c r="I57" s="889">
        <f>SUM(I55:I56)</f>
        <v>146706349.72615388</v>
      </c>
      <c r="J57" s="379"/>
      <c r="K57" s="889">
        <f>SUM(K55:K56)</f>
        <v>12736770.957864713</v>
      </c>
    </row>
    <row r="58" spans="1:14">
      <c r="A58" s="367"/>
      <c r="B58" s="339"/>
      <c r="F58" s="345"/>
      <c r="G58" s="380"/>
      <c r="H58" s="371"/>
      <c r="I58" s="381"/>
      <c r="J58" s="382"/>
      <c r="K58" s="371"/>
    </row>
    <row r="59" spans="1:14">
      <c r="A59" s="367" t="s">
        <v>9</v>
      </c>
      <c r="B59" s="339"/>
      <c r="C59" s="321" t="s">
        <v>14</v>
      </c>
      <c r="D59" s="321"/>
      <c r="E59" s="321" t="s">
        <v>19</v>
      </c>
      <c r="F59" s="369">
        <v>0</v>
      </c>
      <c r="G59" s="370">
        <f>K30</f>
        <v>4.6734676853796057E-2</v>
      </c>
      <c r="H59" s="371">
        <f>F59*G59</f>
        <v>0</v>
      </c>
      <c r="I59" s="372">
        <v>0</v>
      </c>
      <c r="J59" s="373">
        <f>K40</f>
        <v>8.6818130105748806E-2</v>
      </c>
      <c r="K59" s="371">
        <f>I59*J59</f>
        <v>0</v>
      </c>
    </row>
    <row r="60" spans="1:14">
      <c r="A60" s="367" t="s">
        <v>10</v>
      </c>
      <c r="B60" s="339"/>
      <c r="C60" s="321" t="s">
        <v>13</v>
      </c>
      <c r="D60" s="321"/>
      <c r="E60" s="321" t="s">
        <v>18</v>
      </c>
      <c r="F60" s="376">
        <v>0</v>
      </c>
      <c r="G60" s="383">
        <f>K30</f>
        <v>4.6734676853796057E-2</v>
      </c>
      <c r="H60" s="384">
        <f>F60*G60</f>
        <v>0</v>
      </c>
      <c r="I60" s="385">
        <v>0</v>
      </c>
      <c r="J60" s="373">
        <f>K40</f>
        <v>8.6818130105748806E-2</v>
      </c>
      <c r="K60" s="384">
        <f>I60*J60</f>
        <v>0</v>
      </c>
    </row>
    <row r="61" spans="1:14">
      <c r="A61" s="386">
        <v>4</v>
      </c>
      <c r="B61" s="387"/>
      <c r="C61" s="325" t="s">
        <v>15</v>
      </c>
      <c r="D61" s="325"/>
      <c r="E61" s="325"/>
      <c r="F61" s="345">
        <f>SUM(F59:F60)</f>
        <v>0</v>
      </c>
      <c r="G61" s="365"/>
      <c r="H61" s="371">
        <f>SUM(H59:H60)</f>
        <v>0</v>
      </c>
      <c r="I61" s="381">
        <f>SUM(I59:I60)</f>
        <v>0</v>
      </c>
      <c r="J61" s="365"/>
      <c r="K61" s="371">
        <f>SUM(K59:K60)</f>
        <v>0</v>
      </c>
    </row>
    <row r="62" spans="1:14">
      <c r="A62" s="388"/>
      <c r="F62" s="345"/>
      <c r="G62" s="389"/>
      <c r="H62" s="371"/>
      <c r="I62" s="390"/>
      <c r="J62" s="389"/>
      <c r="K62" s="371"/>
    </row>
    <row r="63" spans="1:14">
      <c r="A63" s="388">
        <v>5</v>
      </c>
      <c r="C63" s="321" t="s">
        <v>16</v>
      </c>
      <c r="D63" s="321"/>
      <c r="E63" s="321"/>
      <c r="F63" s="369">
        <v>0</v>
      </c>
      <c r="G63" s="370">
        <f>K30</f>
        <v>4.6734676853796057E-2</v>
      </c>
      <c r="H63" s="371">
        <f>F63*G63</f>
        <v>0</v>
      </c>
      <c r="I63" s="391">
        <v>0</v>
      </c>
      <c r="J63" s="373">
        <f>K40</f>
        <v>8.6818130105748806E-2</v>
      </c>
      <c r="K63" s="371">
        <f>I63*J63</f>
        <v>0</v>
      </c>
    </row>
    <row r="64" spans="1:14">
      <c r="A64" s="392"/>
      <c r="B64" s="393"/>
      <c r="C64" s="157"/>
      <c r="D64" s="157"/>
      <c r="E64" s="157"/>
      <c r="F64" s="157"/>
      <c r="G64" s="394"/>
      <c r="H64" s="371"/>
      <c r="I64" s="395"/>
      <c r="J64" s="394"/>
      <c r="K64" s="371"/>
    </row>
    <row r="65" spans="1:11">
      <c r="A65" s="392">
        <v>6</v>
      </c>
      <c r="B65" s="393"/>
      <c r="C65" s="157" t="s">
        <v>17</v>
      </c>
      <c r="D65" s="157"/>
      <c r="E65" s="157"/>
      <c r="F65" s="890">
        <f>F57+F61+F63</f>
        <v>156930376.19461542</v>
      </c>
      <c r="G65" s="891"/>
      <c r="H65" s="892">
        <f>SUM(H57+H61+H63)</f>
        <v>7334090.4200000009</v>
      </c>
      <c r="I65" s="893">
        <f>I57+I61+I63</f>
        <v>146706349.72615388</v>
      </c>
      <c r="J65" s="891"/>
      <c r="K65" s="892">
        <f>SUM(K57+K61+K63)</f>
        <v>12736770.957864713</v>
      </c>
    </row>
    <row r="80" spans="1:11">
      <c r="A80" s="339"/>
      <c r="B80" s="339"/>
      <c r="C80" s="250"/>
      <c r="K80" s="162" t="s">
        <v>26</v>
      </c>
    </row>
    <row r="81" spans="1:11">
      <c r="A81" s="339"/>
      <c r="B81" s="339"/>
      <c r="C81" s="250"/>
      <c r="K81" s="249" t="s">
        <v>1106</v>
      </c>
    </row>
    <row r="82" spans="1:11">
      <c r="A82" s="926" t="s">
        <v>518</v>
      </c>
      <c r="B82" s="926"/>
      <c r="C82" s="926"/>
      <c r="D82" s="926"/>
      <c r="E82" s="926"/>
      <c r="F82" s="926"/>
      <c r="G82" s="926"/>
      <c r="H82" s="926"/>
      <c r="I82" s="926"/>
      <c r="J82" s="926"/>
      <c r="K82" s="926"/>
    </row>
    <row r="83" spans="1:11">
      <c r="A83" s="926" t="s">
        <v>517</v>
      </c>
      <c r="B83" s="926"/>
      <c r="C83" s="926"/>
      <c r="D83" s="926"/>
      <c r="E83" s="926"/>
      <c r="F83" s="926"/>
      <c r="G83" s="926"/>
      <c r="H83" s="926"/>
      <c r="I83" s="926"/>
      <c r="J83" s="926"/>
      <c r="K83" s="926"/>
    </row>
    <row r="84" spans="1:11">
      <c r="A84" s="927" t="s">
        <v>750</v>
      </c>
      <c r="B84" s="928"/>
      <c r="C84" s="928"/>
      <c r="D84" s="928"/>
      <c r="E84" s="928"/>
      <c r="F84" s="928"/>
      <c r="G84" s="928"/>
      <c r="H84" s="928"/>
      <c r="I84" s="928"/>
      <c r="J84" s="928"/>
      <c r="K84" s="928"/>
    </row>
    <row r="88" spans="1:11">
      <c r="A88" s="339"/>
      <c r="B88" s="339"/>
      <c r="C88" s="132" t="s">
        <v>35</v>
      </c>
      <c r="D88" s="132" t="s">
        <v>36</v>
      </c>
      <c r="E88" s="132" t="s">
        <v>37</v>
      </c>
      <c r="F88" s="132" t="s">
        <v>38</v>
      </c>
      <c r="G88" s="132" t="s">
        <v>43</v>
      </c>
      <c r="H88" s="132" t="s">
        <v>39</v>
      </c>
      <c r="I88" s="132" t="s">
        <v>40</v>
      </c>
      <c r="J88" s="132" t="s">
        <v>41</v>
      </c>
      <c r="K88" s="132" t="s">
        <v>42</v>
      </c>
    </row>
    <row r="89" spans="1:11" ht="36">
      <c r="A89" s="396" t="s">
        <v>519</v>
      </c>
      <c r="B89" s="397"/>
      <c r="C89" s="397" t="s">
        <v>27</v>
      </c>
      <c r="D89" s="397" t="s">
        <v>28</v>
      </c>
      <c r="E89" s="397" t="s">
        <v>29</v>
      </c>
      <c r="F89" s="356" t="s">
        <v>30</v>
      </c>
      <c r="G89" s="397" t="s">
        <v>31</v>
      </c>
      <c r="H89" s="397" t="s">
        <v>32</v>
      </c>
      <c r="I89" s="397" t="s">
        <v>49</v>
      </c>
      <c r="J89" s="397" t="s">
        <v>34</v>
      </c>
      <c r="K89" s="398" t="s">
        <v>33</v>
      </c>
    </row>
    <row r="90" spans="1:11" ht="36">
      <c r="A90" s="399"/>
      <c r="B90" s="400"/>
      <c r="C90" s="401" t="s">
        <v>44</v>
      </c>
      <c r="D90" s="402" t="s">
        <v>801</v>
      </c>
      <c r="E90" s="402" t="s">
        <v>45</v>
      </c>
      <c r="F90" s="399" t="s">
        <v>802</v>
      </c>
      <c r="G90" s="402" t="s">
        <v>46</v>
      </c>
      <c r="H90" s="402" t="s">
        <v>47</v>
      </c>
      <c r="I90" s="402" t="s">
        <v>48</v>
      </c>
      <c r="J90" s="402" t="s">
        <v>562</v>
      </c>
      <c r="K90" s="402" t="s">
        <v>563</v>
      </c>
    </row>
    <row r="91" spans="1:11">
      <c r="A91" s="363"/>
      <c r="B91" s="403"/>
      <c r="C91" s="365"/>
      <c r="D91" s="438"/>
      <c r="E91" s="439"/>
      <c r="F91" s="440"/>
      <c r="G91" s="366"/>
      <c r="H91" s="366"/>
      <c r="I91" s="366"/>
      <c r="J91" s="366"/>
      <c r="K91" s="366"/>
    </row>
    <row r="92" spans="1:11">
      <c r="A92" s="367" t="s">
        <v>7</v>
      </c>
      <c r="C92" s="888">
        <f>'Att 1a - Project Plant Detail'!C41</f>
        <v>3445364</v>
      </c>
      <c r="D92" s="899">
        <f>C92+H55+(I55*$K$40)</f>
        <v>23516225.377864715</v>
      </c>
      <c r="E92" s="868">
        <v>50</v>
      </c>
      <c r="F92" s="901">
        <f>+(E92/100)*'Att 2 - Incentive Return'!$J$40*'Att 1 - Project Rev Req'!I55</f>
        <v>544434.57602165919</v>
      </c>
      <c r="G92" s="887">
        <f>D92+F92</f>
        <v>24060659.953886375</v>
      </c>
      <c r="H92" s="404">
        <v>0</v>
      </c>
      <c r="I92" s="887">
        <f>D92+F92-H92</f>
        <v>24060659.953886375</v>
      </c>
      <c r="J92" s="888">
        <v>0</v>
      </c>
      <c r="K92" s="887">
        <f>I92+J92</f>
        <v>24060659.953886375</v>
      </c>
    </row>
    <row r="93" spans="1:11">
      <c r="A93" s="367" t="s">
        <v>8</v>
      </c>
      <c r="C93" s="888">
        <v>0</v>
      </c>
      <c r="D93" s="899">
        <f>C93+H56+(I56*$K$40)</f>
        <v>0</v>
      </c>
      <c r="E93" s="442">
        <v>0</v>
      </c>
      <c r="F93" s="901">
        <f>+(E93/100)*'Att 2 - Incentive Return'!$J$40*'Att 1 - Project Rev Req'!I56</f>
        <v>0</v>
      </c>
      <c r="G93" s="887">
        <f>D93+F93</f>
        <v>0</v>
      </c>
      <c r="H93" s="404">
        <v>0</v>
      </c>
      <c r="I93" s="887">
        <f>D93+F93-H93</f>
        <v>0</v>
      </c>
      <c r="J93" s="404">
        <v>0</v>
      </c>
      <c r="K93" s="887">
        <f>I93+J93</f>
        <v>0</v>
      </c>
    </row>
    <row r="94" spans="1:11">
      <c r="A94" s="363">
        <v>2</v>
      </c>
      <c r="B94" s="387"/>
      <c r="C94" s="889">
        <f>SUM(C92:C93)</f>
        <v>3445364</v>
      </c>
      <c r="D94" s="900">
        <f>SUM(D92:D93)</f>
        <v>23516225.377864715</v>
      </c>
      <c r="E94" s="445"/>
      <c r="F94" s="902">
        <f>SUM(F92:F93)</f>
        <v>544434.57602165919</v>
      </c>
      <c r="G94" s="889">
        <f>SUM(G92:G93)</f>
        <v>24060659.953886375</v>
      </c>
      <c r="H94" s="378">
        <f t="shared" ref="H94:J94" si="0">SUM(H92:H93)</f>
        <v>0</v>
      </c>
      <c r="I94" s="889">
        <f>SUM(I92:I93)</f>
        <v>24060659.953886375</v>
      </c>
      <c r="J94" s="889">
        <f t="shared" si="0"/>
        <v>0</v>
      </c>
      <c r="K94" s="889">
        <f>SUM(K92:K93)</f>
        <v>24060659.953886375</v>
      </c>
    </row>
    <row r="95" spans="1:11">
      <c r="A95" s="367"/>
      <c r="C95" s="371"/>
      <c r="D95" s="441"/>
      <c r="E95" s="447"/>
      <c r="F95" s="448"/>
      <c r="G95" s="371"/>
      <c r="H95" s="371"/>
      <c r="I95" s="371"/>
      <c r="J95" s="371"/>
      <c r="K95" s="371"/>
    </row>
    <row r="96" spans="1:11">
      <c r="A96" s="367" t="s">
        <v>9</v>
      </c>
      <c r="C96" s="404">
        <v>0</v>
      </c>
      <c r="D96" s="441">
        <f>C96+H59+(I59*$K$40)</f>
        <v>0</v>
      </c>
      <c r="E96" s="442">
        <v>0</v>
      </c>
      <c r="F96" s="443">
        <f>+(E96/100)*'Att 2 - Incentive Return'!$J$40*'Att 1 - Project Rev Req'!I59</f>
        <v>0</v>
      </c>
      <c r="G96" s="371">
        <f>D96+F96</f>
        <v>0</v>
      </c>
      <c r="H96" s="404">
        <v>0</v>
      </c>
      <c r="I96" s="371">
        <f>D96+F96-H96</f>
        <v>0</v>
      </c>
      <c r="J96" s="404">
        <v>0</v>
      </c>
      <c r="K96" s="371">
        <f>I96+J96</f>
        <v>0</v>
      </c>
    </row>
    <row r="97" spans="1:11">
      <c r="A97" s="374" t="s">
        <v>10</v>
      </c>
      <c r="B97" s="393"/>
      <c r="C97" s="405">
        <v>0</v>
      </c>
      <c r="D97" s="441">
        <f>C97+H60+(I60*$K$40)</f>
        <v>0</v>
      </c>
      <c r="E97" s="449">
        <v>0</v>
      </c>
      <c r="F97" s="443">
        <f>+(E97/100)*'Att 2 - Incentive Return'!$J$40*'Att 1 - Project Rev Req'!I60</f>
        <v>0</v>
      </c>
      <c r="G97" s="384">
        <f>D97+F97</f>
        <v>0</v>
      </c>
      <c r="H97" s="405">
        <v>0</v>
      </c>
      <c r="I97" s="384">
        <f>D97+F97-H97</f>
        <v>0</v>
      </c>
      <c r="J97" s="405">
        <v>0</v>
      </c>
      <c r="K97" s="384">
        <f>I97+J97</f>
        <v>0</v>
      </c>
    </row>
    <row r="98" spans="1:11">
      <c r="A98" s="386">
        <v>4</v>
      </c>
      <c r="B98" s="387"/>
      <c r="C98" s="406">
        <f>SUM(C96:C97)</f>
        <v>0</v>
      </c>
      <c r="D98" s="444">
        <f>SUM(D96:D97)</f>
        <v>0</v>
      </c>
      <c r="E98" s="450"/>
      <c r="F98" s="446">
        <f>SUM(F96:F97)</f>
        <v>0</v>
      </c>
      <c r="G98" s="407">
        <f>SUM(G96:G97)</f>
        <v>0</v>
      </c>
      <c r="H98" s="371">
        <f t="shared" ref="H98:J98" si="1">SUM(H96:H97)</f>
        <v>0</v>
      </c>
      <c r="I98" s="371">
        <f>SUM(I96:I97)</f>
        <v>0</v>
      </c>
      <c r="J98" s="371">
        <f t="shared" si="1"/>
        <v>0</v>
      </c>
      <c r="K98" s="371">
        <f>SUM(K96:K97)</f>
        <v>0</v>
      </c>
    </row>
    <row r="99" spans="1:11">
      <c r="A99" s="388"/>
      <c r="C99" s="406"/>
      <c r="D99" s="441"/>
      <c r="E99" s="450"/>
      <c r="F99" s="448"/>
      <c r="G99" s="407"/>
      <c r="H99" s="371"/>
      <c r="I99" s="371"/>
      <c r="J99" s="371"/>
      <c r="K99" s="371"/>
    </row>
    <row r="100" spans="1:11">
      <c r="A100" s="388">
        <v>5</v>
      </c>
      <c r="C100" s="408">
        <v>0</v>
      </c>
      <c r="D100" s="441">
        <f>C100+H63+(I63*$K$40)</f>
        <v>0</v>
      </c>
      <c r="E100" s="451">
        <v>0</v>
      </c>
      <c r="F100" s="448">
        <f>+(E100/100)*'Att 2 - Incentive Return'!$J$40*'Att 1 - Project Rev Req'!I63</f>
        <v>0</v>
      </c>
      <c r="G100" s="407">
        <f>D100+F100</f>
        <v>0</v>
      </c>
      <c r="H100" s="404">
        <v>0</v>
      </c>
      <c r="I100" s="371">
        <f>D100+F100-H100</f>
        <v>0</v>
      </c>
      <c r="J100" s="404">
        <v>0</v>
      </c>
      <c r="K100" s="371">
        <f>I100+J100</f>
        <v>0</v>
      </c>
    </row>
    <row r="101" spans="1:11">
      <c r="A101" s="392"/>
      <c r="B101" s="393"/>
      <c r="C101" s="406"/>
      <c r="D101" s="436"/>
      <c r="E101" s="435"/>
      <c r="F101" s="437"/>
      <c r="G101" s="407"/>
      <c r="H101" s="371"/>
      <c r="I101" s="371"/>
      <c r="J101" s="371"/>
      <c r="K101" s="371"/>
    </row>
    <row r="102" spans="1:11">
      <c r="A102" s="392">
        <v>6</v>
      </c>
      <c r="B102" s="393"/>
      <c r="C102" s="892">
        <f>C94+C98+C100</f>
        <v>3445364</v>
      </c>
      <c r="D102" s="894">
        <f>SUM(D94+D98+D100)</f>
        <v>23516225.377864715</v>
      </c>
      <c r="E102" s="895"/>
      <c r="F102" s="896">
        <f>+F94+F98+F100</f>
        <v>544434.57602165919</v>
      </c>
      <c r="G102" s="897">
        <f>SUM(G94+G98+G100)</f>
        <v>24060659.953886375</v>
      </c>
      <c r="H102" s="898">
        <f>SUM(H94+H98+H100)</f>
        <v>0</v>
      </c>
      <c r="I102" s="892">
        <f>SUM(I94+I98+I100)</f>
        <v>24060659.953886375</v>
      </c>
      <c r="J102" s="892">
        <f>J94+J98+J100</f>
        <v>0</v>
      </c>
      <c r="K102" s="892">
        <f>K94+K98+K100</f>
        <v>24060659.953886375</v>
      </c>
    </row>
    <row r="105" spans="1:11">
      <c r="A105" s="393" t="s">
        <v>21</v>
      </c>
    </row>
    <row r="106" spans="1:11">
      <c r="A106" s="146" t="s">
        <v>432</v>
      </c>
      <c r="C106" s="124" t="s">
        <v>460</v>
      </c>
    </row>
    <row r="107" spans="1:11">
      <c r="A107" s="146" t="s">
        <v>444</v>
      </c>
      <c r="C107" s="940" t="s">
        <v>461</v>
      </c>
      <c r="D107" s="940"/>
      <c r="E107" s="940"/>
      <c r="F107" s="940"/>
      <c r="G107" s="940"/>
      <c r="H107" s="940"/>
      <c r="I107" s="940"/>
      <c r="J107" s="940"/>
      <c r="K107" s="940"/>
    </row>
    <row r="108" spans="1:11">
      <c r="A108" s="146" t="s">
        <v>447</v>
      </c>
      <c r="C108" s="937" t="s">
        <v>22</v>
      </c>
      <c r="D108" s="937"/>
      <c r="E108" s="937"/>
      <c r="F108" s="937"/>
      <c r="G108" s="937"/>
      <c r="H108" s="937"/>
      <c r="I108" s="937"/>
      <c r="J108" s="937"/>
      <c r="K108" s="937"/>
    </row>
    <row r="109" spans="1:11" ht="26.25" customHeight="1">
      <c r="A109" s="146" t="s">
        <v>448</v>
      </c>
      <c r="C109" s="937" t="s">
        <v>23</v>
      </c>
      <c r="D109" s="937"/>
      <c r="E109" s="937"/>
      <c r="F109" s="937"/>
      <c r="G109" s="937"/>
      <c r="H109" s="937"/>
      <c r="I109" s="937"/>
      <c r="J109" s="937"/>
      <c r="K109" s="937"/>
    </row>
    <row r="110" spans="1:11">
      <c r="A110" s="146" t="s">
        <v>492</v>
      </c>
      <c r="C110" s="937" t="s">
        <v>24</v>
      </c>
      <c r="D110" s="937"/>
      <c r="E110" s="937"/>
      <c r="F110" s="937"/>
      <c r="G110" s="937"/>
      <c r="H110" s="937"/>
      <c r="I110" s="937"/>
      <c r="J110" s="937"/>
      <c r="K110" s="937"/>
    </row>
    <row r="111" spans="1:11" ht="26.25" customHeight="1">
      <c r="A111" s="146" t="s">
        <v>493</v>
      </c>
      <c r="C111" s="940" t="s">
        <v>462</v>
      </c>
      <c r="D111" s="940"/>
      <c r="E111" s="940"/>
      <c r="F111" s="940"/>
      <c r="G111" s="940"/>
      <c r="H111" s="940"/>
      <c r="I111" s="940"/>
      <c r="J111" s="940"/>
      <c r="K111" s="940"/>
    </row>
    <row r="112" spans="1:11" ht="26.25" customHeight="1">
      <c r="A112" s="146" t="s">
        <v>494</v>
      </c>
      <c r="C112" s="937" t="s">
        <v>777</v>
      </c>
      <c r="D112" s="937"/>
      <c r="E112" s="937"/>
      <c r="F112" s="937"/>
      <c r="G112" s="937"/>
      <c r="H112" s="937"/>
      <c r="I112" s="937"/>
      <c r="J112" s="937"/>
      <c r="K112" s="937"/>
    </row>
    <row r="113" spans="1:11" ht="29.25" customHeight="1">
      <c r="A113" s="146" t="s">
        <v>495</v>
      </c>
      <c r="C113" s="937" t="s">
        <v>50</v>
      </c>
      <c r="D113" s="937"/>
      <c r="E113" s="937"/>
      <c r="F113" s="937"/>
      <c r="G113" s="937"/>
      <c r="H113" s="937"/>
      <c r="I113" s="937"/>
      <c r="J113" s="937"/>
      <c r="K113" s="937"/>
    </row>
    <row r="114" spans="1:11">
      <c r="A114" s="146" t="s">
        <v>496</v>
      </c>
      <c r="C114" s="937" t="s">
        <v>25</v>
      </c>
      <c r="D114" s="937"/>
      <c r="E114" s="937"/>
      <c r="F114" s="937"/>
      <c r="G114" s="937"/>
      <c r="H114" s="937"/>
      <c r="I114" s="937"/>
      <c r="J114" s="937"/>
      <c r="K114" s="937"/>
    </row>
    <row r="115" spans="1:11" ht="41.25" customHeight="1">
      <c r="A115" s="146" t="s">
        <v>497</v>
      </c>
      <c r="C115" s="937" t="s">
        <v>345</v>
      </c>
      <c r="D115" s="937"/>
      <c r="E115" s="937"/>
      <c r="F115" s="937"/>
      <c r="G115" s="937"/>
      <c r="H115" s="937"/>
      <c r="I115" s="937"/>
      <c r="J115" s="937"/>
      <c r="K115" s="937"/>
    </row>
  </sheetData>
  <mergeCells count="23">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 ref="C113:K113"/>
    <mergeCell ref="C114:K114"/>
    <mergeCell ref="A84:K84"/>
    <mergeCell ref="A83:K83"/>
    <mergeCell ref="A4:K4"/>
    <mergeCell ref="C9:D9"/>
    <mergeCell ref="A82:K82"/>
  </mergeCells>
  <phoneticPr fontId="0" type="noConversion"/>
  <pageMargins left="0.5" right="0.5" top="0.75" bottom="0.75" header="0.3" footer="0.3"/>
  <pageSetup scale="88"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CF8F-48ED-42F4-B532-CD9AB7A57294}">
  <sheetPr>
    <tabColor theme="6" tint="0.39997558519241921"/>
  </sheetPr>
  <dimension ref="A1:K48"/>
  <sheetViews>
    <sheetView view="pageBreakPreview" zoomScaleNormal="100" zoomScaleSheetLayoutView="100" workbookViewId="0">
      <selection activeCell="H32" sqref="H32"/>
    </sheetView>
  </sheetViews>
  <sheetFormatPr defaultColWidth="9.83203125" defaultRowHeight="12"/>
  <cols>
    <col min="1" max="1" width="7.1640625" style="773" customWidth="1"/>
    <col min="2" max="2" width="36.83203125" style="773" customWidth="1"/>
    <col min="3" max="4" width="4" style="773" customWidth="1"/>
    <col min="5" max="8" width="16.83203125" style="773" customWidth="1"/>
    <col min="9" max="9" width="20.1640625" style="773" customWidth="1"/>
    <col min="10" max="11" width="16.83203125" style="773" customWidth="1"/>
    <col min="12" max="16384" width="9.83203125" style="773"/>
  </cols>
  <sheetData>
    <row r="1" spans="1:11" s="772" customFormat="1" ht="15">
      <c r="A1" s="769" t="s">
        <v>750</v>
      </c>
      <c r="B1" s="770"/>
      <c r="C1" s="771"/>
      <c r="D1" s="771"/>
      <c r="E1" s="771"/>
      <c r="F1" s="771"/>
      <c r="G1" s="771"/>
      <c r="H1" s="771"/>
      <c r="I1" s="771"/>
      <c r="J1" s="771"/>
      <c r="K1" s="771"/>
    </row>
    <row r="2" spans="1:11" s="772" customFormat="1" ht="14.25">
      <c r="A2" s="994" t="s">
        <v>1029</v>
      </c>
      <c r="B2" s="994"/>
      <c r="C2" s="994"/>
      <c r="D2" s="994"/>
      <c r="E2" s="994"/>
      <c r="F2" s="994"/>
      <c r="G2" s="994"/>
      <c r="H2" s="994"/>
      <c r="I2" s="994"/>
      <c r="J2" s="994"/>
      <c r="K2" s="994"/>
    </row>
    <row r="3" spans="1:11" s="772" customFormat="1" ht="14.25">
      <c r="A3" s="709" t="s">
        <v>1062</v>
      </c>
      <c r="B3" s="709"/>
      <c r="C3" s="709"/>
      <c r="D3" s="709"/>
      <c r="E3" s="709"/>
      <c r="F3" s="709"/>
      <c r="G3" s="709"/>
      <c r="H3" s="709"/>
      <c r="I3" s="709"/>
      <c r="J3" s="709"/>
      <c r="K3" s="709"/>
    </row>
    <row r="4" spans="1:11" s="772" customFormat="1" ht="14.25">
      <c r="A4" s="994" t="s">
        <v>1063</v>
      </c>
      <c r="B4" s="994"/>
      <c r="C4" s="994"/>
      <c r="D4" s="994"/>
      <c r="E4" s="994"/>
      <c r="F4" s="994"/>
      <c r="G4" s="994"/>
      <c r="H4" s="994"/>
      <c r="I4" s="994"/>
      <c r="J4" s="994"/>
      <c r="K4" s="994"/>
    </row>
    <row r="5" spans="1:11">
      <c r="K5" s="774"/>
    </row>
    <row r="6" spans="1:11" s="107" customFormat="1" ht="12.75" customHeight="1">
      <c r="A6" s="775"/>
      <c r="B6" s="776" t="s">
        <v>1064</v>
      </c>
      <c r="C6" s="775"/>
      <c r="D6" s="775"/>
      <c r="E6" s="775"/>
      <c r="F6" s="775"/>
      <c r="G6" s="775"/>
      <c r="H6" s="775"/>
    </row>
    <row r="7" spans="1:11" s="107" customFormat="1" ht="12.95" customHeight="1">
      <c r="A7" s="777"/>
      <c r="B7" s="778"/>
      <c r="C7" s="775"/>
      <c r="D7" s="775"/>
      <c r="E7" s="775"/>
      <c r="F7" s="775"/>
      <c r="G7" s="775"/>
      <c r="H7" s="775"/>
    </row>
    <row r="8" spans="1:11" s="107" customFormat="1" ht="12.95" customHeight="1">
      <c r="A8" s="777"/>
      <c r="B8" s="779"/>
      <c r="C8" s="779"/>
      <c r="D8" s="779"/>
      <c r="E8" s="779"/>
      <c r="F8" s="780" t="s">
        <v>1065</v>
      </c>
      <c r="G8" s="780"/>
      <c r="H8" s="780" t="s">
        <v>596</v>
      </c>
    </row>
    <row r="9" spans="1:11" s="107" customFormat="1" ht="12.95" customHeight="1">
      <c r="A9" s="781" t="s">
        <v>70</v>
      </c>
      <c r="B9" s="782" t="s">
        <v>332</v>
      </c>
      <c r="C9" s="783"/>
      <c r="D9" s="784" t="s">
        <v>392</v>
      </c>
      <c r="E9" s="783"/>
      <c r="F9" s="784" t="s">
        <v>1066</v>
      </c>
      <c r="G9" s="784" t="s">
        <v>1067</v>
      </c>
      <c r="H9" s="784" t="s">
        <v>1068</v>
      </c>
    </row>
    <row r="10" spans="1:11" s="107" customFormat="1" ht="12.95" customHeight="1">
      <c r="A10" s="777"/>
      <c r="B10" s="785" t="s">
        <v>122</v>
      </c>
      <c r="C10" s="786"/>
      <c r="D10" s="785" t="s">
        <v>123</v>
      </c>
      <c r="E10" s="786"/>
      <c r="F10" s="785" t="s">
        <v>280</v>
      </c>
      <c r="G10" s="785" t="s">
        <v>124</v>
      </c>
      <c r="H10" s="785" t="s">
        <v>281</v>
      </c>
    </row>
    <row r="11" spans="1:11" s="107" customFormat="1" ht="12.95" customHeight="1">
      <c r="A11" s="786"/>
      <c r="B11" s="786"/>
      <c r="C11" s="786"/>
      <c r="D11" s="786"/>
      <c r="E11" s="786"/>
      <c r="F11" s="786"/>
      <c r="G11" s="786"/>
      <c r="H11" s="786"/>
    </row>
    <row r="12" spans="1:11" s="107" customFormat="1" ht="12.95" customHeight="1">
      <c r="A12" s="787">
        <v>1</v>
      </c>
      <c r="B12" s="788" t="s">
        <v>1069</v>
      </c>
      <c r="C12" s="788"/>
      <c r="D12" s="776"/>
      <c r="E12" s="776"/>
      <c r="F12" s="789">
        <v>0.21</v>
      </c>
      <c r="G12" s="790" t="s">
        <v>1070</v>
      </c>
      <c r="H12" s="791">
        <f>F12</f>
        <v>0.21</v>
      </c>
    </row>
    <row r="13" spans="1:11" s="107" customFormat="1" ht="12.95" customHeight="1">
      <c r="A13" s="787">
        <f>A12+1</f>
        <v>2</v>
      </c>
      <c r="B13" s="788"/>
      <c r="C13" s="788"/>
      <c r="D13" s="776"/>
      <c r="E13" s="776"/>
      <c r="F13" s="776"/>
      <c r="G13" s="792"/>
      <c r="H13" s="776"/>
    </row>
    <row r="14" spans="1:11" s="107" customFormat="1" ht="12.95" customHeight="1">
      <c r="A14" s="787">
        <f>A13+1</f>
        <v>3</v>
      </c>
      <c r="B14" s="788" t="s">
        <v>1071</v>
      </c>
      <c r="C14" s="788"/>
      <c r="D14" s="776"/>
      <c r="E14" s="776"/>
      <c r="F14" s="789">
        <v>8.6999999999999994E-2</v>
      </c>
      <c r="G14" s="789">
        <v>0.68279999999999996</v>
      </c>
      <c r="H14" s="776"/>
    </row>
    <row r="15" spans="1:11" s="107" customFormat="1" ht="12.95" customHeight="1">
      <c r="A15" s="787">
        <f>A14+1</f>
        <v>4</v>
      </c>
      <c r="B15" s="788" t="s">
        <v>1072</v>
      </c>
      <c r="C15" s="788"/>
      <c r="D15" s="776"/>
      <c r="E15" s="776"/>
      <c r="F15" s="789">
        <v>0.09</v>
      </c>
      <c r="G15" s="789">
        <v>0.31719999999999998</v>
      </c>
      <c r="H15" s="776"/>
    </row>
    <row r="16" spans="1:11" s="107" customFormat="1" ht="12.95" customHeight="1">
      <c r="A16" s="787">
        <f>A15+1</f>
        <v>5</v>
      </c>
      <c r="B16" s="788" t="s">
        <v>1073</v>
      </c>
      <c r="C16" s="788"/>
      <c r="D16" s="776"/>
      <c r="E16" s="776"/>
      <c r="F16" s="776"/>
      <c r="G16" s="776"/>
      <c r="H16" s="789">
        <f>ROUND((F14*G14),4)+ROUND((F15*G15),4)</f>
        <v>8.7900000000000006E-2</v>
      </c>
    </row>
    <row r="17" spans="1:11">
      <c r="A17" s="793"/>
    </row>
    <row r="18" spans="1:11">
      <c r="A18" s="793"/>
      <c r="B18" s="794"/>
      <c r="C18" s="795"/>
      <c r="D18" s="795"/>
      <c r="E18" s="795"/>
      <c r="F18" s="795"/>
      <c r="G18" s="795"/>
      <c r="H18" s="795"/>
    </row>
    <row r="19" spans="1:11">
      <c r="A19" s="793"/>
      <c r="B19" s="794"/>
      <c r="C19" s="795"/>
      <c r="D19" s="795"/>
      <c r="E19" s="795"/>
      <c r="F19" s="795"/>
      <c r="G19" s="795"/>
      <c r="H19" s="795"/>
    </row>
    <row r="20" spans="1:11">
      <c r="A20" s="793"/>
      <c r="B20" s="794"/>
      <c r="C20" s="794"/>
      <c r="D20" s="794"/>
      <c r="E20" s="794"/>
      <c r="F20" s="794"/>
      <c r="G20" s="794"/>
      <c r="H20" s="794"/>
      <c r="I20" s="794"/>
      <c r="J20" s="794"/>
      <c r="K20" s="794"/>
    </row>
    <row r="21" spans="1:11">
      <c r="A21" s="794"/>
      <c r="C21" s="794"/>
      <c r="D21" s="794"/>
      <c r="E21" s="794"/>
      <c r="F21" s="794"/>
      <c r="G21" s="794"/>
      <c r="H21" s="794"/>
      <c r="I21" s="794"/>
      <c r="J21" s="794"/>
      <c r="K21" s="794"/>
    </row>
    <row r="22" spans="1:11">
      <c r="A22" s="794"/>
      <c r="B22" s="794"/>
      <c r="C22" s="794"/>
      <c r="D22" s="794"/>
      <c r="E22" s="794"/>
      <c r="F22" s="794"/>
      <c r="G22" s="794"/>
      <c r="H22" s="794"/>
      <c r="I22" s="794"/>
      <c r="J22" s="794"/>
      <c r="K22" s="794"/>
    </row>
    <row r="23" spans="1:11">
      <c r="A23" s="794"/>
      <c r="B23" s="794"/>
      <c r="C23" s="794"/>
      <c r="D23" s="794"/>
      <c r="E23" s="794"/>
      <c r="F23" s="794"/>
      <c r="G23" s="794"/>
      <c r="H23" s="794"/>
      <c r="I23" s="794"/>
      <c r="J23" s="794"/>
      <c r="K23" s="794"/>
    </row>
    <row r="24" spans="1:11">
      <c r="A24" s="794"/>
      <c r="B24" s="997"/>
      <c r="C24" s="997"/>
      <c r="D24" s="997"/>
      <c r="E24" s="997"/>
      <c r="F24" s="997"/>
      <c r="G24" s="997"/>
      <c r="H24" s="997"/>
      <c r="I24" s="997"/>
      <c r="J24" s="997"/>
      <c r="K24" s="997"/>
    </row>
    <row r="25" spans="1:11">
      <c r="A25" s="794"/>
      <c r="B25" s="997"/>
      <c r="C25" s="997"/>
      <c r="D25" s="997"/>
      <c r="E25" s="997"/>
      <c r="F25" s="997"/>
      <c r="G25" s="997"/>
      <c r="H25" s="997"/>
      <c r="I25" s="997"/>
      <c r="J25" s="997"/>
      <c r="K25" s="997"/>
    </row>
    <row r="26" spans="1:11">
      <c r="A26" s="794"/>
      <c r="B26" s="997"/>
      <c r="C26" s="997"/>
      <c r="D26" s="997"/>
      <c r="E26" s="997"/>
      <c r="F26" s="997"/>
      <c r="G26" s="997"/>
      <c r="H26" s="997"/>
      <c r="I26" s="997"/>
      <c r="J26" s="997"/>
      <c r="K26" s="997"/>
    </row>
    <row r="27" spans="1:11">
      <c r="A27" s="794"/>
      <c r="B27" s="796"/>
      <c r="C27" s="794"/>
      <c r="D27" s="794"/>
      <c r="E27" s="794"/>
      <c r="F27" s="794"/>
      <c r="G27" s="794"/>
      <c r="H27" s="794"/>
      <c r="I27" s="794"/>
      <c r="J27" s="794"/>
      <c r="K27" s="794"/>
    </row>
    <row r="28" spans="1:11">
      <c r="A28" s="794"/>
      <c r="B28" s="796"/>
      <c r="C28" s="794"/>
      <c r="D28" s="794"/>
      <c r="E28" s="794"/>
      <c r="F28" s="794"/>
      <c r="G28" s="794"/>
      <c r="H28" s="794"/>
      <c r="I28" s="794"/>
      <c r="J28" s="794"/>
      <c r="K28" s="794"/>
    </row>
    <row r="29" spans="1:11">
      <c r="A29" s="794"/>
      <c r="B29" s="794"/>
      <c r="C29" s="794"/>
      <c r="D29" s="794"/>
      <c r="E29" s="794"/>
      <c r="F29" s="794"/>
      <c r="G29" s="794"/>
      <c r="H29" s="794"/>
      <c r="I29" s="794"/>
      <c r="J29" s="794"/>
      <c r="K29" s="794"/>
    </row>
    <row r="30" spans="1:11">
      <c r="A30" s="794"/>
      <c r="B30" s="794"/>
      <c r="C30" s="794"/>
      <c r="D30" s="794"/>
      <c r="E30" s="794"/>
      <c r="F30" s="794"/>
      <c r="G30" s="794"/>
      <c r="H30" s="794"/>
      <c r="I30" s="794"/>
      <c r="J30" s="794"/>
      <c r="K30" s="794"/>
    </row>
    <row r="31" spans="1:11">
      <c r="A31" s="794"/>
      <c r="B31" s="794"/>
      <c r="C31" s="794"/>
      <c r="D31" s="794"/>
      <c r="E31" s="794"/>
      <c r="F31" s="794"/>
      <c r="G31" s="794"/>
      <c r="H31" s="794"/>
      <c r="I31" s="794"/>
      <c r="J31" s="794"/>
      <c r="K31" s="794"/>
    </row>
    <row r="32" spans="1:11">
      <c r="A32" s="794"/>
      <c r="B32" s="794"/>
      <c r="C32" s="794"/>
      <c r="D32" s="794"/>
      <c r="E32" s="794"/>
      <c r="F32" s="794"/>
      <c r="G32" s="794"/>
      <c r="H32" s="794"/>
      <c r="I32" s="794"/>
      <c r="J32" s="794"/>
      <c r="K32" s="794"/>
    </row>
    <row r="33" spans="1:11">
      <c r="A33" s="794"/>
      <c r="B33" s="794"/>
      <c r="C33" s="794"/>
      <c r="D33" s="794"/>
      <c r="E33" s="794"/>
      <c r="F33" s="794"/>
      <c r="G33" s="794"/>
      <c r="H33" s="794"/>
      <c r="I33" s="794"/>
      <c r="J33" s="794"/>
      <c r="K33" s="794"/>
    </row>
    <row r="34" spans="1:11">
      <c r="A34" s="794"/>
      <c r="B34" s="794"/>
      <c r="C34" s="794"/>
      <c r="D34" s="794"/>
      <c r="E34" s="794"/>
      <c r="F34" s="794"/>
      <c r="G34" s="794"/>
      <c r="H34" s="794"/>
      <c r="I34" s="794"/>
      <c r="J34" s="794"/>
      <c r="K34" s="794"/>
    </row>
    <row r="35" spans="1:11">
      <c r="A35" s="794"/>
      <c r="B35" s="794"/>
      <c r="C35" s="794"/>
      <c r="D35" s="794"/>
      <c r="E35" s="794"/>
      <c r="F35" s="794"/>
      <c r="G35" s="794"/>
      <c r="H35" s="794"/>
      <c r="I35" s="794"/>
      <c r="J35" s="794"/>
      <c r="K35" s="794"/>
    </row>
    <row r="36" spans="1:11">
      <c r="A36" s="794"/>
      <c r="B36" s="794"/>
      <c r="C36" s="794"/>
      <c r="D36" s="794"/>
      <c r="E36" s="794"/>
      <c r="F36" s="794"/>
      <c r="G36" s="794"/>
      <c r="H36" s="794"/>
      <c r="I36" s="794"/>
      <c r="J36" s="794"/>
      <c r="K36" s="794"/>
    </row>
    <row r="37" spans="1:11">
      <c r="A37" s="794"/>
      <c r="B37" s="794"/>
      <c r="C37" s="794"/>
      <c r="D37" s="794"/>
      <c r="E37" s="794"/>
      <c r="F37" s="794"/>
      <c r="G37" s="794"/>
      <c r="H37" s="794"/>
      <c r="I37" s="794"/>
      <c r="J37" s="794"/>
      <c r="K37" s="794"/>
    </row>
    <row r="38" spans="1:11">
      <c r="A38" s="794"/>
      <c r="B38" s="794"/>
      <c r="C38" s="794"/>
      <c r="D38" s="794"/>
      <c r="E38" s="794"/>
      <c r="F38" s="794"/>
      <c r="G38" s="794"/>
      <c r="H38" s="794"/>
      <c r="I38" s="794"/>
      <c r="J38" s="794"/>
      <c r="K38" s="794"/>
    </row>
    <row r="39" spans="1:11">
      <c r="A39" s="794"/>
      <c r="B39" s="794"/>
      <c r="C39" s="794"/>
      <c r="D39" s="794"/>
      <c r="E39" s="794"/>
      <c r="F39" s="794"/>
      <c r="G39" s="794"/>
      <c r="H39" s="794"/>
      <c r="I39" s="794"/>
      <c r="J39" s="794"/>
      <c r="K39" s="794"/>
    </row>
    <row r="40" spans="1:11">
      <c r="A40" s="794"/>
      <c r="B40" s="794"/>
      <c r="C40" s="794"/>
      <c r="D40" s="794"/>
      <c r="E40" s="794"/>
      <c r="F40" s="794"/>
      <c r="G40" s="794"/>
      <c r="H40" s="794"/>
      <c r="I40" s="794"/>
      <c r="J40" s="794"/>
      <c r="K40" s="794"/>
    </row>
    <row r="41" spans="1:11">
      <c r="A41" s="794"/>
      <c r="B41" s="794"/>
      <c r="C41" s="794"/>
      <c r="D41" s="794"/>
      <c r="E41" s="794"/>
      <c r="F41" s="794"/>
      <c r="G41" s="794"/>
      <c r="H41" s="794"/>
      <c r="I41" s="794"/>
      <c r="J41" s="794"/>
      <c r="K41" s="794"/>
    </row>
    <row r="42" spans="1:11">
      <c r="A42" s="794"/>
      <c r="B42" s="794"/>
      <c r="C42" s="794"/>
      <c r="D42" s="794"/>
      <c r="E42" s="794"/>
      <c r="F42" s="794"/>
      <c r="G42" s="794"/>
      <c r="H42" s="794"/>
      <c r="I42" s="794"/>
      <c r="J42" s="794"/>
      <c r="K42" s="794"/>
    </row>
    <row r="43" spans="1:11">
      <c r="A43" s="794"/>
      <c r="B43" s="794"/>
      <c r="C43" s="794"/>
      <c r="D43" s="794"/>
      <c r="E43" s="794"/>
      <c r="F43" s="794"/>
      <c r="G43" s="794"/>
      <c r="H43" s="794"/>
      <c r="I43" s="794"/>
      <c r="J43" s="794"/>
      <c r="K43" s="794"/>
    </row>
    <row r="44" spans="1:11">
      <c r="A44" s="794"/>
      <c r="B44" s="794"/>
      <c r="C44" s="794"/>
      <c r="D44" s="794"/>
      <c r="E44" s="794"/>
      <c r="F44" s="794"/>
      <c r="G44" s="794"/>
      <c r="H44" s="794"/>
      <c r="I44" s="794"/>
      <c r="J44" s="794"/>
      <c r="K44" s="794"/>
    </row>
    <row r="45" spans="1:11">
      <c r="A45" s="794"/>
      <c r="B45" s="794"/>
      <c r="C45" s="794"/>
      <c r="D45" s="794"/>
      <c r="E45" s="794"/>
      <c r="F45" s="794"/>
      <c r="G45" s="794"/>
      <c r="H45" s="794"/>
      <c r="I45" s="794"/>
      <c r="J45" s="794"/>
      <c r="K45" s="794"/>
    </row>
    <row r="46" spans="1:11">
      <c r="A46" s="794"/>
      <c r="B46" s="794"/>
      <c r="C46" s="794"/>
      <c r="D46" s="794"/>
      <c r="E46" s="794"/>
      <c r="F46" s="794"/>
      <c r="G46" s="794"/>
      <c r="H46" s="794"/>
      <c r="I46" s="794"/>
      <c r="J46" s="794"/>
      <c r="K46" s="794"/>
    </row>
    <row r="47" spans="1:11">
      <c r="A47" s="794"/>
      <c r="B47" s="794"/>
      <c r="C47" s="794"/>
      <c r="D47" s="794"/>
      <c r="E47" s="794"/>
      <c r="F47" s="794"/>
      <c r="G47" s="794"/>
      <c r="H47" s="794"/>
      <c r="I47" s="794"/>
      <c r="J47" s="794"/>
      <c r="K47" s="794"/>
    </row>
    <row r="48" spans="1:11">
      <c r="A48" s="794"/>
      <c r="B48" s="794"/>
      <c r="C48" s="794"/>
      <c r="D48" s="794"/>
      <c r="E48" s="794"/>
      <c r="F48" s="794"/>
      <c r="G48" s="794"/>
      <c r="H48" s="794"/>
      <c r="I48" s="794"/>
      <c r="J48" s="794"/>
      <c r="K48" s="794"/>
    </row>
  </sheetData>
  <mergeCells count="3">
    <mergeCell ref="A2:K2"/>
    <mergeCell ref="A4:K4"/>
    <mergeCell ref="B24:K26"/>
  </mergeCells>
  <pageMargins left="0.7" right="0.7" top="0.75" bottom="0.75" header="0.3" footer="0.3"/>
  <pageSetup scale="72" orientation="portrait" r:id="rId1"/>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C73C-66E8-4787-855D-B039A6664F1E}">
  <sheetPr>
    <tabColor theme="6" tint="0.39997558519241921"/>
  </sheetPr>
  <dimension ref="A1:K24"/>
  <sheetViews>
    <sheetView view="pageBreakPreview" zoomScale="90" zoomScaleNormal="90" zoomScaleSheetLayoutView="90" workbookViewId="0">
      <selection activeCell="M9" sqref="M9"/>
    </sheetView>
  </sheetViews>
  <sheetFormatPr defaultColWidth="10.83203125" defaultRowHeight="15"/>
  <cols>
    <col min="1" max="5" width="10.83203125" style="798"/>
    <col min="6" max="6" width="15.6640625" style="798" customWidth="1"/>
    <col min="7" max="7" width="10.83203125" style="798"/>
    <col min="8" max="8" width="15.6640625" style="798" customWidth="1"/>
    <col min="9" max="16384" width="10.83203125" style="798"/>
  </cols>
  <sheetData>
    <row r="1" spans="1:11">
      <c r="A1" s="797" t="s">
        <v>750</v>
      </c>
    </row>
    <row r="2" spans="1:11">
      <c r="A2" s="994" t="s">
        <v>1029</v>
      </c>
      <c r="B2" s="994"/>
      <c r="C2" s="994"/>
      <c r="D2" s="994"/>
      <c r="E2" s="994"/>
      <c r="F2" s="994"/>
      <c r="G2" s="994"/>
      <c r="H2" s="994"/>
      <c r="I2" s="994"/>
      <c r="J2" s="994"/>
      <c r="K2" s="994"/>
    </row>
    <row r="3" spans="1:11">
      <c r="A3" s="709" t="s">
        <v>1074</v>
      </c>
      <c r="B3" s="709"/>
      <c r="C3" s="709"/>
      <c r="D3" s="709"/>
      <c r="E3" s="709"/>
      <c r="F3" s="709"/>
      <c r="G3" s="709"/>
      <c r="H3" s="709"/>
      <c r="I3" s="709"/>
      <c r="J3" s="709"/>
      <c r="K3" s="709"/>
    </row>
    <row r="4" spans="1:11">
      <c r="A4" s="994" t="s">
        <v>1075</v>
      </c>
      <c r="B4" s="994"/>
      <c r="C4" s="994"/>
      <c r="D4" s="994"/>
      <c r="E4" s="994"/>
      <c r="F4" s="994"/>
      <c r="G4" s="994"/>
      <c r="H4" s="994"/>
      <c r="I4" s="994"/>
      <c r="J4" s="994"/>
      <c r="K4" s="994"/>
    </row>
    <row r="6" spans="1:11" ht="122.25" customHeight="1">
      <c r="A6" s="998" t="s">
        <v>1076</v>
      </c>
      <c r="B6" s="998"/>
      <c r="C6" s="998"/>
      <c r="D6" s="998"/>
      <c r="E6" s="998"/>
      <c r="F6" s="998"/>
      <c r="G6" s="998"/>
      <c r="H6" s="998"/>
      <c r="I6" s="998"/>
    </row>
    <row r="7" spans="1:11">
      <c r="A7" s="799"/>
      <c r="B7" s="799"/>
      <c r="C7" s="799"/>
      <c r="D7" s="799"/>
      <c r="E7" s="799"/>
      <c r="F7" s="799"/>
      <c r="G7" s="799"/>
      <c r="H7" s="799"/>
      <c r="I7" s="799"/>
    </row>
    <row r="8" spans="1:11" ht="15" customHeight="1">
      <c r="G8" s="999"/>
      <c r="H8" s="1000" t="s">
        <v>1077</v>
      </c>
    </row>
    <row r="9" spans="1:11">
      <c r="G9" s="999"/>
      <c r="H9" s="1000"/>
    </row>
    <row r="10" spans="1:11">
      <c r="A10" s="800" t="s">
        <v>1078</v>
      </c>
      <c r="H10" s="1000"/>
    </row>
    <row r="12" spans="1:11">
      <c r="A12" s="798" t="s">
        <v>1079</v>
      </c>
      <c r="H12" s="801">
        <v>109696.82756694988</v>
      </c>
    </row>
    <row r="13" spans="1:11">
      <c r="A13" s="798" t="s">
        <v>1080</v>
      </c>
      <c r="H13" s="801">
        <v>88272.660565219179</v>
      </c>
    </row>
    <row r="15" spans="1:11">
      <c r="A15" s="798" t="s">
        <v>1081</v>
      </c>
      <c r="H15" s="802">
        <f>SUM(H12:H14)</f>
        <v>197969.48813216906</v>
      </c>
    </row>
    <row r="16" spans="1:11">
      <c r="H16" s="803"/>
    </row>
    <row r="17" spans="1:9">
      <c r="A17" s="798" t="s">
        <v>1082</v>
      </c>
      <c r="H17" s="804">
        <f>'Attachment H-27A'!F131</f>
        <v>0.27944099999999994</v>
      </c>
    </row>
    <row r="19" spans="1:9">
      <c r="A19" s="798" t="s">
        <v>1083</v>
      </c>
      <c r="H19" s="805">
        <f>H15*H17</f>
        <v>55320.791733141443</v>
      </c>
    </row>
    <row r="21" spans="1:9">
      <c r="A21" s="798" t="s">
        <v>1084</v>
      </c>
      <c r="H21" s="806">
        <f>'Attachment H-27A'!F135</f>
        <v>1.3878114075322074</v>
      </c>
    </row>
    <row r="23" spans="1:9" ht="15.75" thickBot="1">
      <c r="A23" s="798" t="s">
        <v>262</v>
      </c>
      <c r="H23" s="807">
        <f>H19*H21</f>
        <v>76774.825840967125</v>
      </c>
    </row>
    <row r="24" spans="1:9" ht="15.75" thickTop="1">
      <c r="A24" s="808"/>
      <c r="B24" s="808"/>
      <c r="C24" s="808"/>
      <c r="D24" s="808"/>
      <c r="E24" s="808"/>
      <c r="F24" s="808"/>
      <c r="G24" s="808"/>
      <c r="H24" s="808"/>
      <c r="I24" s="808"/>
    </row>
  </sheetData>
  <mergeCells count="5">
    <mergeCell ref="A2:K2"/>
    <mergeCell ref="A4:K4"/>
    <mergeCell ref="A6:I6"/>
    <mergeCell ref="G8:G9"/>
    <mergeCell ref="H8:H10"/>
  </mergeCells>
  <pageMargins left="0.7" right="0.7" top="0.75" bottom="0.75" header="0.3" footer="0.3"/>
  <pageSetup scale="94" orientation="portrait" r:id="rId1"/>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7D27-C0B2-4EAE-8DE7-65BE1930D6DD}">
  <sheetPr>
    <tabColor theme="6" tint="0.39997558519241921"/>
  </sheetPr>
  <dimension ref="A1:K29"/>
  <sheetViews>
    <sheetView view="pageBreakPreview" zoomScale="90" zoomScaleNormal="100" zoomScaleSheetLayoutView="90" workbookViewId="0">
      <selection activeCell="L13" sqref="L13"/>
    </sheetView>
  </sheetViews>
  <sheetFormatPr defaultColWidth="8.1640625" defaultRowHeight="12"/>
  <cols>
    <col min="1" max="1" width="2.33203125" style="647" customWidth="1"/>
    <col min="2" max="2" width="16.6640625" style="647" customWidth="1"/>
    <col min="3" max="4" width="8.1640625" style="647"/>
    <col min="5" max="5" width="23" style="647" customWidth="1"/>
    <col min="6" max="6" width="24.1640625" style="647" customWidth="1"/>
    <col min="7" max="7" width="17.5" style="647" customWidth="1"/>
    <col min="8" max="8" width="8.1640625" style="647"/>
    <col min="9" max="9" width="23.5" style="647" customWidth="1"/>
    <col min="10" max="16384" width="8.1640625" style="647"/>
  </cols>
  <sheetData>
    <row r="1" spans="1:11" s="808" customFormat="1" ht="15">
      <c r="A1" s="797" t="s">
        <v>750</v>
      </c>
      <c r="B1" s="798"/>
      <c r="C1" s="798"/>
      <c r="D1" s="798"/>
      <c r="E1" s="798"/>
      <c r="F1" s="798"/>
      <c r="G1" s="798"/>
      <c r="H1" s="798"/>
      <c r="I1" s="798"/>
      <c r="J1" s="798"/>
      <c r="K1" s="798"/>
    </row>
    <row r="2" spans="1:11" s="808" customFormat="1" ht="14.25">
      <c r="A2" s="994" t="s">
        <v>1029</v>
      </c>
      <c r="B2" s="994"/>
      <c r="C2" s="994"/>
      <c r="D2" s="994"/>
      <c r="E2" s="994"/>
      <c r="F2" s="994"/>
      <c r="G2" s="994"/>
      <c r="H2" s="994"/>
      <c r="I2" s="994"/>
      <c r="J2" s="994"/>
      <c r="K2" s="994"/>
    </row>
    <row r="3" spans="1:11" s="808" customFormat="1" ht="14.25">
      <c r="A3" s="809" t="s">
        <v>1085</v>
      </c>
      <c r="B3" s="809"/>
      <c r="C3" s="809"/>
      <c r="D3" s="809"/>
      <c r="E3" s="809"/>
      <c r="F3" s="809"/>
      <c r="G3" s="809"/>
      <c r="H3" s="809"/>
      <c r="I3" s="809"/>
      <c r="J3" s="809"/>
      <c r="K3" s="809"/>
    </row>
    <row r="4" spans="1:11" s="808" customFormat="1" ht="14.25">
      <c r="A4" s="1002" t="s">
        <v>1086</v>
      </c>
      <c r="B4" s="1002"/>
      <c r="C4" s="1002"/>
      <c r="D4" s="1002"/>
      <c r="E4" s="1002"/>
      <c r="F4" s="1002"/>
      <c r="G4" s="1002"/>
      <c r="H4" s="1002"/>
      <c r="I4" s="1002"/>
      <c r="J4" s="1002"/>
      <c r="K4" s="1002"/>
    </row>
    <row r="5" spans="1:11" s="811" customFormat="1" ht="15">
      <c r="A5" s="810"/>
      <c r="B5" s="810"/>
      <c r="C5" s="810"/>
      <c r="D5" s="810"/>
      <c r="E5" s="810"/>
      <c r="F5" s="810"/>
      <c r="G5" s="810"/>
      <c r="H5" s="810"/>
      <c r="I5" s="810"/>
      <c r="J5" s="810"/>
      <c r="K5" s="810"/>
    </row>
    <row r="6" spans="1:11" ht="15">
      <c r="A6" s="812"/>
      <c r="B6" s="812"/>
      <c r="C6" s="812"/>
      <c r="D6" s="812"/>
      <c r="E6" s="812"/>
      <c r="F6" s="812"/>
      <c r="G6" s="812"/>
      <c r="H6" s="812"/>
      <c r="I6" s="812"/>
      <c r="J6" s="812"/>
      <c r="K6" s="812"/>
    </row>
    <row r="7" spans="1:11" ht="15">
      <c r="A7" s="812"/>
      <c r="B7" s="812"/>
      <c r="C7" s="812"/>
      <c r="D7" s="812"/>
      <c r="E7" s="812"/>
      <c r="F7" s="812"/>
      <c r="G7" s="812"/>
      <c r="H7" s="812"/>
      <c r="I7" s="812"/>
      <c r="J7" s="812"/>
      <c r="K7" s="812"/>
    </row>
    <row r="8" spans="1:11" ht="15">
      <c r="A8" s="812">
        <v>1</v>
      </c>
      <c r="B8" s="1001" t="s">
        <v>1087</v>
      </c>
      <c r="C8" s="1001"/>
      <c r="D8" s="1001"/>
      <c r="E8" s="1001"/>
      <c r="F8" s="1001"/>
      <c r="G8" s="813">
        <v>166300561.7977528</v>
      </c>
      <c r="H8" s="812"/>
      <c r="I8" s="812"/>
      <c r="J8" s="812"/>
      <c r="K8" s="812"/>
    </row>
    <row r="9" spans="1:11" ht="15">
      <c r="A9" s="812"/>
      <c r="B9" s="812"/>
      <c r="C9" s="812"/>
      <c r="D9" s="812"/>
      <c r="E9" s="812"/>
      <c r="F9" s="812"/>
      <c r="G9" s="812"/>
      <c r="H9" s="812"/>
      <c r="I9" s="812"/>
      <c r="J9" s="812"/>
      <c r="K9" s="812"/>
    </row>
    <row r="10" spans="1:11" ht="15">
      <c r="A10" s="812">
        <v>2</v>
      </c>
      <c r="B10" s="1001" t="s">
        <v>1088</v>
      </c>
      <c r="C10" s="1001"/>
      <c r="D10" s="1001"/>
      <c r="E10" s="1001"/>
      <c r="F10" s="1001"/>
      <c r="G10" s="813">
        <f>'Att 4 - Rate Base'!D23+'Att 4 - Rate Base'!E23-G11-G12</f>
        <v>147695744</v>
      </c>
      <c r="H10" s="812"/>
      <c r="I10" s="814"/>
      <c r="J10" s="812"/>
      <c r="K10" s="812"/>
    </row>
    <row r="11" spans="1:11" ht="15">
      <c r="A11" s="812">
        <v>3</v>
      </c>
      <c r="B11" s="1003" t="s">
        <v>1089</v>
      </c>
      <c r="C11" s="1003"/>
      <c r="D11" s="1003"/>
      <c r="E11" s="1003"/>
      <c r="F11" s="1003"/>
      <c r="G11" s="813">
        <v>9638231</v>
      </c>
      <c r="H11" s="812"/>
      <c r="I11" s="815"/>
      <c r="J11" s="812"/>
      <c r="K11" s="812"/>
    </row>
    <row r="12" spans="1:11" ht="15">
      <c r="A12" s="812">
        <v>4</v>
      </c>
      <c r="B12" s="1003" t="s">
        <v>1090</v>
      </c>
      <c r="C12" s="1003"/>
      <c r="D12" s="1003"/>
      <c r="E12" s="1003"/>
      <c r="F12" s="1003"/>
      <c r="G12" s="813">
        <v>1365028</v>
      </c>
      <c r="H12" s="812"/>
      <c r="I12" s="815"/>
      <c r="J12" s="812"/>
      <c r="K12" s="812"/>
    </row>
    <row r="13" spans="1:11" ht="15">
      <c r="A13" s="812">
        <v>5</v>
      </c>
      <c r="B13" s="1001" t="s">
        <v>1091</v>
      </c>
      <c r="C13" s="1001"/>
      <c r="D13" s="1001"/>
      <c r="E13" s="1001"/>
      <c r="F13" s="1001"/>
      <c r="G13" s="816">
        <f>+SUM(G10:G12)</f>
        <v>158699003</v>
      </c>
      <c r="H13" s="812"/>
      <c r="I13" s="817"/>
      <c r="J13" s="812"/>
      <c r="K13" s="812"/>
    </row>
    <row r="14" spans="1:11" ht="15">
      <c r="A14" s="812"/>
      <c r="B14" s="812"/>
      <c r="C14" s="812"/>
      <c r="D14" s="812"/>
      <c r="E14" s="812"/>
      <c r="F14" s="812"/>
      <c r="G14" s="818"/>
      <c r="H14" s="812"/>
      <c r="I14" s="812"/>
      <c r="J14" s="812"/>
      <c r="K14" s="812"/>
    </row>
    <row r="15" spans="1:11" ht="15">
      <c r="A15" s="812">
        <v>6</v>
      </c>
      <c r="B15" s="812" t="s">
        <v>1092</v>
      </c>
      <c r="C15" s="812"/>
      <c r="D15" s="812"/>
      <c r="E15" s="812"/>
      <c r="F15" s="812"/>
      <c r="G15" s="813">
        <f>'Att 4 - Rate Base'!D42</f>
        <v>771740.96000000206</v>
      </c>
      <c r="H15" s="812"/>
      <c r="I15" s="812"/>
      <c r="J15" s="812"/>
      <c r="K15" s="812"/>
    </row>
    <row r="16" spans="1:11" ht="15">
      <c r="A16" s="812">
        <v>7</v>
      </c>
      <c r="B16" s="812" t="s">
        <v>1093</v>
      </c>
      <c r="C16" s="812"/>
      <c r="D16" s="812"/>
      <c r="E16" s="812"/>
      <c r="F16" s="812"/>
      <c r="G16" s="819">
        <f>G15+G10</f>
        <v>148467484.96000001</v>
      </c>
      <c r="H16" s="812"/>
      <c r="I16" s="812"/>
      <c r="J16" s="812"/>
      <c r="K16" s="812"/>
    </row>
    <row r="17" spans="1:11" ht="15">
      <c r="A17" s="812"/>
      <c r="B17" s="812"/>
      <c r="C17" s="812"/>
      <c r="D17" s="812"/>
      <c r="E17" s="812"/>
      <c r="F17" s="812"/>
      <c r="G17" s="812"/>
      <c r="H17" s="812"/>
      <c r="I17" s="812"/>
      <c r="J17" s="812"/>
      <c r="K17" s="812"/>
    </row>
    <row r="18" spans="1:11" ht="15">
      <c r="A18" s="812"/>
      <c r="B18" s="820" t="s">
        <v>65</v>
      </c>
      <c r="C18" s="812"/>
      <c r="D18" s="812"/>
      <c r="E18" s="812"/>
      <c r="F18" s="812"/>
      <c r="G18" s="812"/>
      <c r="H18" s="812"/>
      <c r="I18" s="812"/>
      <c r="J18" s="812"/>
      <c r="K18" s="812"/>
    </row>
    <row r="19" spans="1:11" ht="15">
      <c r="A19" s="812"/>
      <c r="B19" s="812" t="s">
        <v>1094</v>
      </c>
      <c r="C19" s="812"/>
      <c r="D19" s="812"/>
      <c r="E19" s="812"/>
      <c r="F19" s="812"/>
      <c r="G19" s="812"/>
      <c r="H19" s="812"/>
      <c r="I19" s="812"/>
      <c r="J19" s="812"/>
      <c r="K19" s="812"/>
    </row>
    <row r="20" spans="1:11" ht="15">
      <c r="A20" s="812"/>
      <c r="B20" s="812" t="s">
        <v>1095</v>
      </c>
      <c r="C20" s="812"/>
      <c r="D20" s="812"/>
      <c r="E20" s="812"/>
      <c r="F20" s="812"/>
      <c r="G20" s="812"/>
      <c r="H20" s="812"/>
      <c r="I20" s="812"/>
      <c r="J20" s="812"/>
      <c r="K20" s="812"/>
    </row>
    <row r="21" spans="1:11" ht="15">
      <c r="A21" s="812"/>
      <c r="B21" s="812" t="s">
        <v>1096</v>
      </c>
      <c r="C21" s="812"/>
      <c r="D21" s="812"/>
      <c r="E21" s="812"/>
      <c r="F21" s="812"/>
      <c r="G21" s="812"/>
      <c r="H21" s="812"/>
      <c r="I21" s="812"/>
      <c r="J21" s="812"/>
      <c r="K21" s="812"/>
    </row>
    <row r="22" spans="1:11" ht="15">
      <c r="A22" s="812"/>
      <c r="B22" s="812"/>
      <c r="C22" s="812"/>
      <c r="D22" s="812"/>
      <c r="E22" s="812"/>
      <c r="F22" s="812"/>
      <c r="G22" s="812"/>
      <c r="H22" s="812"/>
      <c r="I22" s="812"/>
      <c r="J22" s="812"/>
      <c r="K22" s="812"/>
    </row>
    <row r="23" spans="1:11" ht="15">
      <c r="A23" s="812"/>
      <c r="B23" s="812"/>
      <c r="C23" s="812"/>
      <c r="D23" s="812"/>
      <c r="E23" s="812"/>
      <c r="F23" s="812"/>
      <c r="G23" s="812"/>
      <c r="H23" s="812"/>
      <c r="I23" s="812"/>
      <c r="J23" s="812"/>
      <c r="K23" s="812"/>
    </row>
    <row r="24" spans="1:11" ht="15">
      <c r="A24" s="812"/>
      <c r="B24" s="812"/>
      <c r="C24" s="812"/>
      <c r="D24" s="812"/>
      <c r="E24" s="812"/>
      <c r="F24" s="812"/>
      <c r="G24" s="812"/>
      <c r="H24" s="812"/>
      <c r="I24" s="812"/>
      <c r="J24" s="812"/>
      <c r="K24" s="812"/>
    </row>
    <row r="25" spans="1:11" ht="15">
      <c r="A25" s="812"/>
      <c r="B25" s="812"/>
      <c r="C25" s="812"/>
      <c r="D25" s="812"/>
      <c r="E25" s="812"/>
      <c r="F25" s="812"/>
      <c r="G25" s="812"/>
      <c r="H25" s="812"/>
      <c r="I25" s="812"/>
      <c r="J25" s="812"/>
      <c r="K25" s="812"/>
    </row>
    <row r="26" spans="1:11" ht="15">
      <c r="A26" s="812"/>
      <c r="B26" s="812"/>
      <c r="C26" s="812"/>
      <c r="D26" s="812"/>
      <c r="E26" s="812"/>
      <c r="F26" s="812"/>
      <c r="G26" s="812"/>
      <c r="H26" s="812"/>
      <c r="I26" s="812"/>
      <c r="J26" s="812"/>
      <c r="K26" s="812"/>
    </row>
    <row r="27" spans="1:11" ht="15">
      <c r="A27" s="812"/>
      <c r="B27" s="812"/>
      <c r="C27" s="812"/>
      <c r="D27" s="812"/>
      <c r="E27" s="812"/>
      <c r="F27" s="812"/>
      <c r="G27" s="812"/>
      <c r="H27" s="812"/>
      <c r="I27" s="812"/>
      <c r="J27" s="812"/>
      <c r="K27" s="812"/>
    </row>
    <row r="28" spans="1:11" ht="15">
      <c r="A28" s="812"/>
      <c r="B28" s="812"/>
      <c r="C28" s="812"/>
      <c r="D28" s="812"/>
      <c r="E28" s="812"/>
      <c r="F28" s="812"/>
      <c r="G28" s="812"/>
      <c r="H28" s="812"/>
      <c r="I28" s="812"/>
      <c r="J28" s="812"/>
      <c r="K28" s="812"/>
    </row>
    <row r="29" spans="1:11" ht="15">
      <c r="A29" s="812"/>
      <c r="B29" s="812"/>
      <c r="C29" s="812"/>
      <c r="D29" s="812"/>
      <c r="E29" s="812"/>
      <c r="F29" s="812"/>
      <c r="G29" s="812"/>
      <c r="H29" s="812"/>
      <c r="I29" s="812"/>
      <c r="J29" s="812"/>
      <c r="K29" s="812"/>
    </row>
  </sheetData>
  <mergeCells count="7">
    <mergeCell ref="B13:F13"/>
    <mergeCell ref="A2:K2"/>
    <mergeCell ref="A4:K4"/>
    <mergeCell ref="B8:F8"/>
    <mergeCell ref="B10:F10"/>
    <mergeCell ref="B11:F11"/>
    <mergeCell ref="B12:F12"/>
  </mergeCells>
  <pageMargins left="0.7" right="0.7" top="0.75" bottom="0.75" header="0.3" footer="0.3"/>
  <pageSetup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107C-487D-4188-850F-5253F1529A79}">
  <sheetPr>
    <tabColor theme="6" tint="0.39997558519241921"/>
  </sheetPr>
  <dimension ref="A1:I35"/>
  <sheetViews>
    <sheetView view="pageBreakPreview" zoomScale="90" zoomScaleNormal="100" zoomScaleSheetLayoutView="90" workbookViewId="0">
      <selection activeCell="M30" sqref="M30"/>
    </sheetView>
  </sheetViews>
  <sheetFormatPr defaultColWidth="10.83203125" defaultRowHeight="12.75"/>
  <cols>
    <col min="1" max="1" width="3.83203125" style="822" customWidth="1"/>
    <col min="2" max="2" width="10.83203125" style="822"/>
    <col min="3" max="3" width="57.33203125" style="822" customWidth="1"/>
    <col min="4" max="4" width="20.83203125" style="822" customWidth="1"/>
    <col min="5" max="5" width="15.6640625" style="822" customWidth="1"/>
    <col min="6" max="6" width="31.83203125" style="822" bestFit="1" customWidth="1"/>
    <col min="7" max="7" width="10.83203125" style="822"/>
    <col min="8" max="8" width="14.1640625" style="822" bestFit="1" customWidth="1"/>
    <col min="9" max="16384" width="10.83203125" style="822"/>
  </cols>
  <sheetData>
    <row r="1" spans="1:9">
      <c r="A1" s="821" t="s">
        <v>750</v>
      </c>
      <c r="C1" s="823"/>
    </row>
    <row r="2" spans="1:9" s="824" customFormat="1">
      <c r="A2" s="821" t="s">
        <v>1029</v>
      </c>
      <c r="I2" s="825"/>
    </row>
    <row r="3" spans="1:9" s="824" customFormat="1" ht="13.15" customHeight="1">
      <c r="A3" s="824" t="s">
        <v>1097</v>
      </c>
      <c r="C3" s="826"/>
      <c r="D3" s="826"/>
      <c r="E3" s="826"/>
      <c r="F3" s="826"/>
    </row>
    <row r="4" spans="1:9" s="824" customFormat="1" ht="13.15" customHeight="1">
      <c r="A4" s="826" t="s">
        <v>1098</v>
      </c>
      <c r="C4" s="826"/>
      <c r="D4" s="826"/>
      <c r="E4" s="826"/>
      <c r="F4" s="826"/>
    </row>
    <row r="5" spans="1:9" s="824" customFormat="1" ht="13.15" customHeight="1">
      <c r="C5" s="826"/>
      <c r="D5" s="826"/>
      <c r="E5" s="826"/>
      <c r="F5" s="826"/>
    </row>
    <row r="6" spans="1:9" ht="15" customHeight="1">
      <c r="C6" s="827"/>
      <c r="D6" s="827"/>
      <c r="E6" s="1004"/>
      <c r="F6" s="827"/>
    </row>
    <row r="7" spans="1:9">
      <c r="B7" s="827"/>
      <c r="C7" s="827"/>
      <c r="D7" s="827"/>
      <c r="E7" s="1004"/>
      <c r="F7" s="827"/>
    </row>
    <row r="8" spans="1:9">
      <c r="A8" s="822">
        <v>1</v>
      </c>
      <c r="B8" s="827" t="s">
        <v>1099</v>
      </c>
      <c r="C8" s="827"/>
      <c r="D8" s="827"/>
      <c r="E8" s="828">
        <v>24284076</v>
      </c>
      <c r="F8" s="827"/>
    </row>
    <row r="9" spans="1:9">
      <c r="A9" s="822">
        <v>2</v>
      </c>
      <c r="B9" s="776" t="s">
        <v>1100</v>
      </c>
      <c r="C9" s="827"/>
      <c r="D9" s="827"/>
      <c r="E9" s="828">
        <v>1415016.3299999998</v>
      </c>
    </row>
    <row r="10" spans="1:9">
      <c r="A10" s="822">
        <v>3</v>
      </c>
      <c r="B10" s="776" t="s">
        <v>1101</v>
      </c>
      <c r="C10" s="827"/>
      <c r="D10" s="827"/>
      <c r="E10" s="828">
        <f>-'Att 12 - Revenue Credits'!D28</f>
        <v>-206537.58000000002</v>
      </c>
      <c r="F10" s="822" t="s">
        <v>1102</v>
      </c>
    </row>
    <row r="11" spans="1:9">
      <c r="B11" s="776"/>
      <c r="C11" s="827"/>
      <c r="D11" s="827"/>
      <c r="E11" s="828"/>
    </row>
    <row r="12" spans="1:9" ht="13.5" thickBot="1">
      <c r="A12" s="822">
        <v>4</v>
      </c>
      <c r="B12" s="827" t="s">
        <v>1126</v>
      </c>
      <c r="C12" s="827"/>
      <c r="D12" s="827"/>
      <c r="E12" s="829">
        <f>SUM(E8:E11)</f>
        <v>25492554.75</v>
      </c>
      <c r="F12" s="827" t="s">
        <v>1103</v>
      </c>
      <c r="H12" s="830"/>
    </row>
    <row r="13" spans="1:9" ht="13.5" thickTop="1"/>
    <row r="14" spans="1:9">
      <c r="A14" s="822" t="s">
        <v>1104</v>
      </c>
    </row>
    <row r="15" spans="1:9">
      <c r="A15" s="822" t="s">
        <v>1127</v>
      </c>
    </row>
    <row r="16" spans="1:9">
      <c r="A16" s="822" t="s">
        <v>1105</v>
      </c>
    </row>
    <row r="33" spans="5:5">
      <c r="E33" s="830"/>
    </row>
    <row r="34" spans="5:5">
      <c r="E34" s="831"/>
    </row>
    <row r="35" spans="5:5">
      <c r="E35" s="830"/>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49"/>
  <sheetViews>
    <sheetView view="pageBreakPreview" zoomScaleNormal="100" zoomScaleSheetLayoutView="100" workbookViewId="0">
      <selection activeCell="H38" sqref="H38"/>
    </sheetView>
  </sheetViews>
  <sheetFormatPr defaultColWidth="9.33203125" defaultRowHeight="12"/>
  <cols>
    <col min="1" max="1" width="5.83203125" style="647" customWidth="1"/>
    <col min="2" max="2" width="46.1640625" style="647" bestFit="1" customWidth="1"/>
    <col min="3" max="3" width="21.33203125" style="647" customWidth="1"/>
    <col min="4" max="16" width="15.33203125" style="647" customWidth="1"/>
    <col min="17" max="16384" width="9.33203125" style="647"/>
  </cols>
  <sheetData>
    <row r="1" spans="1:101" ht="12.75">
      <c r="A1"/>
      <c r="B1"/>
      <c r="C1" s="646"/>
      <c r="D1" s="646"/>
      <c r="E1" s="646"/>
      <c r="F1" s="646"/>
      <c r="G1" s="646"/>
      <c r="H1" s="646"/>
      <c r="J1" s="648"/>
      <c r="P1" s="649" t="s">
        <v>67</v>
      </c>
    </row>
    <row r="2" spans="1:101">
      <c r="A2" s="650"/>
      <c r="B2" s="650"/>
      <c r="C2" s="646"/>
      <c r="D2" s="646"/>
      <c r="E2" s="646"/>
      <c r="F2" s="646"/>
      <c r="G2" s="646"/>
      <c r="H2" s="646"/>
      <c r="J2" s="648"/>
      <c r="P2" s="651" t="s">
        <v>1124</v>
      </c>
    </row>
    <row r="3" spans="1:101">
      <c r="A3" s="943" t="s">
        <v>1001</v>
      </c>
      <c r="B3" s="943"/>
      <c r="C3" s="943"/>
      <c r="D3" s="943"/>
      <c r="E3" s="943"/>
      <c r="F3" s="943"/>
      <c r="G3" s="943"/>
      <c r="H3" s="943"/>
      <c r="I3" s="943"/>
      <c r="J3" s="943"/>
      <c r="K3" s="943"/>
      <c r="L3" s="943"/>
      <c r="M3" s="943"/>
      <c r="N3" s="943"/>
      <c r="O3" s="943"/>
      <c r="P3" s="943"/>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c r="BN3" s="648"/>
      <c r="BO3" s="648"/>
      <c r="BP3" s="648"/>
      <c r="BQ3" s="648"/>
      <c r="BR3" s="648"/>
      <c r="BS3" s="648"/>
      <c r="BT3" s="648"/>
      <c r="BU3" s="648"/>
      <c r="BV3" s="648"/>
      <c r="BW3" s="648"/>
      <c r="BX3" s="648"/>
      <c r="BY3" s="648"/>
      <c r="BZ3" s="648"/>
      <c r="CA3" s="648"/>
      <c r="CB3" s="648"/>
      <c r="CC3" s="648"/>
      <c r="CD3" s="648"/>
      <c r="CE3" s="648"/>
      <c r="CF3" s="648"/>
      <c r="CG3" s="648"/>
      <c r="CH3" s="648"/>
      <c r="CI3" s="648"/>
      <c r="CJ3" s="648"/>
      <c r="CK3" s="648"/>
      <c r="CL3" s="648"/>
      <c r="CM3" s="648"/>
      <c r="CN3" s="648"/>
      <c r="CO3" s="648"/>
      <c r="CP3" s="648"/>
      <c r="CQ3" s="648"/>
      <c r="CR3" s="648"/>
      <c r="CS3" s="648"/>
      <c r="CT3" s="648"/>
      <c r="CU3" s="648"/>
      <c r="CV3" s="648"/>
      <c r="CW3" s="648"/>
    </row>
    <row r="4" spans="1:101">
      <c r="A4" s="943" t="s">
        <v>1002</v>
      </c>
      <c r="B4" s="943"/>
      <c r="C4" s="943"/>
      <c r="D4" s="943"/>
      <c r="E4" s="943"/>
      <c r="F4" s="943"/>
      <c r="G4" s="943"/>
      <c r="H4" s="943"/>
      <c r="I4" s="943"/>
      <c r="J4" s="943"/>
      <c r="K4" s="943"/>
      <c r="L4" s="943"/>
      <c r="M4" s="943"/>
      <c r="N4" s="943"/>
      <c r="O4" s="943"/>
      <c r="P4" s="943"/>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C4" s="648"/>
      <c r="BD4" s="648"/>
      <c r="BE4" s="648"/>
      <c r="BF4" s="648"/>
      <c r="BG4" s="648"/>
      <c r="BH4" s="648"/>
      <c r="BI4" s="648"/>
      <c r="BJ4" s="648"/>
      <c r="BK4" s="648"/>
      <c r="BL4" s="648"/>
      <c r="BM4" s="648"/>
      <c r="BN4" s="648"/>
      <c r="BO4" s="648"/>
      <c r="BP4" s="648"/>
      <c r="BQ4" s="648"/>
      <c r="BR4" s="648"/>
      <c r="BS4" s="648"/>
      <c r="BT4" s="648"/>
      <c r="BU4" s="648"/>
      <c r="BV4" s="648"/>
      <c r="BW4" s="648"/>
      <c r="BX4" s="648"/>
      <c r="BY4" s="648"/>
      <c r="BZ4" s="648"/>
      <c r="CA4" s="648"/>
      <c r="CB4" s="648"/>
      <c r="CC4" s="648"/>
      <c r="CD4" s="648"/>
      <c r="CE4" s="648"/>
      <c r="CF4" s="648"/>
      <c r="CG4" s="648"/>
      <c r="CH4" s="648"/>
      <c r="CI4" s="648"/>
      <c r="CJ4" s="648"/>
      <c r="CK4" s="648"/>
      <c r="CL4" s="648"/>
      <c r="CM4" s="648"/>
      <c r="CN4" s="648"/>
      <c r="CO4" s="648"/>
      <c r="CP4" s="648"/>
      <c r="CQ4" s="648"/>
      <c r="CR4" s="648"/>
      <c r="CS4" s="648"/>
      <c r="CT4" s="648"/>
      <c r="CU4" s="648"/>
      <c r="CV4" s="648"/>
      <c r="CW4" s="648"/>
    </row>
    <row r="5" spans="1:101">
      <c r="A5" s="944" t="s">
        <v>750</v>
      </c>
      <c r="B5" s="944"/>
      <c r="C5" s="944"/>
      <c r="D5" s="944"/>
      <c r="E5" s="944"/>
      <c r="F5" s="944"/>
      <c r="G5" s="944"/>
      <c r="H5" s="944"/>
      <c r="I5" s="944"/>
      <c r="J5" s="944"/>
      <c r="K5" s="944"/>
      <c r="L5" s="944"/>
      <c r="M5" s="944"/>
      <c r="N5" s="944"/>
      <c r="O5" s="944"/>
      <c r="P5" s="944"/>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c r="BI5" s="648"/>
      <c r="BJ5" s="648"/>
      <c r="BK5" s="648"/>
      <c r="BL5" s="648"/>
      <c r="BM5" s="648"/>
      <c r="BN5" s="648"/>
      <c r="BO5" s="648"/>
      <c r="BP5" s="648"/>
      <c r="BQ5" s="648"/>
      <c r="BR5" s="648"/>
      <c r="BS5" s="648"/>
      <c r="BT5" s="648"/>
      <c r="BU5" s="648"/>
      <c r="BV5" s="648"/>
      <c r="BW5" s="648"/>
      <c r="BX5" s="648"/>
      <c r="BY5" s="648"/>
      <c r="BZ5" s="648"/>
      <c r="CA5" s="648"/>
      <c r="CB5" s="648"/>
      <c r="CC5" s="648"/>
      <c r="CD5" s="648"/>
      <c r="CE5" s="648"/>
      <c r="CF5" s="648"/>
      <c r="CG5" s="648"/>
      <c r="CH5" s="648"/>
      <c r="CI5" s="648"/>
      <c r="CJ5" s="648"/>
      <c r="CK5" s="648"/>
      <c r="CL5" s="648"/>
      <c r="CM5" s="648"/>
      <c r="CN5" s="648"/>
      <c r="CO5" s="648"/>
      <c r="CP5" s="648"/>
      <c r="CQ5" s="648"/>
      <c r="CR5" s="648"/>
      <c r="CS5" s="648"/>
      <c r="CT5" s="648"/>
      <c r="CU5" s="648"/>
      <c r="CV5" s="648"/>
      <c r="CW5" s="648"/>
    </row>
    <row r="6" spans="1:101">
      <c r="A6" s="652"/>
      <c r="B6" s="652"/>
      <c r="C6" s="652"/>
      <c r="D6" s="652"/>
      <c r="E6" s="652"/>
      <c r="F6" s="652"/>
      <c r="G6" s="652"/>
      <c r="H6" s="652"/>
      <c r="I6" s="652"/>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8"/>
      <c r="AY6" s="648"/>
      <c r="AZ6" s="648"/>
      <c r="BA6" s="648"/>
      <c r="BB6" s="648"/>
      <c r="BC6" s="648"/>
      <c r="BD6" s="648"/>
      <c r="BE6" s="648"/>
      <c r="BF6" s="648"/>
      <c r="BG6" s="648"/>
      <c r="BH6" s="648"/>
      <c r="BI6" s="648"/>
      <c r="BJ6" s="648"/>
      <c r="BK6" s="648"/>
      <c r="BL6" s="648"/>
      <c r="BM6" s="648"/>
      <c r="BN6" s="648"/>
      <c r="BO6" s="648"/>
      <c r="BP6" s="648"/>
      <c r="BQ6" s="648"/>
      <c r="BR6" s="648"/>
      <c r="BS6" s="648"/>
      <c r="BT6" s="648"/>
      <c r="BU6" s="648"/>
      <c r="BV6" s="648"/>
      <c r="BW6" s="648"/>
      <c r="BX6" s="648"/>
      <c r="BY6" s="648"/>
      <c r="BZ6" s="648"/>
      <c r="CA6" s="648"/>
      <c r="CB6" s="648"/>
      <c r="CC6" s="648"/>
      <c r="CD6" s="648"/>
      <c r="CE6" s="648"/>
      <c r="CF6" s="648"/>
      <c r="CG6" s="648"/>
      <c r="CH6" s="648"/>
      <c r="CI6" s="648"/>
      <c r="CJ6" s="648"/>
      <c r="CK6" s="648"/>
      <c r="CL6" s="648"/>
      <c r="CM6" s="648"/>
      <c r="CN6" s="648"/>
      <c r="CO6" s="648"/>
      <c r="CP6" s="648"/>
      <c r="CQ6" s="648"/>
      <c r="CR6" s="648"/>
      <c r="CS6" s="648"/>
      <c r="CT6" s="648"/>
      <c r="CU6" s="648"/>
      <c r="CV6" s="648"/>
      <c r="CW6" s="648"/>
    </row>
    <row r="7" spans="1:101">
      <c r="A7" s="652"/>
      <c r="B7" s="652"/>
      <c r="C7" s="652"/>
      <c r="D7" s="652"/>
      <c r="E7" s="652"/>
      <c r="F7" s="652"/>
      <c r="G7" s="652"/>
      <c r="H7" s="652"/>
      <c r="I7" s="652"/>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648"/>
      <c r="CA7" s="648"/>
      <c r="CB7" s="648"/>
      <c r="CC7" s="648"/>
      <c r="CD7" s="648"/>
      <c r="CE7" s="648"/>
      <c r="CF7" s="648"/>
      <c r="CG7" s="648"/>
      <c r="CH7" s="648"/>
      <c r="CI7" s="648"/>
      <c r="CJ7" s="648"/>
      <c r="CK7" s="648"/>
      <c r="CL7" s="648"/>
      <c r="CM7" s="648"/>
      <c r="CN7" s="648"/>
      <c r="CO7" s="648"/>
      <c r="CP7" s="648"/>
      <c r="CQ7" s="648"/>
      <c r="CR7" s="648"/>
      <c r="CS7" s="648"/>
      <c r="CT7" s="648"/>
      <c r="CU7" s="648"/>
      <c r="CV7" s="648"/>
      <c r="CW7" s="648"/>
    </row>
    <row r="8" spans="1:101">
      <c r="A8" s="653"/>
      <c r="B8" s="654" t="s">
        <v>393</v>
      </c>
      <c r="C8" s="654" t="s">
        <v>394</v>
      </c>
      <c r="D8" s="654" t="s">
        <v>395</v>
      </c>
      <c r="E8" s="654" t="s">
        <v>396</v>
      </c>
      <c r="F8" s="654" t="s">
        <v>397</v>
      </c>
      <c r="G8" s="654" t="s">
        <v>539</v>
      </c>
      <c r="H8" s="654" t="s">
        <v>540</v>
      </c>
      <c r="I8" s="654" t="s">
        <v>541</v>
      </c>
      <c r="J8" s="654" t="s">
        <v>35</v>
      </c>
      <c r="K8" s="654" t="s">
        <v>36</v>
      </c>
      <c r="L8" s="654" t="s">
        <v>37</v>
      </c>
      <c r="M8" s="654" t="s">
        <v>38</v>
      </c>
      <c r="N8" s="654" t="s">
        <v>39</v>
      </c>
      <c r="O8" s="654" t="s">
        <v>40</v>
      </c>
      <c r="P8" s="654" t="s">
        <v>41</v>
      </c>
      <c r="Q8" s="648"/>
      <c r="R8" s="648"/>
      <c r="S8" s="648"/>
      <c r="T8" s="648"/>
      <c r="U8" s="648"/>
      <c r="V8" s="648"/>
      <c r="W8" s="648"/>
      <c r="X8" s="648"/>
      <c r="Y8" s="648"/>
      <c r="Z8" s="648"/>
      <c r="AA8" s="648"/>
      <c r="AB8" s="648"/>
      <c r="AC8" s="648"/>
      <c r="AD8" s="648"/>
      <c r="AE8" s="648"/>
      <c r="AF8" s="648"/>
      <c r="AG8" s="648"/>
      <c r="AH8" s="648"/>
      <c r="AI8" s="648"/>
      <c r="AJ8" s="648"/>
      <c r="AK8" s="648"/>
      <c r="AL8" s="648"/>
      <c r="AM8" s="648"/>
      <c r="AN8" s="648"/>
      <c r="AO8" s="648"/>
      <c r="AP8" s="648"/>
      <c r="AQ8" s="648"/>
      <c r="AR8" s="648"/>
      <c r="AS8" s="648"/>
      <c r="AT8" s="648"/>
      <c r="AU8" s="648"/>
      <c r="AV8" s="648"/>
      <c r="AW8" s="648"/>
      <c r="AX8" s="648"/>
      <c r="AY8" s="648"/>
      <c r="AZ8" s="648"/>
      <c r="BA8" s="648"/>
      <c r="BB8" s="648"/>
      <c r="BC8" s="648"/>
      <c r="BD8" s="648"/>
      <c r="BE8" s="648"/>
      <c r="BF8" s="648"/>
      <c r="BG8" s="648"/>
      <c r="BH8" s="648"/>
      <c r="BI8" s="648"/>
      <c r="BJ8" s="648"/>
      <c r="BK8" s="648"/>
      <c r="BL8" s="648"/>
      <c r="BM8" s="648"/>
      <c r="BN8" s="648"/>
      <c r="BO8" s="648"/>
      <c r="BP8" s="648"/>
      <c r="BQ8" s="648"/>
      <c r="BR8" s="648"/>
      <c r="BS8" s="648"/>
      <c r="BT8" s="648"/>
      <c r="BU8" s="648"/>
      <c r="BV8" s="648"/>
      <c r="BW8" s="648"/>
      <c r="BX8" s="648"/>
      <c r="BY8" s="648"/>
      <c r="BZ8" s="648"/>
      <c r="CA8" s="648"/>
      <c r="CB8" s="648"/>
      <c r="CC8" s="648"/>
      <c r="CD8" s="648"/>
      <c r="CE8" s="648"/>
      <c r="CF8" s="648"/>
      <c r="CG8" s="648"/>
      <c r="CH8" s="648"/>
      <c r="CI8" s="648"/>
      <c r="CJ8" s="648"/>
      <c r="CK8" s="648"/>
      <c r="CL8" s="648"/>
      <c r="CM8" s="648"/>
      <c r="CN8" s="648"/>
      <c r="CO8" s="648"/>
      <c r="CP8" s="648"/>
      <c r="CQ8" s="648"/>
      <c r="CR8" s="648"/>
      <c r="CS8" s="648"/>
      <c r="CT8" s="648"/>
      <c r="CU8" s="648"/>
      <c r="CV8" s="648"/>
      <c r="CW8" s="648"/>
    </row>
    <row r="9" spans="1:101" ht="38.25">
      <c r="A9" s="655" t="s">
        <v>407</v>
      </c>
      <c r="B9" s="656" t="s">
        <v>542</v>
      </c>
      <c r="C9" s="657" t="s">
        <v>1003</v>
      </c>
      <c r="D9" s="658" t="s">
        <v>1110</v>
      </c>
      <c r="E9" s="658" t="s">
        <v>1111</v>
      </c>
      <c r="F9" s="658" t="s">
        <v>1113</v>
      </c>
      <c r="G9" s="658" t="s">
        <v>1114</v>
      </c>
      <c r="H9" s="658" t="s">
        <v>1115</v>
      </c>
      <c r="I9" s="658" t="s">
        <v>1116</v>
      </c>
      <c r="J9" s="658" t="s">
        <v>1117</v>
      </c>
      <c r="K9" s="658" t="s">
        <v>1118</v>
      </c>
      <c r="L9" s="658" t="s">
        <v>1119</v>
      </c>
      <c r="M9" s="658" t="s">
        <v>1120</v>
      </c>
      <c r="N9" s="658" t="s">
        <v>1121</v>
      </c>
      <c r="O9" s="658" t="s">
        <v>1122</v>
      </c>
      <c r="P9" s="659" t="s">
        <v>1123</v>
      </c>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8"/>
      <c r="BA9" s="648"/>
      <c r="BB9" s="648"/>
      <c r="BC9" s="648"/>
      <c r="BD9" s="648"/>
      <c r="BE9" s="648"/>
      <c r="BF9" s="648"/>
      <c r="BG9" s="648"/>
      <c r="BH9" s="648"/>
      <c r="BI9" s="648"/>
      <c r="BJ9" s="648"/>
      <c r="BK9" s="648"/>
      <c r="BL9" s="648"/>
      <c r="BM9" s="648"/>
      <c r="BN9" s="648"/>
      <c r="BO9" s="648"/>
      <c r="BP9" s="648"/>
      <c r="BQ9" s="648"/>
      <c r="BR9" s="648"/>
      <c r="BS9" s="648"/>
      <c r="BT9" s="648"/>
      <c r="BU9" s="648"/>
      <c r="BV9" s="648"/>
      <c r="BW9" s="648"/>
      <c r="BX9" s="648"/>
      <c r="BY9" s="648"/>
      <c r="BZ9" s="648"/>
      <c r="CA9" s="648"/>
      <c r="CB9" s="648"/>
      <c r="CC9" s="648"/>
      <c r="CD9" s="648"/>
      <c r="CE9" s="648"/>
      <c r="CF9" s="648"/>
      <c r="CG9" s="648"/>
      <c r="CH9" s="648"/>
      <c r="CI9" s="648"/>
      <c r="CJ9" s="648"/>
      <c r="CK9" s="648"/>
      <c r="CL9" s="648"/>
      <c r="CM9" s="648"/>
      <c r="CN9" s="648"/>
      <c r="CO9" s="648"/>
      <c r="CP9" s="648"/>
      <c r="CQ9" s="648"/>
      <c r="CR9" s="648"/>
      <c r="CS9" s="648"/>
      <c r="CT9" s="648"/>
      <c r="CU9" s="648"/>
      <c r="CV9" s="648"/>
      <c r="CW9" s="648"/>
    </row>
    <row r="10" spans="1:101">
      <c r="A10" s="646"/>
      <c r="B10" s="660"/>
      <c r="C10" s="661" t="s">
        <v>1004</v>
      </c>
      <c r="D10" s="660"/>
      <c r="E10" s="660"/>
      <c r="F10" s="660"/>
      <c r="G10" s="660"/>
      <c r="H10" s="660"/>
      <c r="I10" s="660"/>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648"/>
      <c r="AR10" s="648"/>
      <c r="AS10" s="648"/>
      <c r="AT10" s="648"/>
      <c r="AU10" s="648"/>
      <c r="AV10" s="648"/>
      <c r="AW10" s="648"/>
      <c r="AX10" s="648"/>
      <c r="AY10" s="648"/>
      <c r="AZ10" s="648"/>
      <c r="BA10" s="648"/>
      <c r="BB10" s="648"/>
      <c r="BC10" s="648"/>
      <c r="BD10" s="648"/>
      <c r="BE10" s="648"/>
      <c r="BF10" s="648"/>
      <c r="BG10" s="648"/>
      <c r="BH10" s="648"/>
      <c r="BI10" s="648"/>
      <c r="BJ10" s="648"/>
      <c r="BK10" s="648"/>
      <c r="BL10" s="648"/>
      <c r="BM10" s="648"/>
      <c r="BN10" s="648"/>
      <c r="BO10" s="648"/>
      <c r="BP10" s="648"/>
      <c r="BQ10" s="648"/>
      <c r="BR10" s="648"/>
      <c r="BS10" s="648"/>
      <c r="BT10" s="648"/>
      <c r="BU10" s="648"/>
      <c r="BV10" s="648"/>
      <c r="BW10" s="648"/>
      <c r="BX10" s="648"/>
      <c r="BY10" s="648"/>
      <c r="BZ10" s="648"/>
      <c r="CA10" s="648"/>
      <c r="CB10" s="648"/>
      <c r="CC10" s="648"/>
      <c r="CD10" s="648"/>
      <c r="CE10" s="648"/>
      <c r="CF10" s="648"/>
      <c r="CG10" s="648"/>
      <c r="CH10" s="648"/>
      <c r="CI10" s="648"/>
      <c r="CJ10" s="648"/>
      <c r="CK10" s="648"/>
      <c r="CL10" s="648"/>
      <c r="CM10" s="648"/>
      <c r="CN10" s="648"/>
      <c r="CO10" s="648"/>
      <c r="CP10" s="648"/>
      <c r="CQ10" s="648"/>
      <c r="CR10" s="648"/>
      <c r="CS10" s="648"/>
      <c r="CT10" s="648"/>
      <c r="CU10" s="648"/>
      <c r="CV10" s="648"/>
      <c r="CW10" s="648"/>
    </row>
    <row r="11" spans="1:101">
      <c r="A11" s="662" t="s">
        <v>7</v>
      </c>
      <c r="B11" s="663" t="s">
        <v>1107</v>
      </c>
      <c r="C11" s="664">
        <f>AVERAGE(D11:P11)</f>
        <v>156930376.19461542</v>
      </c>
      <c r="D11" s="665">
        <v>156929193.97999999</v>
      </c>
      <c r="E11" s="665">
        <v>156931520.54999998</v>
      </c>
      <c r="F11" s="665">
        <v>156932178.25999999</v>
      </c>
      <c r="G11" s="665">
        <v>156932178.25999999</v>
      </c>
      <c r="H11" s="665">
        <v>156932178.25999999</v>
      </c>
      <c r="I11" s="665">
        <v>156949178.25999999</v>
      </c>
      <c r="J11" s="665">
        <v>156926923.16</v>
      </c>
      <c r="K11" s="665">
        <v>156926923.16</v>
      </c>
      <c r="L11" s="665">
        <v>156926923.16</v>
      </c>
      <c r="M11" s="665">
        <v>156926923.16</v>
      </c>
      <c r="N11" s="665">
        <v>156926923.16</v>
      </c>
      <c r="O11" s="665">
        <v>156926923.16</v>
      </c>
      <c r="P11" s="665">
        <v>156926924</v>
      </c>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648"/>
      <c r="AN11" s="648"/>
      <c r="AO11" s="648"/>
      <c r="AP11" s="648"/>
      <c r="AQ11" s="648"/>
      <c r="AR11" s="648"/>
      <c r="AS11" s="648"/>
      <c r="AT11" s="648"/>
      <c r="AU11" s="648"/>
      <c r="AV11" s="648"/>
      <c r="AW11" s="648"/>
      <c r="AX11" s="648"/>
      <c r="AY11" s="648"/>
      <c r="AZ11" s="648"/>
      <c r="BA11" s="648"/>
      <c r="BB11" s="648"/>
      <c r="BC11" s="648"/>
      <c r="BD11" s="648"/>
      <c r="BE11" s="648"/>
      <c r="BF11" s="648"/>
      <c r="BG11" s="648"/>
      <c r="BH11" s="648"/>
      <c r="BI11" s="648"/>
      <c r="BJ11" s="648"/>
      <c r="BK11" s="648"/>
      <c r="BL11" s="648"/>
      <c r="BM11" s="648"/>
      <c r="BN11" s="648"/>
      <c r="BO11" s="648"/>
      <c r="BP11" s="648"/>
      <c r="BQ11" s="648"/>
      <c r="BR11" s="648"/>
      <c r="BS11" s="648"/>
      <c r="BT11" s="648"/>
      <c r="BU11" s="648"/>
      <c r="BV11" s="648"/>
      <c r="BW11" s="648"/>
      <c r="BX11" s="648"/>
      <c r="BY11" s="648"/>
      <c r="BZ11" s="648"/>
      <c r="CA11" s="648"/>
      <c r="CB11" s="648"/>
      <c r="CC11" s="648"/>
      <c r="CD11" s="648"/>
      <c r="CE11" s="648"/>
      <c r="CF11" s="648"/>
      <c r="CG11" s="648"/>
      <c r="CH11" s="648"/>
      <c r="CI11" s="648"/>
      <c r="CJ11" s="648"/>
      <c r="CK11" s="648"/>
      <c r="CL11" s="648"/>
      <c r="CM11" s="648"/>
      <c r="CN11" s="648"/>
      <c r="CO11" s="648"/>
      <c r="CP11" s="648"/>
      <c r="CQ11" s="648"/>
      <c r="CR11" s="648"/>
      <c r="CS11" s="648"/>
      <c r="CT11" s="648"/>
      <c r="CU11" s="648"/>
      <c r="CV11" s="648"/>
      <c r="CW11" s="648"/>
    </row>
    <row r="12" spans="1:101">
      <c r="A12" s="666" t="s">
        <v>8</v>
      </c>
      <c r="B12" s="667"/>
      <c r="C12" s="668">
        <f t="shared" ref="C12" si="0">AVERAGE(D12:P12)</f>
        <v>0</v>
      </c>
      <c r="D12" s="669">
        <v>0</v>
      </c>
      <c r="E12" s="669">
        <v>0</v>
      </c>
      <c r="F12" s="669">
        <v>0</v>
      </c>
      <c r="G12" s="669">
        <v>0</v>
      </c>
      <c r="H12" s="669">
        <v>0</v>
      </c>
      <c r="I12" s="669">
        <v>0</v>
      </c>
      <c r="J12" s="669">
        <v>0</v>
      </c>
      <c r="K12" s="669">
        <v>0</v>
      </c>
      <c r="L12" s="669">
        <v>0</v>
      </c>
      <c r="M12" s="669">
        <v>0</v>
      </c>
      <c r="N12" s="669">
        <v>0</v>
      </c>
      <c r="O12" s="669">
        <v>0</v>
      </c>
      <c r="P12" s="669">
        <v>0</v>
      </c>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648"/>
      <c r="AV12" s="648"/>
      <c r="AW12" s="648"/>
      <c r="AX12" s="648"/>
      <c r="AY12" s="648"/>
      <c r="AZ12" s="648"/>
      <c r="BA12" s="648"/>
      <c r="BB12" s="648"/>
      <c r="BC12" s="648"/>
      <c r="BD12" s="648"/>
      <c r="BE12" s="648"/>
      <c r="BF12" s="648"/>
      <c r="BG12" s="648"/>
      <c r="BH12" s="648"/>
      <c r="BI12" s="648"/>
      <c r="BJ12" s="648"/>
      <c r="BK12" s="648"/>
      <c r="BL12" s="648"/>
      <c r="BM12" s="648"/>
      <c r="BN12" s="648"/>
      <c r="BO12" s="648"/>
      <c r="BP12" s="648"/>
      <c r="BQ12" s="648"/>
      <c r="BR12" s="648"/>
      <c r="BS12" s="648"/>
      <c r="BT12" s="648"/>
      <c r="BU12" s="648"/>
      <c r="BV12" s="648"/>
      <c r="BW12" s="648"/>
      <c r="BX12" s="648"/>
      <c r="BY12" s="648"/>
      <c r="BZ12" s="648"/>
      <c r="CA12" s="648"/>
      <c r="CB12" s="648"/>
      <c r="CC12" s="648"/>
      <c r="CD12" s="648"/>
      <c r="CE12" s="648"/>
      <c r="CF12" s="648"/>
      <c r="CG12" s="648"/>
      <c r="CH12" s="648"/>
      <c r="CI12" s="648"/>
      <c r="CJ12" s="648"/>
      <c r="CK12" s="648"/>
      <c r="CL12" s="648"/>
      <c r="CM12" s="648"/>
      <c r="CN12" s="648"/>
      <c r="CO12" s="648"/>
      <c r="CP12" s="648"/>
      <c r="CQ12" s="648"/>
      <c r="CR12" s="648"/>
      <c r="CS12" s="648"/>
      <c r="CT12" s="648"/>
      <c r="CU12" s="648"/>
      <c r="CV12" s="648"/>
      <c r="CW12" s="648"/>
    </row>
    <row r="13" spans="1:101">
      <c r="A13" s="666" t="s">
        <v>1005</v>
      </c>
      <c r="B13" s="667"/>
      <c r="C13" s="668">
        <f>AVERAGE(D13:P13)</f>
        <v>0</v>
      </c>
      <c r="D13" s="669">
        <v>0</v>
      </c>
      <c r="E13" s="669">
        <v>0</v>
      </c>
      <c r="F13" s="669">
        <v>0</v>
      </c>
      <c r="G13" s="669">
        <v>0</v>
      </c>
      <c r="H13" s="669">
        <v>0</v>
      </c>
      <c r="I13" s="669">
        <v>0</v>
      </c>
      <c r="J13" s="669">
        <v>0</v>
      </c>
      <c r="K13" s="669">
        <v>0</v>
      </c>
      <c r="L13" s="669">
        <v>0</v>
      </c>
      <c r="M13" s="669">
        <v>0</v>
      </c>
      <c r="N13" s="669">
        <v>0</v>
      </c>
      <c r="O13" s="669">
        <v>0</v>
      </c>
      <c r="P13" s="669">
        <v>0</v>
      </c>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c r="BE13" s="648"/>
      <c r="BF13" s="648"/>
      <c r="BG13" s="648"/>
      <c r="BH13" s="648"/>
      <c r="BI13" s="648"/>
      <c r="BJ13" s="648"/>
      <c r="BK13" s="648"/>
      <c r="BL13" s="648"/>
      <c r="BM13" s="648"/>
      <c r="BN13" s="648"/>
      <c r="BO13" s="648"/>
      <c r="BP13" s="648"/>
      <c r="BQ13" s="648"/>
      <c r="BR13" s="648"/>
      <c r="BS13" s="648"/>
      <c r="BT13" s="648"/>
      <c r="BU13" s="648"/>
      <c r="BV13" s="648"/>
      <c r="BW13" s="648"/>
      <c r="BX13" s="648"/>
      <c r="BY13" s="648"/>
      <c r="BZ13" s="648"/>
      <c r="CA13" s="648"/>
      <c r="CB13" s="648"/>
      <c r="CC13" s="648"/>
      <c r="CD13" s="648"/>
      <c r="CE13" s="648"/>
      <c r="CF13" s="648"/>
      <c r="CG13" s="648"/>
      <c r="CH13" s="648"/>
      <c r="CI13" s="648"/>
      <c r="CJ13" s="648"/>
      <c r="CK13" s="648"/>
      <c r="CL13" s="648"/>
      <c r="CM13" s="648"/>
      <c r="CN13" s="648"/>
      <c r="CO13" s="648"/>
      <c r="CP13" s="648"/>
      <c r="CQ13" s="648"/>
      <c r="CR13" s="648"/>
      <c r="CS13" s="648"/>
      <c r="CT13" s="648"/>
      <c r="CU13" s="648"/>
      <c r="CV13" s="648"/>
      <c r="CW13" s="648"/>
    </row>
    <row r="14" spans="1:101">
      <c r="A14" s="666" t="s">
        <v>1006</v>
      </c>
      <c r="B14" s="667"/>
      <c r="C14" s="668">
        <f>AVERAGE(D14:P14)</f>
        <v>0</v>
      </c>
      <c r="D14" s="669">
        <v>0</v>
      </c>
      <c r="E14" s="669">
        <v>0</v>
      </c>
      <c r="F14" s="669">
        <v>0</v>
      </c>
      <c r="G14" s="669">
        <v>0</v>
      </c>
      <c r="H14" s="669">
        <v>0</v>
      </c>
      <c r="I14" s="669">
        <v>0</v>
      </c>
      <c r="J14" s="669">
        <v>0</v>
      </c>
      <c r="K14" s="669">
        <v>0</v>
      </c>
      <c r="L14" s="669">
        <v>0</v>
      </c>
      <c r="M14" s="669">
        <v>0</v>
      </c>
      <c r="N14" s="669">
        <v>0</v>
      </c>
      <c r="O14" s="669">
        <v>0</v>
      </c>
      <c r="P14" s="669">
        <v>0</v>
      </c>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c r="BF14" s="648"/>
      <c r="BG14" s="648"/>
      <c r="BH14" s="648"/>
      <c r="BI14" s="648"/>
      <c r="BJ14" s="648"/>
      <c r="BK14" s="648"/>
      <c r="BL14" s="648"/>
      <c r="BM14" s="648"/>
      <c r="BN14" s="648"/>
      <c r="BO14" s="648"/>
      <c r="BP14" s="648"/>
      <c r="BQ14" s="648"/>
      <c r="BR14" s="648"/>
      <c r="BS14" s="648"/>
      <c r="BT14" s="648"/>
      <c r="BU14" s="648"/>
      <c r="BV14" s="648"/>
      <c r="BW14" s="648"/>
      <c r="BX14" s="648"/>
      <c r="BY14" s="648"/>
      <c r="BZ14" s="648"/>
      <c r="CA14" s="648"/>
      <c r="CB14" s="648"/>
      <c r="CC14" s="648"/>
      <c r="CD14" s="648"/>
      <c r="CE14" s="648"/>
      <c r="CF14" s="648"/>
      <c r="CG14" s="648"/>
      <c r="CH14" s="648"/>
      <c r="CI14" s="648"/>
      <c r="CJ14" s="648"/>
      <c r="CK14" s="648"/>
      <c r="CL14" s="648"/>
      <c r="CM14" s="648"/>
      <c r="CN14" s="648"/>
      <c r="CO14" s="648"/>
      <c r="CP14" s="648"/>
      <c r="CQ14" s="648"/>
      <c r="CR14" s="648"/>
      <c r="CS14" s="648"/>
      <c r="CT14" s="648"/>
      <c r="CU14" s="648"/>
      <c r="CV14" s="648"/>
      <c r="CW14" s="648"/>
    </row>
    <row r="15" spans="1:101">
      <c r="A15" s="670" t="s">
        <v>1007</v>
      </c>
      <c r="B15" s="671" t="s">
        <v>1007</v>
      </c>
      <c r="C15" s="672" t="s">
        <v>1007</v>
      </c>
      <c r="D15" s="673">
        <v>0</v>
      </c>
      <c r="E15" s="673">
        <v>0</v>
      </c>
      <c r="F15" s="673">
        <v>0</v>
      </c>
      <c r="G15" s="673">
        <v>0</v>
      </c>
      <c r="H15" s="673">
        <v>0</v>
      </c>
      <c r="I15" s="673">
        <v>0</v>
      </c>
      <c r="J15" s="673">
        <v>0</v>
      </c>
      <c r="K15" s="673">
        <v>0</v>
      </c>
      <c r="L15" s="673">
        <v>0</v>
      </c>
      <c r="M15" s="673">
        <v>0</v>
      </c>
      <c r="N15" s="673">
        <v>0</v>
      </c>
      <c r="O15" s="673">
        <v>0</v>
      </c>
      <c r="P15" s="674">
        <v>0</v>
      </c>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c r="BE15" s="648"/>
      <c r="BF15" s="648"/>
      <c r="BG15" s="648"/>
      <c r="BH15" s="648"/>
      <c r="BI15" s="648"/>
      <c r="BJ15" s="648"/>
      <c r="BK15" s="648"/>
      <c r="BL15" s="648"/>
      <c r="BM15" s="648"/>
      <c r="BN15" s="648"/>
      <c r="BO15" s="648"/>
      <c r="BP15" s="648"/>
      <c r="BQ15" s="648"/>
      <c r="BR15" s="648"/>
      <c r="BS15" s="648"/>
      <c r="BT15" s="648"/>
      <c r="BU15" s="648"/>
      <c r="BV15" s="648"/>
      <c r="BW15" s="648"/>
      <c r="BX15" s="648"/>
      <c r="BY15" s="648"/>
      <c r="BZ15" s="648"/>
      <c r="CA15" s="648"/>
      <c r="CB15" s="648"/>
      <c r="CC15" s="648"/>
      <c r="CD15" s="648"/>
      <c r="CE15" s="648"/>
      <c r="CF15" s="648"/>
      <c r="CG15" s="648"/>
      <c r="CH15" s="648"/>
      <c r="CI15" s="648"/>
      <c r="CJ15" s="648"/>
      <c r="CK15" s="648"/>
      <c r="CL15" s="648"/>
      <c r="CM15" s="648"/>
      <c r="CN15" s="648"/>
      <c r="CO15" s="648"/>
      <c r="CP15" s="648"/>
      <c r="CQ15" s="648"/>
      <c r="CR15" s="648"/>
      <c r="CS15" s="648"/>
      <c r="CT15" s="648"/>
      <c r="CU15" s="648"/>
      <c r="CV15" s="648"/>
      <c r="CW15" s="648"/>
    </row>
    <row r="16" spans="1:101">
      <c r="A16" s="675">
        <v>2</v>
      </c>
      <c r="B16" s="676" t="s">
        <v>1008</v>
      </c>
      <c r="C16" s="677">
        <f>AVERAGE(D16:P16)</f>
        <v>156930376.19461542</v>
      </c>
      <c r="D16" s="677">
        <f>SUM(D11:D15)</f>
        <v>156929193.97999999</v>
      </c>
      <c r="E16" s="677">
        <f t="shared" ref="E16:P16" si="1">SUM(E11:E15)</f>
        <v>156931520.54999998</v>
      </c>
      <c r="F16" s="677">
        <f t="shared" si="1"/>
        <v>156932178.25999999</v>
      </c>
      <c r="G16" s="677">
        <f t="shared" si="1"/>
        <v>156932178.25999999</v>
      </c>
      <c r="H16" s="677">
        <f t="shared" si="1"/>
        <v>156932178.25999999</v>
      </c>
      <c r="I16" s="677">
        <f t="shared" si="1"/>
        <v>156949178.25999999</v>
      </c>
      <c r="J16" s="677">
        <f t="shared" si="1"/>
        <v>156926923.16</v>
      </c>
      <c r="K16" s="677">
        <f t="shared" si="1"/>
        <v>156926923.16</v>
      </c>
      <c r="L16" s="677">
        <f t="shared" si="1"/>
        <v>156926923.16</v>
      </c>
      <c r="M16" s="677">
        <f t="shared" si="1"/>
        <v>156926923.16</v>
      </c>
      <c r="N16" s="677">
        <f t="shared" si="1"/>
        <v>156926923.16</v>
      </c>
      <c r="O16" s="677">
        <f t="shared" si="1"/>
        <v>156926923.16</v>
      </c>
      <c r="P16" s="678">
        <f t="shared" si="1"/>
        <v>156926924</v>
      </c>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8"/>
      <c r="BO16" s="648"/>
      <c r="BP16" s="648"/>
      <c r="BQ16" s="648"/>
      <c r="BR16" s="648"/>
      <c r="BS16" s="648"/>
      <c r="BT16" s="648"/>
      <c r="BU16" s="648"/>
      <c r="BV16" s="648"/>
      <c r="BW16" s="648"/>
      <c r="BX16" s="648"/>
      <c r="BY16" s="648"/>
      <c r="BZ16" s="648"/>
      <c r="CA16" s="648"/>
      <c r="CB16" s="648"/>
      <c r="CC16" s="648"/>
      <c r="CD16" s="648"/>
      <c r="CE16" s="648"/>
      <c r="CF16" s="648"/>
      <c r="CG16" s="648"/>
      <c r="CH16" s="648"/>
      <c r="CI16" s="648"/>
      <c r="CJ16" s="648"/>
      <c r="CK16" s="648"/>
      <c r="CL16" s="648"/>
      <c r="CM16" s="648"/>
      <c r="CN16" s="648"/>
      <c r="CO16" s="648"/>
      <c r="CP16" s="648"/>
      <c r="CQ16" s="648"/>
      <c r="CR16" s="648"/>
      <c r="CS16" s="648"/>
      <c r="CT16" s="648"/>
      <c r="CU16" s="648"/>
      <c r="CV16" s="648"/>
      <c r="CW16" s="648"/>
    </row>
    <row r="17" spans="1:101">
      <c r="A17" s="679"/>
      <c r="B17" s="680"/>
      <c r="C17" s="681"/>
      <c r="D17" s="681"/>
      <c r="E17" s="681"/>
      <c r="F17" s="681"/>
      <c r="G17" s="681"/>
      <c r="H17" s="681"/>
      <c r="I17" s="681"/>
      <c r="J17" s="681"/>
      <c r="K17" s="681"/>
      <c r="L17" s="681"/>
      <c r="M17" s="681"/>
      <c r="N17" s="681"/>
      <c r="O17" s="681"/>
      <c r="P17" s="681"/>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8"/>
      <c r="BJ17" s="648"/>
      <c r="BK17" s="648"/>
      <c r="BL17" s="648"/>
      <c r="BM17" s="648"/>
      <c r="BN17" s="648"/>
      <c r="BO17" s="648"/>
      <c r="BP17" s="648"/>
      <c r="BQ17" s="648"/>
      <c r="BR17" s="648"/>
      <c r="BS17" s="648"/>
      <c r="BT17" s="648"/>
      <c r="BU17" s="648"/>
      <c r="BV17" s="648"/>
      <c r="BW17" s="648"/>
      <c r="BX17" s="648"/>
      <c r="BY17" s="648"/>
      <c r="BZ17" s="648"/>
      <c r="CA17" s="648"/>
      <c r="CB17" s="648"/>
      <c r="CC17" s="648"/>
      <c r="CD17" s="648"/>
      <c r="CE17" s="648"/>
      <c r="CF17" s="648"/>
      <c r="CG17" s="648"/>
      <c r="CH17" s="648"/>
      <c r="CI17" s="648"/>
      <c r="CJ17" s="648"/>
      <c r="CK17" s="648"/>
      <c r="CL17" s="648"/>
      <c r="CM17" s="648"/>
      <c r="CN17" s="648"/>
      <c r="CO17" s="648"/>
      <c r="CP17" s="648"/>
      <c r="CQ17" s="648"/>
      <c r="CR17" s="648"/>
      <c r="CS17" s="648"/>
      <c r="CT17" s="648"/>
      <c r="CU17" s="648"/>
      <c r="CV17" s="648"/>
      <c r="CW17" s="648"/>
    </row>
    <row r="18" spans="1:101">
      <c r="A18" s="682"/>
      <c r="B18" s="654" t="s">
        <v>393</v>
      </c>
      <c r="C18" s="654" t="s">
        <v>394</v>
      </c>
      <c r="D18" s="654" t="s">
        <v>395</v>
      </c>
      <c r="E18" s="654" t="s">
        <v>396</v>
      </c>
      <c r="F18" s="654" t="s">
        <v>397</v>
      </c>
      <c r="G18" s="654" t="s">
        <v>539</v>
      </c>
      <c r="H18" s="654" t="s">
        <v>540</v>
      </c>
      <c r="I18" s="654" t="s">
        <v>541</v>
      </c>
      <c r="J18" s="654" t="s">
        <v>35</v>
      </c>
      <c r="K18" s="654" t="s">
        <v>36</v>
      </c>
      <c r="L18" s="654" t="s">
        <v>37</v>
      </c>
      <c r="M18" s="654" t="s">
        <v>38</v>
      </c>
      <c r="N18" s="654" t="s">
        <v>39</v>
      </c>
      <c r="O18" s="654" t="s">
        <v>40</v>
      </c>
      <c r="P18" s="654" t="s">
        <v>41</v>
      </c>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48"/>
      <c r="BA18" s="648"/>
      <c r="BB18" s="648"/>
      <c r="BC18" s="648"/>
      <c r="BD18" s="648"/>
      <c r="BE18" s="648"/>
      <c r="BF18" s="648"/>
      <c r="BG18" s="648"/>
      <c r="BH18" s="648"/>
      <c r="BI18" s="648"/>
      <c r="BJ18" s="648"/>
      <c r="BK18" s="648"/>
      <c r="BL18" s="648"/>
      <c r="BM18" s="648"/>
      <c r="BN18" s="648"/>
      <c r="BO18" s="648"/>
      <c r="BP18" s="648"/>
      <c r="BQ18" s="648"/>
      <c r="BR18" s="648"/>
      <c r="BS18" s="648"/>
      <c r="BT18" s="648"/>
      <c r="BU18" s="648"/>
      <c r="BV18" s="648"/>
      <c r="BW18" s="648"/>
      <c r="BX18" s="648"/>
      <c r="BY18" s="648"/>
      <c r="BZ18" s="648"/>
      <c r="CA18" s="648"/>
      <c r="CB18" s="648"/>
      <c r="CC18" s="648"/>
      <c r="CD18" s="648"/>
      <c r="CE18" s="648"/>
      <c r="CF18" s="648"/>
      <c r="CG18" s="648"/>
      <c r="CH18" s="648"/>
      <c r="CI18" s="648"/>
      <c r="CJ18" s="648"/>
      <c r="CK18" s="648"/>
      <c r="CL18" s="648"/>
      <c r="CM18" s="648"/>
      <c r="CN18" s="648"/>
      <c r="CO18" s="648"/>
      <c r="CP18" s="648"/>
      <c r="CQ18" s="648"/>
      <c r="CR18" s="648"/>
      <c r="CS18" s="648"/>
      <c r="CT18" s="648"/>
      <c r="CU18" s="648"/>
      <c r="CV18" s="648"/>
      <c r="CW18" s="648"/>
    </row>
    <row r="19" spans="1:101" ht="51">
      <c r="A19" s="655" t="s">
        <v>407</v>
      </c>
      <c r="B19" s="656" t="s">
        <v>542</v>
      </c>
      <c r="C19" s="657" t="s">
        <v>1009</v>
      </c>
      <c r="D19" s="658" t="str">
        <f t="shared" ref="D19:P19" si="2">D9</f>
        <v>2022 
December</v>
      </c>
      <c r="E19" s="658" t="str">
        <f t="shared" si="2"/>
        <v>2023 
January</v>
      </c>
      <c r="F19" s="658" t="str">
        <f t="shared" si="2"/>
        <v>2023 
February</v>
      </c>
      <c r="G19" s="658" t="str">
        <f t="shared" si="2"/>
        <v>2023 
March</v>
      </c>
      <c r="H19" s="658" t="str">
        <f t="shared" si="2"/>
        <v>2023 
April</v>
      </c>
      <c r="I19" s="658" t="str">
        <f t="shared" si="2"/>
        <v>2023 
May</v>
      </c>
      <c r="J19" s="658" t="str">
        <f t="shared" si="2"/>
        <v>2023 
June</v>
      </c>
      <c r="K19" s="658" t="str">
        <f t="shared" si="2"/>
        <v>2023 
July</v>
      </c>
      <c r="L19" s="658" t="str">
        <f t="shared" si="2"/>
        <v>2023 
August</v>
      </c>
      <c r="M19" s="658" t="str">
        <f t="shared" si="2"/>
        <v>2023 
September</v>
      </c>
      <c r="N19" s="658" t="str">
        <f t="shared" si="2"/>
        <v>2023 
October</v>
      </c>
      <c r="O19" s="658" t="str">
        <f t="shared" si="2"/>
        <v>2023 
November</v>
      </c>
      <c r="P19" s="659" t="str">
        <f t="shared" si="2"/>
        <v>2023 
December</v>
      </c>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8"/>
      <c r="BD19" s="648"/>
      <c r="BE19" s="648"/>
      <c r="BF19" s="648"/>
      <c r="BG19" s="648"/>
      <c r="BH19" s="648"/>
      <c r="BI19" s="648"/>
      <c r="BJ19" s="648"/>
      <c r="BK19" s="648"/>
      <c r="BL19" s="648"/>
      <c r="BM19" s="648"/>
      <c r="BN19" s="648"/>
      <c r="BO19" s="648"/>
      <c r="BP19" s="648"/>
      <c r="BQ19" s="648"/>
      <c r="BR19" s="648"/>
      <c r="BS19" s="648"/>
      <c r="BT19" s="648"/>
      <c r="BU19" s="648"/>
      <c r="BV19" s="648"/>
      <c r="BW19" s="648"/>
      <c r="BX19" s="648"/>
      <c r="BY19" s="648"/>
      <c r="BZ19" s="648"/>
      <c r="CA19" s="648"/>
      <c r="CB19" s="648"/>
      <c r="CC19" s="648"/>
      <c r="CD19" s="648"/>
      <c r="CE19" s="648"/>
      <c r="CF19" s="648"/>
      <c r="CG19" s="648"/>
      <c r="CH19" s="648"/>
      <c r="CI19" s="648"/>
      <c r="CJ19" s="648"/>
      <c r="CK19" s="648"/>
      <c r="CL19" s="648"/>
      <c r="CM19" s="648"/>
      <c r="CN19" s="648"/>
      <c r="CO19" s="648"/>
      <c r="CP19" s="648"/>
      <c r="CQ19" s="648"/>
      <c r="CR19" s="648"/>
      <c r="CS19" s="648"/>
      <c r="CT19" s="648"/>
      <c r="CU19" s="648"/>
      <c r="CV19" s="648"/>
      <c r="CW19" s="648"/>
    </row>
    <row r="20" spans="1:101">
      <c r="A20" s="646"/>
      <c r="B20" s="660"/>
      <c r="C20" s="661" t="s">
        <v>1004</v>
      </c>
      <c r="D20" s="660"/>
      <c r="E20" s="660"/>
      <c r="F20" s="660"/>
      <c r="G20" s="660"/>
      <c r="H20" s="660"/>
      <c r="I20" s="660"/>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c r="BE20" s="648"/>
      <c r="BF20" s="648"/>
      <c r="BG20" s="648"/>
      <c r="BH20" s="648"/>
      <c r="BI20" s="648"/>
      <c r="BJ20" s="648"/>
      <c r="BK20" s="648"/>
      <c r="BL20" s="648"/>
      <c r="BM20" s="648"/>
      <c r="BN20" s="648"/>
      <c r="BO20" s="648"/>
      <c r="BP20" s="648"/>
      <c r="BQ20" s="648"/>
      <c r="BR20" s="648"/>
      <c r="BS20" s="648"/>
      <c r="BT20" s="648"/>
      <c r="BU20" s="648"/>
      <c r="BV20" s="648"/>
      <c r="BW20" s="648"/>
      <c r="BX20" s="648"/>
      <c r="BY20" s="648"/>
      <c r="BZ20" s="648"/>
      <c r="CA20" s="648"/>
      <c r="CB20" s="648"/>
      <c r="CC20" s="648"/>
      <c r="CD20" s="648"/>
      <c r="CE20" s="648"/>
      <c r="CF20" s="648"/>
      <c r="CG20" s="648"/>
      <c r="CH20" s="648"/>
      <c r="CI20" s="648"/>
      <c r="CJ20" s="648"/>
      <c r="CK20" s="648"/>
      <c r="CL20" s="648"/>
      <c r="CM20" s="648"/>
      <c r="CN20" s="648"/>
      <c r="CO20" s="648"/>
      <c r="CP20" s="648"/>
      <c r="CQ20" s="648"/>
      <c r="CR20" s="648"/>
      <c r="CS20" s="648"/>
      <c r="CT20" s="648"/>
      <c r="CU20" s="648"/>
      <c r="CV20" s="648"/>
      <c r="CW20" s="648"/>
    </row>
    <row r="21" spans="1:101">
      <c r="A21" s="662" t="s">
        <v>9</v>
      </c>
      <c r="B21" s="663" t="s">
        <v>1107</v>
      </c>
      <c r="C21" s="664">
        <f>AVERAGE(D21:P21)</f>
        <v>10224026.468461541</v>
      </c>
      <c r="D21" s="665">
        <v>8501308.3800000008</v>
      </c>
      <c r="E21" s="665">
        <v>8788416.0200000014</v>
      </c>
      <c r="F21" s="665">
        <v>9075532.1700000018</v>
      </c>
      <c r="G21" s="665">
        <v>9362654.410000002</v>
      </c>
      <c r="H21" s="665">
        <v>9649776.6500000022</v>
      </c>
      <c r="I21" s="665">
        <v>9936917.3800000027</v>
      </c>
      <c r="J21" s="665">
        <v>10224052.390000002</v>
      </c>
      <c r="K21" s="665">
        <v>10511170.200000003</v>
      </c>
      <c r="L21" s="665">
        <v>10798285.170000004</v>
      </c>
      <c r="M21" s="665">
        <v>11085400.140000004</v>
      </c>
      <c r="N21" s="665">
        <v>11372515.110000005</v>
      </c>
      <c r="O21" s="665">
        <v>11659644.150000004</v>
      </c>
      <c r="P21" s="665">
        <v>11946671.92</v>
      </c>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8"/>
      <c r="BD21" s="648"/>
      <c r="BE21" s="648"/>
      <c r="BF21" s="648"/>
      <c r="BG21" s="648"/>
      <c r="BH21" s="648"/>
      <c r="BI21" s="648"/>
      <c r="BJ21" s="648"/>
      <c r="BK21" s="648"/>
      <c r="BL21" s="648"/>
      <c r="BM21" s="648"/>
      <c r="BN21" s="648"/>
      <c r="BO21" s="648"/>
      <c r="BP21" s="648"/>
      <c r="BQ21" s="648"/>
      <c r="BR21" s="648"/>
      <c r="BS21" s="648"/>
      <c r="BT21" s="648"/>
      <c r="BU21" s="648"/>
      <c r="BV21" s="648"/>
      <c r="BW21" s="648"/>
      <c r="BX21" s="648"/>
      <c r="BY21" s="648"/>
      <c r="BZ21" s="648"/>
      <c r="CA21" s="648"/>
      <c r="CB21" s="648"/>
      <c r="CC21" s="648"/>
      <c r="CD21" s="648"/>
      <c r="CE21" s="648"/>
      <c r="CF21" s="648"/>
      <c r="CG21" s="648"/>
      <c r="CH21" s="648"/>
      <c r="CI21" s="648"/>
      <c r="CJ21" s="648"/>
      <c r="CK21" s="648"/>
      <c r="CL21" s="648"/>
      <c r="CM21" s="648"/>
      <c r="CN21" s="648"/>
      <c r="CO21" s="648"/>
      <c r="CP21" s="648"/>
      <c r="CQ21" s="648"/>
      <c r="CR21" s="648"/>
      <c r="CS21" s="648"/>
      <c r="CT21" s="648"/>
      <c r="CU21" s="648"/>
      <c r="CV21" s="648"/>
      <c r="CW21" s="648"/>
    </row>
    <row r="22" spans="1:101">
      <c r="A22" s="666" t="s">
        <v>10</v>
      </c>
      <c r="B22" s="667"/>
      <c r="C22" s="668">
        <f t="shared" ref="C22:C24" si="3">AVERAGE(D22:P22)</f>
        <v>0</v>
      </c>
      <c r="D22" s="669">
        <v>0</v>
      </c>
      <c r="E22" s="669">
        <v>0</v>
      </c>
      <c r="F22" s="669">
        <v>0</v>
      </c>
      <c r="G22" s="669">
        <v>0</v>
      </c>
      <c r="H22" s="669">
        <v>0</v>
      </c>
      <c r="I22" s="669">
        <v>0</v>
      </c>
      <c r="J22" s="669">
        <v>0</v>
      </c>
      <c r="K22" s="669">
        <v>0</v>
      </c>
      <c r="L22" s="669">
        <v>0</v>
      </c>
      <c r="M22" s="669">
        <v>0</v>
      </c>
      <c r="N22" s="669">
        <v>0</v>
      </c>
      <c r="O22" s="669">
        <v>0</v>
      </c>
      <c r="P22" s="669">
        <v>0</v>
      </c>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648"/>
      <c r="AV22" s="648"/>
      <c r="AW22" s="648"/>
      <c r="AX22" s="648"/>
      <c r="AY22" s="648"/>
      <c r="AZ22" s="648"/>
      <c r="BA22" s="648"/>
      <c r="BB22" s="648"/>
      <c r="BC22" s="648"/>
      <c r="BD22" s="648"/>
      <c r="BE22" s="648"/>
      <c r="BF22" s="648"/>
      <c r="BG22" s="648"/>
      <c r="BH22" s="648"/>
      <c r="BI22" s="648"/>
      <c r="BJ22" s="648"/>
      <c r="BK22" s="648"/>
      <c r="BL22" s="648"/>
      <c r="BM22" s="648"/>
      <c r="BN22" s="648"/>
      <c r="BO22" s="648"/>
      <c r="BP22" s="648"/>
      <c r="BQ22" s="648"/>
      <c r="BR22" s="648"/>
      <c r="BS22" s="648"/>
      <c r="BT22" s="648"/>
      <c r="BU22" s="648"/>
      <c r="BV22" s="648"/>
      <c r="BW22" s="648"/>
      <c r="BX22" s="648"/>
      <c r="BY22" s="648"/>
      <c r="BZ22" s="648"/>
      <c r="CA22" s="648"/>
      <c r="CB22" s="648"/>
      <c r="CC22" s="648"/>
      <c r="CD22" s="648"/>
      <c r="CE22" s="648"/>
      <c r="CF22" s="648"/>
      <c r="CG22" s="648"/>
      <c r="CH22" s="648"/>
      <c r="CI22" s="648"/>
      <c r="CJ22" s="648"/>
      <c r="CK22" s="648"/>
      <c r="CL22" s="648"/>
      <c r="CM22" s="648"/>
      <c r="CN22" s="648"/>
      <c r="CO22" s="648"/>
      <c r="CP22" s="648"/>
      <c r="CQ22" s="648"/>
      <c r="CR22" s="648"/>
      <c r="CS22" s="648"/>
      <c r="CT22" s="648"/>
      <c r="CU22" s="648"/>
      <c r="CV22" s="648"/>
      <c r="CW22" s="648"/>
    </row>
    <row r="23" spans="1:101">
      <c r="A23" s="666" t="s">
        <v>1018</v>
      </c>
      <c r="B23" s="667"/>
      <c r="C23" s="668">
        <f t="shared" si="3"/>
        <v>0</v>
      </c>
      <c r="D23" s="669">
        <v>0</v>
      </c>
      <c r="E23" s="669">
        <v>0</v>
      </c>
      <c r="F23" s="669">
        <v>0</v>
      </c>
      <c r="G23" s="669">
        <v>0</v>
      </c>
      <c r="H23" s="669">
        <v>0</v>
      </c>
      <c r="I23" s="669">
        <v>0</v>
      </c>
      <c r="J23" s="669">
        <v>0</v>
      </c>
      <c r="K23" s="669">
        <v>0</v>
      </c>
      <c r="L23" s="669">
        <v>0</v>
      </c>
      <c r="M23" s="669">
        <v>0</v>
      </c>
      <c r="N23" s="669">
        <v>0</v>
      </c>
      <c r="O23" s="669">
        <v>0</v>
      </c>
      <c r="P23" s="669">
        <v>0</v>
      </c>
      <c r="Q23" s="648"/>
      <c r="R23" s="648"/>
      <c r="S23" s="648"/>
      <c r="T23" s="648"/>
      <c r="U23" s="648"/>
      <c r="V23" s="648"/>
      <c r="W23" s="648"/>
      <c r="X23" s="648"/>
      <c r="Y23" s="648"/>
      <c r="Z23" s="648"/>
      <c r="AA23" s="648"/>
      <c r="AB23" s="648"/>
      <c r="AC23" s="648"/>
      <c r="AD23" s="648"/>
      <c r="AE23" s="648"/>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8"/>
      <c r="BD23" s="648"/>
      <c r="BE23" s="648"/>
      <c r="BF23" s="648"/>
      <c r="BG23" s="648"/>
      <c r="BH23" s="648"/>
      <c r="BI23" s="648"/>
      <c r="BJ23" s="648"/>
      <c r="BK23" s="648"/>
      <c r="BL23" s="648"/>
      <c r="BM23" s="648"/>
      <c r="BN23" s="648"/>
      <c r="BO23" s="648"/>
      <c r="BP23" s="648"/>
      <c r="BQ23" s="648"/>
      <c r="BR23" s="648"/>
      <c r="BS23" s="648"/>
      <c r="BT23" s="648"/>
      <c r="BU23" s="648"/>
      <c r="BV23" s="648"/>
      <c r="BW23" s="648"/>
      <c r="BX23" s="648"/>
      <c r="BY23" s="648"/>
      <c r="BZ23" s="648"/>
      <c r="CA23" s="648"/>
      <c r="CB23" s="648"/>
      <c r="CC23" s="648"/>
      <c r="CD23" s="648"/>
      <c r="CE23" s="648"/>
      <c r="CF23" s="648"/>
      <c r="CG23" s="648"/>
      <c r="CH23" s="648"/>
      <c r="CI23" s="648"/>
      <c r="CJ23" s="648"/>
      <c r="CK23" s="648"/>
      <c r="CL23" s="648"/>
      <c r="CM23" s="648"/>
      <c r="CN23" s="648"/>
      <c r="CO23" s="648"/>
      <c r="CP23" s="648"/>
      <c r="CQ23" s="648"/>
      <c r="CR23" s="648"/>
      <c r="CS23" s="648"/>
      <c r="CT23" s="648"/>
      <c r="CU23" s="648"/>
      <c r="CV23" s="648"/>
      <c r="CW23" s="648"/>
    </row>
    <row r="24" spans="1:101">
      <c r="A24" s="670" t="s">
        <v>1019</v>
      </c>
      <c r="B24" s="667"/>
      <c r="C24" s="668">
        <f t="shared" si="3"/>
        <v>0</v>
      </c>
      <c r="D24" s="669">
        <v>0</v>
      </c>
      <c r="E24" s="669">
        <v>0</v>
      </c>
      <c r="F24" s="669">
        <v>0</v>
      </c>
      <c r="G24" s="669">
        <v>0</v>
      </c>
      <c r="H24" s="669">
        <v>0</v>
      </c>
      <c r="I24" s="669">
        <v>0</v>
      </c>
      <c r="J24" s="669">
        <v>0</v>
      </c>
      <c r="K24" s="669">
        <v>0</v>
      </c>
      <c r="L24" s="669">
        <v>0</v>
      </c>
      <c r="M24" s="669">
        <v>0</v>
      </c>
      <c r="N24" s="669">
        <v>0</v>
      </c>
      <c r="O24" s="669">
        <v>0</v>
      </c>
      <c r="P24" s="669">
        <v>0</v>
      </c>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8"/>
      <c r="AO24" s="648"/>
      <c r="AP24" s="648"/>
      <c r="AQ24" s="648"/>
      <c r="AR24" s="648"/>
      <c r="AS24" s="648"/>
      <c r="AT24" s="648"/>
      <c r="AU24" s="648"/>
      <c r="AV24" s="648"/>
      <c r="AW24" s="648"/>
      <c r="AX24" s="648"/>
      <c r="AY24" s="648"/>
      <c r="AZ24" s="648"/>
      <c r="BA24" s="648"/>
      <c r="BB24" s="648"/>
      <c r="BC24" s="648"/>
      <c r="BD24" s="648"/>
      <c r="BE24" s="648"/>
      <c r="BF24" s="648"/>
      <c r="BG24" s="648"/>
      <c r="BH24" s="648"/>
      <c r="BI24" s="648"/>
      <c r="BJ24" s="648"/>
      <c r="BK24" s="648"/>
      <c r="BL24" s="648"/>
      <c r="BM24" s="648"/>
      <c r="BN24" s="648"/>
      <c r="BO24" s="648"/>
      <c r="BP24" s="648"/>
      <c r="BQ24" s="648"/>
      <c r="BR24" s="648"/>
      <c r="BS24" s="648"/>
      <c r="BT24" s="648"/>
      <c r="BU24" s="648"/>
      <c r="BV24" s="648"/>
      <c r="BW24" s="648"/>
      <c r="BX24" s="648"/>
      <c r="BY24" s="648"/>
      <c r="BZ24" s="648"/>
      <c r="CA24" s="648"/>
      <c r="CB24" s="648"/>
      <c r="CC24" s="648"/>
      <c r="CD24" s="648"/>
      <c r="CE24" s="648"/>
      <c r="CF24" s="648"/>
      <c r="CG24" s="648"/>
      <c r="CH24" s="648"/>
      <c r="CI24" s="648"/>
      <c r="CJ24" s="648"/>
      <c r="CK24" s="648"/>
      <c r="CL24" s="648"/>
      <c r="CM24" s="648"/>
      <c r="CN24" s="648"/>
      <c r="CO24" s="648"/>
      <c r="CP24" s="648"/>
      <c r="CQ24" s="648"/>
      <c r="CR24" s="648"/>
      <c r="CS24" s="648"/>
      <c r="CT24" s="648"/>
      <c r="CU24" s="648"/>
      <c r="CV24" s="648"/>
      <c r="CW24" s="648"/>
    </row>
    <row r="25" spans="1:101">
      <c r="A25" s="670" t="s">
        <v>1007</v>
      </c>
      <c r="B25" s="671" t="s">
        <v>1007</v>
      </c>
      <c r="C25" s="672" t="s">
        <v>1007</v>
      </c>
      <c r="D25" s="673">
        <v>0</v>
      </c>
      <c r="E25" s="673">
        <v>0</v>
      </c>
      <c r="F25" s="673">
        <v>0</v>
      </c>
      <c r="G25" s="673">
        <v>0</v>
      </c>
      <c r="H25" s="673">
        <v>0</v>
      </c>
      <c r="I25" s="673">
        <v>0</v>
      </c>
      <c r="J25" s="673">
        <v>0</v>
      </c>
      <c r="K25" s="673">
        <v>0</v>
      </c>
      <c r="L25" s="673">
        <v>0</v>
      </c>
      <c r="M25" s="673">
        <v>0</v>
      </c>
      <c r="N25" s="673">
        <v>0</v>
      </c>
      <c r="O25" s="673">
        <v>0</v>
      </c>
      <c r="P25" s="674">
        <v>0</v>
      </c>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8"/>
      <c r="BD25" s="648"/>
      <c r="BE25" s="648"/>
      <c r="BF25" s="648"/>
      <c r="BG25" s="648"/>
      <c r="BH25" s="648"/>
      <c r="BI25" s="648"/>
      <c r="BJ25" s="648"/>
      <c r="BK25" s="648"/>
      <c r="BL25" s="648"/>
      <c r="BM25" s="648"/>
      <c r="BN25" s="648"/>
      <c r="BO25" s="648"/>
      <c r="BP25" s="648"/>
      <c r="BQ25" s="648"/>
      <c r="BR25" s="648"/>
      <c r="BS25" s="648"/>
      <c r="BT25" s="648"/>
      <c r="BU25" s="648"/>
      <c r="BV25" s="648"/>
      <c r="BW25" s="648"/>
      <c r="BX25" s="648"/>
      <c r="BY25" s="648"/>
      <c r="BZ25" s="648"/>
      <c r="CA25" s="648"/>
      <c r="CB25" s="648"/>
      <c r="CC25" s="648"/>
      <c r="CD25" s="648"/>
      <c r="CE25" s="648"/>
      <c r="CF25" s="648"/>
      <c r="CG25" s="648"/>
      <c r="CH25" s="648"/>
      <c r="CI25" s="648"/>
      <c r="CJ25" s="648"/>
      <c r="CK25" s="648"/>
      <c r="CL25" s="648"/>
      <c r="CM25" s="648"/>
      <c r="CN25" s="648"/>
      <c r="CO25" s="648"/>
      <c r="CP25" s="648"/>
      <c r="CQ25" s="648"/>
      <c r="CR25" s="648"/>
      <c r="CS25" s="648"/>
      <c r="CT25" s="648"/>
      <c r="CU25" s="648"/>
      <c r="CV25" s="648"/>
      <c r="CW25" s="648"/>
    </row>
    <row r="26" spans="1:101" s="680" customFormat="1">
      <c r="A26" s="675">
        <v>4</v>
      </c>
      <c r="B26" s="676" t="s">
        <v>1010</v>
      </c>
      <c r="C26" s="677">
        <f>AVERAGE(D26:P26)</f>
        <v>10224026.468461541</v>
      </c>
      <c r="D26" s="677">
        <f>SUM(D21:D25)</f>
        <v>8501308.3800000008</v>
      </c>
      <c r="E26" s="677">
        <f t="shared" ref="E26:P26" si="4">SUM(E21:E25)</f>
        <v>8788416.0200000014</v>
      </c>
      <c r="F26" s="677">
        <f t="shared" si="4"/>
        <v>9075532.1700000018</v>
      </c>
      <c r="G26" s="677">
        <f t="shared" si="4"/>
        <v>9362654.410000002</v>
      </c>
      <c r="H26" s="677">
        <f t="shared" si="4"/>
        <v>9649776.6500000022</v>
      </c>
      <c r="I26" s="677">
        <f t="shared" si="4"/>
        <v>9936917.3800000027</v>
      </c>
      <c r="J26" s="677">
        <f t="shared" si="4"/>
        <v>10224052.390000002</v>
      </c>
      <c r="K26" s="677">
        <f t="shared" si="4"/>
        <v>10511170.200000003</v>
      </c>
      <c r="L26" s="677">
        <f t="shared" si="4"/>
        <v>10798285.170000004</v>
      </c>
      <c r="M26" s="677">
        <f t="shared" si="4"/>
        <v>11085400.140000004</v>
      </c>
      <c r="N26" s="677">
        <f t="shared" si="4"/>
        <v>11372515.110000005</v>
      </c>
      <c r="O26" s="677">
        <f t="shared" si="4"/>
        <v>11659644.150000004</v>
      </c>
      <c r="P26" s="678">
        <f t="shared" si="4"/>
        <v>11946671.92</v>
      </c>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3"/>
      <c r="AQ26" s="683"/>
      <c r="AR26" s="683"/>
      <c r="AS26" s="683"/>
      <c r="AT26" s="683"/>
      <c r="AU26" s="683"/>
      <c r="AV26" s="683"/>
      <c r="AW26" s="683"/>
      <c r="AX26" s="683"/>
      <c r="AY26" s="683"/>
      <c r="AZ26" s="683"/>
      <c r="BA26" s="683"/>
      <c r="BB26" s="683"/>
      <c r="BC26" s="683"/>
      <c r="BD26" s="683"/>
      <c r="BE26" s="683"/>
      <c r="BF26" s="683"/>
      <c r="BG26" s="683"/>
      <c r="BH26" s="683"/>
      <c r="BI26" s="683"/>
      <c r="BJ26" s="683"/>
      <c r="BK26" s="683"/>
      <c r="BL26" s="683"/>
      <c r="BM26" s="683"/>
      <c r="BN26" s="683"/>
      <c r="BO26" s="683"/>
      <c r="BP26" s="683"/>
      <c r="BQ26" s="683"/>
      <c r="BR26" s="683"/>
      <c r="BS26" s="683"/>
      <c r="BT26" s="683"/>
      <c r="BU26" s="683"/>
      <c r="BV26" s="683"/>
      <c r="BW26" s="683"/>
      <c r="BX26" s="683"/>
      <c r="BY26" s="683"/>
      <c r="BZ26" s="683"/>
      <c r="CA26" s="683"/>
      <c r="CB26" s="683"/>
      <c r="CC26" s="683"/>
      <c r="CD26" s="683"/>
      <c r="CE26" s="683"/>
      <c r="CF26" s="683"/>
      <c r="CG26" s="683"/>
      <c r="CH26" s="683"/>
      <c r="CI26" s="683"/>
      <c r="CJ26" s="683"/>
      <c r="CK26" s="683"/>
      <c r="CL26" s="683"/>
      <c r="CM26" s="683"/>
      <c r="CN26" s="683"/>
      <c r="CO26" s="683"/>
      <c r="CP26" s="683"/>
      <c r="CQ26" s="683"/>
      <c r="CR26" s="683"/>
      <c r="CS26" s="683"/>
      <c r="CT26" s="683"/>
      <c r="CU26" s="683"/>
      <c r="CV26" s="683"/>
      <c r="CW26" s="683"/>
    </row>
    <row r="27" spans="1:101" s="680" customFormat="1">
      <c r="A27" s="679"/>
      <c r="C27" s="681"/>
      <c r="D27" s="681"/>
      <c r="E27" s="681"/>
      <c r="F27" s="681"/>
      <c r="G27" s="681"/>
      <c r="H27" s="681"/>
      <c r="I27" s="681"/>
      <c r="J27" s="681"/>
      <c r="K27" s="681"/>
      <c r="L27" s="681"/>
      <c r="M27" s="681"/>
      <c r="N27" s="681"/>
      <c r="O27" s="681"/>
      <c r="P27" s="681"/>
      <c r="Q27" s="683"/>
      <c r="R27" s="683"/>
      <c r="S27" s="683"/>
      <c r="T27" s="683"/>
      <c r="U27" s="683"/>
      <c r="V27" s="683"/>
      <c r="W27" s="683"/>
      <c r="X27" s="683"/>
      <c r="Y27" s="683"/>
      <c r="Z27" s="683"/>
      <c r="AA27" s="683"/>
      <c r="AB27" s="683"/>
      <c r="AC27" s="683"/>
      <c r="AD27" s="683"/>
      <c r="AE27" s="683"/>
      <c r="AF27" s="683"/>
      <c r="AG27" s="683"/>
      <c r="AH27" s="683"/>
      <c r="AI27" s="683"/>
      <c r="AJ27" s="683"/>
      <c r="AK27" s="683"/>
      <c r="AL27" s="683"/>
      <c r="AM27" s="683"/>
      <c r="AN27" s="683"/>
      <c r="AO27" s="683"/>
      <c r="AP27" s="683"/>
      <c r="AQ27" s="683"/>
      <c r="AR27" s="683"/>
      <c r="AS27" s="683"/>
      <c r="AT27" s="683"/>
      <c r="AU27" s="683"/>
      <c r="AV27" s="683"/>
      <c r="AW27" s="683"/>
      <c r="AX27" s="683"/>
      <c r="AY27" s="683"/>
      <c r="AZ27" s="683"/>
      <c r="BA27" s="683"/>
      <c r="BB27" s="683"/>
      <c r="BC27" s="683"/>
      <c r="BD27" s="683"/>
      <c r="BE27" s="683"/>
      <c r="BF27" s="683"/>
      <c r="BG27" s="683"/>
      <c r="BH27" s="683"/>
      <c r="BI27" s="683"/>
      <c r="BJ27" s="683"/>
      <c r="BK27" s="683"/>
      <c r="BL27" s="683"/>
      <c r="BM27" s="683"/>
      <c r="BN27" s="683"/>
      <c r="BO27" s="683"/>
      <c r="BP27" s="683"/>
      <c r="BQ27" s="683"/>
      <c r="BR27" s="683"/>
      <c r="BS27" s="683"/>
      <c r="BT27" s="683"/>
      <c r="BU27" s="683"/>
      <c r="BV27" s="683"/>
      <c r="BW27" s="683"/>
      <c r="BX27" s="683"/>
      <c r="BY27" s="683"/>
      <c r="BZ27" s="683"/>
      <c r="CA27" s="683"/>
      <c r="CB27" s="683"/>
      <c r="CC27" s="683"/>
      <c r="CD27" s="683"/>
      <c r="CE27" s="683"/>
      <c r="CF27" s="683"/>
      <c r="CG27" s="683"/>
      <c r="CH27" s="683"/>
      <c r="CI27" s="683"/>
      <c r="CJ27" s="683"/>
      <c r="CK27" s="683"/>
      <c r="CL27" s="683"/>
      <c r="CM27" s="683"/>
      <c r="CN27" s="683"/>
      <c r="CO27" s="683"/>
      <c r="CP27" s="683"/>
      <c r="CQ27" s="683"/>
      <c r="CR27" s="683"/>
      <c r="CS27" s="683"/>
      <c r="CT27" s="683"/>
      <c r="CU27" s="683"/>
      <c r="CV27" s="683"/>
      <c r="CW27" s="683"/>
    </row>
    <row r="28" spans="1:101" ht="12.75" customHeight="1">
      <c r="B28" s="654" t="s">
        <v>393</v>
      </c>
      <c r="C28" s="654" t="s">
        <v>394</v>
      </c>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c r="BA28" s="648"/>
      <c r="BB28" s="648"/>
      <c r="BC28" s="648"/>
      <c r="BD28" s="648"/>
      <c r="BE28" s="648"/>
      <c r="BF28" s="648"/>
      <c r="BG28" s="648"/>
      <c r="BH28" s="648"/>
      <c r="BI28" s="648"/>
      <c r="BJ28" s="648"/>
      <c r="BK28" s="648"/>
      <c r="BL28" s="648"/>
      <c r="BM28" s="648"/>
      <c r="BN28" s="648"/>
      <c r="BO28" s="648"/>
      <c r="BP28" s="648"/>
      <c r="BQ28" s="648"/>
      <c r="BR28" s="648"/>
      <c r="BS28" s="648"/>
      <c r="BT28" s="648"/>
      <c r="BU28" s="648"/>
      <c r="BV28" s="648"/>
      <c r="BW28" s="648"/>
      <c r="BX28" s="648"/>
      <c r="BY28" s="648"/>
      <c r="BZ28" s="648"/>
      <c r="CA28" s="648"/>
      <c r="CB28" s="648"/>
      <c r="CC28" s="648"/>
      <c r="CD28" s="648"/>
      <c r="CE28" s="648"/>
      <c r="CF28" s="648"/>
      <c r="CG28" s="648"/>
      <c r="CH28" s="648"/>
      <c r="CI28" s="648"/>
      <c r="CJ28" s="648"/>
      <c r="CK28" s="648"/>
      <c r="CL28" s="648"/>
      <c r="CM28" s="648"/>
      <c r="CN28" s="648"/>
      <c r="CO28" s="648"/>
      <c r="CP28" s="648"/>
      <c r="CQ28" s="648"/>
      <c r="CR28" s="648"/>
      <c r="CS28" s="648"/>
      <c r="CT28" s="648"/>
      <c r="CU28" s="648"/>
      <c r="CV28" s="648"/>
      <c r="CW28" s="648"/>
    </row>
    <row r="29" spans="1:101" ht="38.25">
      <c r="A29" s="655" t="s">
        <v>407</v>
      </c>
      <c r="B29" s="656" t="s">
        <v>542</v>
      </c>
      <c r="C29" s="687" t="s">
        <v>1011</v>
      </c>
      <c r="D29" s="688"/>
      <c r="E29" s="689"/>
      <c r="F29" s="688"/>
      <c r="G29" s="688"/>
      <c r="H29" s="688"/>
      <c r="I29" s="688"/>
      <c r="J29" s="688"/>
      <c r="K29" s="688"/>
      <c r="L29" s="688"/>
      <c r="M29" s="688"/>
      <c r="N29" s="688"/>
      <c r="O29" s="688"/>
      <c r="P29" s="68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c r="AP29" s="648"/>
      <c r="AQ29" s="648"/>
      <c r="AR29" s="648"/>
      <c r="AS29" s="648"/>
      <c r="AT29" s="648"/>
      <c r="AU29" s="648"/>
      <c r="AV29" s="648"/>
      <c r="AW29" s="648"/>
      <c r="AX29" s="648"/>
      <c r="AY29" s="648"/>
      <c r="AZ29" s="648"/>
      <c r="BA29" s="648"/>
      <c r="BB29" s="648"/>
      <c r="BC29" s="648"/>
      <c r="BD29" s="648"/>
      <c r="BE29" s="648"/>
      <c r="BF29" s="648"/>
      <c r="BG29" s="648"/>
      <c r="BH29" s="648"/>
      <c r="BI29" s="648"/>
      <c r="BJ29" s="648"/>
      <c r="BK29" s="648"/>
      <c r="BL29" s="648"/>
      <c r="BM29" s="648"/>
      <c r="BN29" s="648"/>
      <c r="BO29" s="648"/>
      <c r="BP29" s="648"/>
      <c r="BQ29" s="648"/>
      <c r="BR29" s="648"/>
      <c r="BS29" s="648"/>
      <c r="BT29" s="648"/>
      <c r="BU29" s="648"/>
      <c r="BV29" s="648"/>
      <c r="BW29" s="648"/>
      <c r="BX29" s="648"/>
      <c r="BY29" s="648"/>
      <c r="BZ29" s="648"/>
      <c r="CA29" s="648"/>
      <c r="CB29" s="648"/>
      <c r="CC29" s="648"/>
      <c r="CD29" s="648"/>
      <c r="CE29" s="648"/>
      <c r="CF29" s="648"/>
      <c r="CG29" s="648"/>
      <c r="CH29" s="648"/>
      <c r="CI29" s="648"/>
      <c r="CJ29" s="648"/>
      <c r="CK29" s="648"/>
      <c r="CL29" s="648"/>
      <c r="CM29" s="648"/>
      <c r="CN29" s="648"/>
      <c r="CO29" s="648"/>
      <c r="CP29" s="648"/>
      <c r="CQ29" s="648"/>
      <c r="CR29" s="648"/>
      <c r="CS29" s="648"/>
      <c r="CT29" s="648"/>
      <c r="CU29" s="648"/>
      <c r="CV29" s="648"/>
      <c r="CW29" s="648"/>
    </row>
    <row r="30" spans="1:101">
      <c r="A30" s="690"/>
      <c r="B30" s="660"/>
      <c r="C30" s="691" t="s">
        <v>1004</v>
      </c>
      <c r="D30" s="692"/>
      <c r="E30" s="692"/>
      <c r="F30" s="692"/>
      <c r="G30" s="692"/>
      <c r="H30" s="692"/>
      <c r="I30" s="692"/>
      <c r="J30" s="693"/>
      <c r="K30" s="693"/>
      <c r="L30" s="693"/>
      <c r="M30" s="693"/>
      <c r="N30" s="693"/>
      <c r="O30" s="693"/>
      <c r="P30" s="693"/>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c r="AP30" s="648"/>
      <c r="AQ30" s="648"/>
      <c r="AR30" s="648"/>
      <c r="AS30" s="648"/>
      <c r="AT30" s="648"/>
      <c r="AU30" s="648"/>
      <c r="AV30" s="648"/>
      <c r="AW30" s="648"/>
      <c r="AX30" s="648"/>
      <c r="AY30" s="648"/>
      <c r="AZ30" s="648"/>
      <c r="BA30" s="648"/>
      <c r="BB30" s="648"/>
      <c r="BC30" s="648"/>
      <c r="BD30" s="648"/>
      <c r="BE30" s="648"/>
      <c r="BF30" s="648"/>
      <c r="BG30" s="648"/>
      <c r="BH30" s="648"/>
      <c r="BI30" s="648"/>
      <c r="BJ30" s="648"/>
      <c r="BK30" s="648"/>
      <c r="BL30" s="648"/>
      <c r="BM30" s="648"/>
      <c r="BN30" s="648"/>
      <c r="BO30" s="648"/>
      <c r="BP30" s="648"/>
      <c r="BQ30" s="648"/>
      <c r="BR30" s="648"/>
      <c r="BS30" s="648"/>
      <c r="BT30" s="648"/>
      <c r="BU30" s="648"/>
      <c r="BV30" s="648"/>
      <c r="BW30" s="648"/>
      <c r="BX30" s="648"/>
      <c r="BY30" s="648"/>
      <c r="BZ30" s="648"/>
      <c r="CA30" s="648"/>
      <c r="CB30" s="648"/>
      <c r="CC30" s="648"/>
      <c r="CD30" s="648"/>
      <c r="CE30" s="648"/>
      <c r="CF30" s="648"/>
      <c r="CG30" s="648"/>
      <c r="CH30" s="648"/>
      <c r="CI30" s="648"/>
      <c r="CJ30" s="648"/>
      <c r="CK30" s="648"/>
      <c r="CL30" s="648"/>
      <c r="CM30" s="648"/>
      <c r="CN30" s="648"/>
      <c r="CO30" s="648"/>
      <c r="CP30" s="648"/>
      <c r="CQ30" s="648"/>
      <c r="CR30" s="648"/>
      <c r="CS30" s="648"/>
      <c r="CT30" s="648"/>
      <c r="CU30" s="648"/>
      <c r="CV30" s="648"/>
      <c r="CW30" s="648"/>
    </row>
    <row r="31" spans="1:101">
      <c r="A31" s="662" t="s">
        <v>1020</v>
      </c>
      <c r="B31" s="663" t="s">
        <v>1107</v>
      </c>
      <c r="C31" s="694">
        <f>C11-C21</f>
        <v>146706349.72615388</v>
      </c>
      <c r="D31" s="668"/>
      <c r="E31" s="668"/>
      <c r="F31" s="668"/>
      <c r="G31" s="668"/>
      <c r="H31" s="668"/>
      <c r="I31" s="668"/>
      <c r="J31" s="668"/>
      <c r="K31" s="668"/>
      <c r="L31" s="668"/>
      <c r="M31" s="668"/>
      <c r="N31" s="668"/>
      <c r="O31" s="668"/>
      <c r="P31" s="668"/>
      <c r="Q31" s="648"/>
      <c r="R31" s="648"/>
      <c r="S31" s="648"/>
      <c r="T31" s="648"/>
      <c r="U31" s="648"/>
      <c r="V31" s="648"/>
      <c r="W31" s="648"/>
      <c r="X31" s="648"/>
      <c r="Y31" s="648"/>
      <c r="Z31" s="648"/>
      <c r="AA31" s="648"/>
      <c r="AB31" s="648"/>
      <c r="AC31" s="648"/>
      <c r="AD31" s="648"/>
      <c r="AE31" s="648"/>
      <c r="AF31" s="648"/>
      <c r="AG31" s="648"/>
      <c r="AH31" s="648"/>
      <c r="AI31" s="648"/>
      <c r="AJ31" s="648"/>
      <c r="AK31" s="648"/>
      <c r="AL31" s="648"/>
      <c r="AM31" s="648"/>
      <c r="AN31" s="648"/>
      <c r="AO31" s="648"/>
      <c r="AP31" s="648"/>
      <c r="AQ31" s="648"/>
      <c r="AR31" s="648"/>
      <c r="AS31" s="648"/>
      <c r="AT31" s="648"/>
      <c r="AU31" s="648"/>
      <c r="AV31" s="648"/>
      <c r="AW31" s="648"/>
      <c r="AX31" s="648"/>
      <c r="AY31" s="648"/>
      <c r="AZ31" s="648"/>
      <c r="BA31" s="648"/>
      <c r="BB31" s="648"/>
      <c r="BC31" s="648"/>
      <c r="BD31" s="648"/>
      <c r="BE31" s="648"/>
      <c r="BF31" s="648"/>
      <c r="BG31" s="648"/>
      <c r="BH31" s="648"/>
      <c r="BI31" s="648"/>
      <c r="BJ31" s="648"/>
      <c r="BK31" s="648"/>
      <c r="BL31" s="648"/>
      <c r="BM31" s="648"/>
      <c r="BN31" s="648"/>
      <c r="BO31" s="648"/>
      <c r="BP31" s="648"/>
      <c r="BQ31" s="648"/>
      <c r="BR31" s="648"/>
      <c r="BS31" s="648"/>
      <c r="BT31" s="648"/>
      <c r="BU31" s="648"/>
      <c r="BV31" s="648"/>
      <c r="BW31" s="648"/>
      <c r="BX31" s="648"/>
      <c r="BY31" s="648"/>
      <c r="BZ31" s="648"/>
      <c r="CA31" s="648"/>
      <c r="CB31" s="648"/>
      <c r="CC31" s="648"/>
      <c r="CD31" s="648"/>
      <c r="CE31" s="648"/>
      <c r="CF31" s="648"/>
      <c r="CG31" s="648"/>
      <c r="CH31" s="648"/>
      <c r="CI31" s="648"/>
      <c r="CJ31" s="648"/>
      <c r="CK31" s="648"/>
      <c r="CL31" s="648"/>
      <c r="CM31" s="648"/>
      <c r="CN31" s="648"/>
      <c r="CO31" s="648"/>
      <c r="CP31" s="648"/>
      <c r="CQ31" s="648"/>
      <c r="CR31" s="648"/>
      <c r="CS31" s="648"/>
      <c r="CT31" s="648"/>
      <c r="CU31" s="648"/>
      <c r="CV31" s="648"/>
      <c r="CW31" s="648"/>
    </row>
    <row r="32" spans="1:101">
      <c r="A32" s="666" t="s">
        <v>1021</v>
      </c>
      <c r="B32" s="667"/>
      <c r="C32" s="695">
        <f>C12-C22</f>
        <v>0</v>
      </c>
      <c r="D32" s="668"/>
      <c r="E32" s="668"/>
      <c r="F32" s="668"/>
      <c r="G32" s="668"/>
      <c r="H32" s="668"/>
      <c r="I32" s="668"/>
      <c r="J32" s="668"/>
      <c r="K32" s="668"/>
      <c r="L32" s="668"/>
      <c r="M32" s="668"/>
      <c r="N32" s="668"/>
      <c r="O32" s="668"/>
      <c r="P32" s="668"/>
      <c r="Q32" s="648"/>
      <c r="R32" s="648"/>
      <c r="S32" s="648"/>
      <c r="T32" s="648"/>
      <c r="U32" s="648"/>
      <c r="V32" s="648"/>
      <c r="W32" s="648"/>
      <c r="X32" s="648"/>
      <c r="Y32" s="648"/>
      <c r="Z32" s="648"/>
      <c r="AA32" s="648"/>
      <c r="AB32" s="648"/>
      <c r="AC32" s="648"/>
      <c r="AD32" s="648"/>
      <c r="AE32" s="648"/>
      <c r="AF32" s="648"/>
      <c r="AG32" s="648"/>
      <c r="AH32" s="648"/>
      <c r="AI32" s="648"/>
      <c r="AJ32" s="648"/>
      <c r="AK32" s="648"/>
      <c r="AL32" s="648"/>
      <c r="AM32" s="648"/>
      <c r="AN32" s="648"/>
      <c r="AO32" s="648"/>
      <c r="AP32" s="648"/>
      <c r="AQ32" s="648"/>
      <c r="AR32" s="648"/>
      <c r="AS32" s="648"/>
      <c r="AT32" s="648"/>
      <c r="AU32" s="648"/>
      <c r="AV32" s="648"/>
      <c r="AW32" s="648"/>
      <c r="AX32" s="648"/>
      <c r="AY32" s="648"/>
      <c r="AZ32" s="648"/>
      <c r="BA32" s="648"/>
      <c r="BB32" s="648"/>
      <c r="BC32" s="648"/>
      <c r="BD32" s="648"/>
      <c r="BE32" s="648"/>
      <c r="BF32" s="648"/>
      <c r="BG32" s="648"/>
      <c r="BH32" s="648"/>
      <c r="BI32" s="648"/>
      <c r="BJ32" s="648"/>
      <c r="BK32" s="648"/>
      <c r="BL32" s="648"/>
      <c r="BM32" s="648"/>
      <c r="BN32" s="648"/>
      <c r="BO32" s="648"/>
      <c r="BP32" s="648"/>
      <c r="BQ32" s="648"/>
      <c r="BR32" s="648"/>
      <c r="BS32" s="648"/>
      <c r="BT32" s="648"/>
      <c r="BU32" s="648"/>
      <c r="BV32" s="648"/>
      <c r="BW32" s="648"/>
      <c r="BX32" s="648"/>
      <c r="BY32" s="648"/>
      <c r="BZ32" s="648"/>
      <c r="CA32" s="648"/>
      <c r="CB32" s="648"/>
      <c r="CC32" s="648"/>
      <c r="CD32" s="648"/>
      <c r="CE32" s="648"/>
      <c r="CF32" s="648"/>
      <c r="CG32" s="648"/>
      <c r="CH32" s="648"/>
      <c r="CI32" s="648"/>
      <c r="CJ32" s="648"/>
      <c r="CK32" s="648"/>
      <c r="CL32" s="648"/>
      <c r="CM32" s="648"/>
      <c r="CN32" s="648"/>
      <c r="CO32" s="648"/>
      <c r="CP32" s="648"/>
      <c r="CQ32" s="648"/>
      <c r="CR32" s="648"/>
      <c r="CS32" s="648"/>
      <c r="CT32" s="648"/>
      <c r="CU32" s="648"/>
      <c r="CV32" s="648"/>
      <c r="CW32" s="648"/>
    </row>
    <row r="33" spans="1:101">
      <c r="A33" s="666" t="s">
        <v>1022</v>
      </c>
      <c r="B33" s="667"/>
      <c r="C33" s="695">
        <f>C13-C23</f>
        <v>0</v>
      </c>
      <c r="D33" s="668"/>
      <c r="E33" s="668"/>
      <c r="F33" s="668"/>
      <c r="G33" s="668"/>
      <c r="H33" s="668"/>
      <c r="I33" s="668"/>
      <c r="J33" s="668"/>
      <c r="K33" s="668"/>
      <c r="L33" s="668"/>
      <c r="M33" s="668"/>
      <c r="N33" s="668"/>
      <c r="O33" s="668"/>
      <c r="P33" s="66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8"/>
      <c r="BA33" s="648"/>
      <c r="BB33" s="648"/>
      <c r="BC33" s="648"/>
      <c r="BD33" s="648"/>
      <c r="BE33" s="648"/>
      <c r="BF33" s="648"/>
      <c r="BG33" s="648"/>
      <c r="BH33" s="648"/>
      <c r="BI33" s="648"/>
      <c r="BJ33" s="648"/>
      <c r="BK33" s="648"/>
      <c r="BL33" s="648"/>
      <c r="BM33" s="648"/>
      <c r="BN33" s="648"/>
      <c r="BO33" s="648"/>
      <c r="BP33" s="648"/>
      <c r="BQ33" s="648"/>
      <c r="BR33" s="648"/>
      <c r="BS33" s="648"/>
      <c r="BT33" s="648"/>
      <c r="BU33" s="648"/>
      <c r="BV33" s="648"/>
      <c r="BW33" s="648"/>
      <c r="BX33" s="648"/>
      <c r="BY33" s="648"/>
      <c r="BZ33" s="648"/>
      <c r="CA33" s="648"/>
      <c r="CB33" s="648"/>
      <c r="CC33" s="648"/>
      <c r="CD33" s="648"/>
      <c r="CE33" s="648"/>
      <c r="CF33" s="648"/>
      <c r="CG33" s="648"/>
      <c r="CH33" s="648"/>
      <c r="CI33" s="648"/>
      <c r="CJ33" s="648"/>
      <c r="CK33" s="648"/>
      <c r="CL33" s="648"/>
      <c r="CM33" s="648"/>
      <c r="CN33" s="648"/>
      <c r="CO33" s="648"/>
      <c r="CP33" s="648"/>
      <c r="CQ33" s="648"/>
      <c r="CR33" s="648"/>
      <c r="CS33" s="648"/>
      <c r="CT33" s="648"/>
      <c r="CU33" s="648"/>
      <c r="CV33" s="648"/>
      <c r="CW33" s="648"/>
    </row>
    <row r="34" spans="1:101">
      <c r="A34" s="684" t="s">
        <v>1023</v>
      </c>
      <c r="B34" s="667"/>
      <c r="C34" s="695">
        <f>C14-C24</f>
        <v>0</v>
      </c>
      <c r="D34" s="668"/>
      <c r="E34" s="668"/>
      <c r="F34" s="668"/>
      <c r="G34" s="668"/>
      <c r="H34" s="668"/>
      <c r="I34" s="668"/>
      <c r="J34" s="668"/>
      <c r="K34" s="668"/>
      <c r="L34" s="668"/>
      <c r="M34" s="668"/>
      <c r="N34" s="668"/>
      <c r="O34" s="668"/>
      <c r="P34" s="668"/>
      <c r="Q34" s="648"/>
      <c r="R34" s="648"/>
      <c r="S34" s="648"/>
      <c r="T34" s="648"/>
      <c r="U34" s="648"/>
      <c r="V34" s="648"/>
      <c r="W34" s="648"/>
      <c r="X34" s="648"/>
      <c r="Y34" s="648"/>
      <c r="Z34" s="648"/>
      <c r="AA34" s="648"/>
      <c r="AB34" s="648"/>
      <c r="AC34" s="648"/>
      <c r="AD34" s="648"/>
      <c r="AE34" s="648"/>
      <c r="AF34" s="648"/>
      <c r="AG34" s="648"/>
      <c r="AH34" s="648"/>
      <c r="AI34" s="648"/>
      <c r="AJ34" s="648"/>
      <c r="AK34" s="648"/>
      <c r="AL34" s="648"/>
      <c r="AM34" s="648"/>
      <c r="AN34" s="648"/>
      <c r="AO34" s="648"/>
      <c r="AP34" s="648"/>
      <c r="AQ34" s="648"/>
      <c r="AR34" s="648"/>
      <c r="AS34" s="648"/>
      <c r="AT34" s="648"/>
      <c r="AU34" s="648"/>
      <c r="AV34" s="648"/>
      <c r="AW34" s="648"/>
      <c r="AX34" s="648"/>
      <c r="AY34" s="648"/>
      <c r="AZ34" s="648"/>
      <c r="BA34" s="648"/>
      <c r="BB34" s="648"/>
      <c r="BC34" s="648"/>
      <c r="BD34" s="648"/>
      <c r="BE34" s="648"/>
      <c r="BF34" s="648"/>
      <c r="BG34" s="648"/>
      <c r="BH34" s="648"/>
      <c r="BI34" s="648"/>
      <c r="BJ34" s="648"/>
      <c r="BK34" s="648"/>
      <c r="BL34" s="648"/>
      <c r="BM34" s="648"/>
      <c r="BN34" s="648"/>
      <c r="BO34" s="648"/>
      <c r="BP34" s="648"/>
      <c r="BQ34" s="648"/>
      <c r="BR34" s="648"/>
      <c r="BS34" s="648"/>
      <c r="BT34" s="648"/>
      <c r="BU34" s="648"/>
      <c r="BV34" s="648"/>
      <c r="BW34" s="648"/>
      <c r="BX34" s="648"/>
      <c r="BY34" s="648"/>
      <c r="BZ34" s="648"/>
      <c r="CA34" s="648"/>
      <c r="CB34" s="648"/>
      <c r="CC34" s="648"/>
      <c r="CD34" s="648"/>
      <c r="CE34" s="648"/>
      <c r="CF34" s="648"/>
      <c r="CG34" s="648"/>
      <c r="CH34" s="648"/>
      <c r="CI34" s="648"/>
      <c r="CJ34" s="648"/>
      <c r="CK34" s="648"/>
      <c r="CL34" s="648"/>
      <c r="CM34" s="648"/>
      <c r="CN34" s="648"/>
      <c r="CO34" s="648"/>
      <c r="CP34" s="648"/>
      <c r="CQ34" s="648"/>
      <c r="CR34" s="648"/>
      <c r="CS34" s="648"/>
      <c r="CT34" s="648"/>
      <c r="CU34" s="648"/>
      <c r="CV34" s="648"/>
      <c r="CW34" s="648"/>
    </row>
    <row r="35" spans="1:101">
      <c r="A35" s="685" t="s">
        <v>1007</v>
      </c>
      <c r="B35" s="671" t="s">
        <v>1007</v>
      </c>
      <c r="C35" s="696" t="s">
        <v>1007</v>
      </c>
      <c r="D35" s="668"/>
      <c r="E35" s="668"/>
      <c r="F35" s="668"/>
      <c r="G35" s="668"/>
      <c r="H35" s="668"/>
      <c r="I35" s="668"/>
      <c r="J35" s="668"/>
      <c r="K35" s="668"/>
      <c r="L35" s="668"/>
      <c r="M35" s="668"/>
      <c r="N35" s="668"/>
      <c r="O35" s="668"/>
      <c r="P35" s="66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8"/>
      <c r="BE35" s="648"/>
      <c r="BF35" s="648"/>
      <c r="BG35" s="648"/>
      <c r="BH35" s="648"/>
      <c r="BI35" s="648"/>
      <c r="BJ35" s="648"/>
      <c r="BK35" s="648"/>
      <c r="BL35" s="648"/>
      <c r="BM35" s="648"/>
      <c r="BN35" s="648"/>
      <c r="BO35" s="648"/>
      <c r="BP35" s="648"/>
      <c r="BQ35" s="648"/>
      <c r="BR35" s="648"/>
      <c r="BS35" s="648"/>
      <c r="BT35" s="648"/>
      <c r="BU35" s="648"/>
      <c r="BV35" s="648"/>
      <c r="BW35" s="648"/>
      <c r="BX35" s="648"/>
      <c r="BY35" s="648"/>
      <c r="BZ35" s="648"/>
      <c r="CA35" s="648"/>
      <c r="CB35" s="648"/>
      <c r="CC35" s="648"/>
      <c r="CD35" s="648"/>
      <c r="CE35" s="648"/>
      <c r="CF35" s="648"/>
      <c r="CG35" s="648"/>
      <c r="CH35" s="648"/>
      <c r="CI35" s="648"/>
      <c r="CJ35" s="648"/>
      <c r="CK35" s="648"/>
      <c r="CL35" s="648"/>
      <c r="CM35" s="648"/>
      <c r="CN35" s="648"/>
      <c r="CO35" s="648"/>
      <c r="CP35" s="648"/>
      <c r="CQ35" s="648"/>
      <c r="CR35" s="648"/>
      <c r="CS35" s="648"/>
      <c r="CT35" s="648"/>
      <c r="CU35" s="648"/>
      <c r="CV35" s="648"/>
      <c r="CW35" s="648"/>
    </row>
    <row r="36" spans="1:101" s="680" customFormat="1">
      <c r="A36" s="675">
        <v>6</v>
      </c>
      <c r="B36" s="676" t="s">
        <v>1012</v>
      </c>
      <c r="C36" s="678">
        <f>SUM(C31:C35)</f>
        <v>146706349.72615388</v>
      </c>
      <c r="D36" s="681" t="s">
        <v>1013</v>
      </c>
      <c r="E36" s="681"/>
      <c r="F36" s="681"/>
      <c r="G36" s="681"/>
      <c r="H36" s="681"/>
      <c r="I36" s="681"/>
      <c r="J36" s="681"/>
      <c r="K36" s="681"/>
      <c r="L36" s="681"/>
      <c r="M36" s="681"/>
      <c r="N36" s="681"/>
      <c r="O36" s="681"/>
      <c r="P36" s="681"/>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3"/>
      <c r="BJ36" s="683"/>
      <c r="BK36" s="683"/>
      <c r="BL36" s="683"/>
      <c r="BM36" s="683"/>
      <c r="BN36" s="683"/>
      <c r="BO36" s="683"/>
      <c r="BP36" s="683"/>
      <c r="BQ36" s="683"/>
      <c r="BR36" s="683"/>
      <c r="BS36" s="683"/>
      <c r="BT36" s="683"/>
      <c r="BU36" s="683"/>
      <c r="BV36" s="683"/>
      <c r="BW36" s="683"/>
      <c r="BX36" s="683"/>
      <c r="BY36" s="683"/>
      <c r="BZ36" s="683"/>
      <c r="CA36" s="683"/>
      <c r="CB36" s="683"/>
      <c r="CC36" s="683"/>
      <c r="CD36" s="683"/>
      <c r="CE36" s="683"/>
      <c r="CF36" s="683"/>
      <c r="CG36" s="683"/>
      <c r="CH36" s="683"/>
      <c r="CI36" s="683"/>
      <c r="CJ36" s="683"/>
      <c r="CK36" s="683"/>
      <c r="CL36" s="683"/>
      <c r="CM36" s="683"/>
      <c r="CN36" s="683"/>
      <c r="CO36" s="683"/>
      <c r="CP36" s="683"/>
      <c r="CQ36" s="683"/>
      <c r="CR36" s="683"/>
      <c r="CS36" s="683"/>
      <c r="CT36" s="683"/>
      <c r="CU36" s="683"/>
      <c r="CV36" s="683"/>
      <c r="CW36" s="683"/>
    </row>
    <row r="37" spans="1:101" s="680" customFormat="1">
      <c r="A37" s="686"/>
      <c r="C37" s="681"/>
      <c r="D37" s="681"/>
      <c r="E37" s="681"/>
      <c r="F37" s="681"/>
      <c r="G37" s="681"/>
      <c r="H37" s="681"/>
      <c r="I37" s="681"/>
      <c r="J37" s="681"/>
      <c r="K37" s="681"/>
      <c r="L37" s="681"/>
      <c r="M37" s="681"/>
      <c r="N37" s="681"/>
      <c r="O37" s="681"/>
      <c r="P37" s="681"/>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3"/>
      <c r="BJ37" s="683"/>
      <c r="BK37" s="683"/>
      <c r="BL37" s="683"/>
      <c r="BM37" s="683"/>
      <c r="BN37" s="683"/>
      <c r="BO37" s="683"/>
      <c r="BP37" s="683"/>
      <c r="BQ37" s="683"/>
      <c r="BR37" s="683"/>
      <c r="BS37" s="683"/>
      <c r="BT37" s="683"/>
      <c r="BU37" s="683"/>
      <c r="BV37" s="683"/>
      <c r="BW37" s="683"/>
      <c r="BX37" s="683"/>
      <c r="BY37" s="683"/>
      <c r="BZ37" s="683"/>
      <c r="CA37" s="683"/>
      <c r="CB37" s="683"/>
      <c r="CC37" s="683"/>
      <c r="CD37" s="683"/>
      <c r="CE37" s="683"/>
      <c r="CF37" s="683"/>
      <c r="CG37" s="683"/>
      <c r="CH37" s="683"/>
      <c r="CI37" s="683"/>
      <c r="CJ37" s="683"/>
      <c r="CK37" s="683"/>
      <c r="CL37" s="683"/>
      <c r="CM37" s="683"/>
      <c r="CN37" s="683"/>
      <c r="CO37" s="683"/>
      <c r="CP37" s="683"/>
      <c r="CQ37" s="683"/>
      <c r="CR37" s="683"/>
      <c r="CS37" s="683"/>
      <c r="CT37" s="683"/>
      <c r="CU37" s="683"/>
      <c r="CV37" s="683"/>
      <c r="CW37" s="683"/>
    </row>
    <row r="38" spans="1:101" s="680" customFormat="1">
      <c r="A38" s="686"/>
      <c r="B38" s="654" t="s">
        <v>393</v>
      </c>
      <c r="C38" s="654" t="s">
        <v>394</v>
      </c>
      <c r="D38" s="681"/>
      <c r="E38" s="681"/>
      <c r="F38" s="681"/>
      <c r="G38" s="681"/>
      <c r="H38" s="681"/>
      <c r="I38" s="681"/>
      <c r="J38" s="681"/>
      <c r="K38" s="681"/>
      <c r="L38" s="681"/>
      <c r="M38" s="681"/>
      <c r="N38" s="681"/>
      <c r="O38" s="681"/>
      <c r="P38" s="681"/>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3"/>
      <c r="BJ38" s="683"/>
      <c r="BK38" s="683"/>
      <c r="BL38" s="683"/>
      <c r="BM38" s="683"/>
      <c r="BN38" s="683"/>
      <c r="BO38" s="683"/>
      <c r="BP38" s="683"/>
      <c r="BQ38" s="683"/>
      <c r="BR38" s="683"/>
      <c r="BS38" s="683"/>
      <c r="BT38" s="683"/>
      <c r="BU38" s="683"/>
      <c r="BV38" s="683"/>
      <c r="BW38" s="683"/>
      <c r="BX38" s="683"/>
      <c r="BY38" s="683"/>
      <c r="BZ38" s="683"/>
      <c r="CA38" s="683"/>
      <c r="CB38" s="683"/>
      <c r="CC38" s="683"/>
      <c r="CD38" s="683"/>
      <c r="CE38" s="683"/>
      <c r="CF38" s="683"/>
      <c r="CG38" s="683"/>
      <c r="CH38" s="683"/>
      <c r="CI38" s="683"/>
      <c r="CJ38" s="683"/>
      <c r="CK38" s="683"/>
      <c r="CL38" s="683"/>
      <c r="CM38" s="683"/>
      <c r="CN38" s="683"/>
      <c r="CO38" s="683"/>
      <c r="CP38" s="683"/>
      <c r="CQ38" s="683"/>
      <c r="CR38" s="683"/>
      <c r="CS38" s="683"/>
      <c r="CT38" s="683"/>
      <c r="CU38" s="683"/>
      <c r="CV38" s="683"/>
      <c r="CW38" s="683"/>
    </row>
    <row r="39" spans="1:101" ht="38.25">
      <c r="A39" s="655" t="s">
        <v>407</v>
      </c>
      <c r="B39" s="656" t="s">
        <v>542</v>
      </c>
      <c r="C39" s="687" t="s">
        <v>1014</v>
      </c>
      <c r="D39" s="688"/>
      <c r="E39" s="688"/>
      <c r="F39" s="688"/>
      <c r="G39" s="688"/>
      <c r="H39" s="688"/>
      <c r="I39" s="688"/>
      <c r="J39" s="688"/>
      <c r="K39" s="688"/>
      <c r="L39" s="688"/>
      <c r="M39" s="688"/>
      <c r="N39" s="688"/>
      <c r="O39" s="688"/>
      <c r="P39" s="68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c r="AP39" s="648"/>
      <c r="AQ39" s="648"/>
      <c r="AR39" s="648"/>
      <c r="AS39" s="648"/>
      <c r="AT39" s="648"/>
      <c r="AU39" s="648"/>
      <c r="AV39" s="648"/>
      <c r="AW39" s="648"/>
      <c r="AX39" s="648"/>
      <c r="AY39" s="648"/>
      <c r="AZ39" s="648"/>
      <c r="BA39" s="648"/>
      <c r="BB39" s="648"/>
      <c r="BC39" s="648"/>
      <c r="BD39" s="648"/>
      <c r="BE39" s="648"/>
      <c r="BF39" s="648"/>
      <c r="BG39" s="648"/>
      <c r="BH39" s="648"/>
      <c r="BI39" s="648"/>
      <c r="BJ39" s="648"/>
      <c r="BK39" s="648"/>
      <c r="BL39" s="648"/>
      <c r="BM39" s="648"/>
      <c r="BN39" s="648"/>
      <c r="BO39" s="648"/>
      <c r="BP39" s="648"/>
      <c r="BQ39" s="648"/>
      <c r="BR39" s="648"/>
      <c r="BS39" s="648"/>
      <c r="BT39" s="648"/>
      <c r="BU39" s="648"/>
      <c r="BV39" s="648"/>
      <c r="BW39" s="648"/>
      <c r="BX39" s="648"/>
      <c r="BY39" s="648"/>
      <c r="BZ39" s="648"/>
      <c r="CA39" s="648"/>
      <c r="CB39" s="648"/>
      <c r="CC39" s="648"/>
      <c r="CD39" s="648"/>
      <c r="CE39" s="648"/>
      <c r="CF39" s="648"/>
      <c r="CG39" s="648"/>
      <c r="CH39" s="648"/>
      <c r="CI39" s="648"/>
      <c r="CJ39" s="648"/>
      <c r="CK39" s="648"/>
      <c r="CL39" s="648"/>
      <c r="CM39" s="648"/>
      <c r="CN39" s="648"/>
      <c r="CO39" s="648"/>
      <c r="CP39" s="648"/>
      <c r="CQ39" s="648"/>
      <c r="CR39" s="648"/>
      <c r="CS39" s="648"/>
      <c r="CT39" s="648"/>
      <c r="CU39" s="648"/>
      <c r="CV39" s="648"/>
      <c r="CW39" s="648"/>
    </row>
    <row r="40" spans="1:101">
      <c r="A40" s="690"/>
      <c r="B40" s="660"/>
      <c r="C40" s="697" t="s">
        <v>1015</v>
      </c>
      <c r="D40" s="692"/>
      <c r="E40" s="692"/>
      <c r="F40" s="692"/>
      <c r="G40" s="692"/>
      <c r="H40" s="692"/>
      <c r="I40" s="692"/>
      <c r="J40" s="693"/>
      <c r="K40" s="693"/>
      <c r="L40" s="693"/>
      <c r="M40" s="693"/>
      <c r="N40" s="693"/>
      <c r="O40" s="693"/>
      <c r="P40" s="693"/>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8"/>
      <c r="BD40" s="648"/>
      <c r="BE40" s="648"/>
      <c r="BF40" s="648"/>
      <c r="BG40" s="648"/>
      <c r="BH40" s="648"/>
      <c r="BI40" s="648"/>
      <c r="BJ40" s="648"/>
      <c r="BK40" s="648"/>
      <c r="BL40" s="648"/>
      <c r="BM40" s="648"/>
      <c r="BN40" s="648"/>
      <c r="BO40" s="648"/>
      <c r="BP40" s="648"/>
      <c r="BQ40" s="648"/>
      <c r="BR40" s="648"/>
      <c r="BS40" s="648"/>
      <c r="BT40" s="648"/>
      <c r="BU40" s="648"/>
      <c r="BV40" s="648"/>
      <c r="BW40" s="648"/>
      <c r="BX40" s="648"/>
      <c r="BY40" s="648"/>
      <c r="BZ40" s="648"/>
      <c r="CA40" s="648"/>
      <c r="CB40" s="648"/>
      <c r="CC40" s="648"/>
      <c r="CD40" s="648"/>
      <c r="CE40" s="648"/>
      <c r="CF40" s="648"/>
      <c r="CG40" s="648"/>
      <c r="CH40" s="648"/>
      <c r="CI40" s="648"/>
      <c r="CJ40" s="648"/>
      <c r="CK40" s="648"/>
      <c r="CL40" s="648"/>
      <c r="CM40" s="648"/>
      <c r="CN40" s="648"/>
      <c r="CO40" s="648"/>
      <c r="CP40" s="648"/>
      <c r="CQ40" s="648"/>
      <c r="CR40" s="648"/>
      <c r="CS40" s="648"/>
      <c r="CT40" s="648"/>
      <c r="CU40" s="648"/>
      <c r="CV40" s="648"/>
      <c r="CW40" s="648"/>
    </row>
    <row r="41" spans="1:101">
      <c r="A41" s="662" t="s">
        <v>1024</v>
      </c>
      <c r="B41" s="663" t="s">
        <v>1107</v>
      </c>
      <c r="C41" s="698">
        <v>3445364</v>
      </c>
      <c r="D41" s="699"/>
      <c r="E41" s="668"/>
      <c r="F41" s="668"/>
      <c r="G41" s="668"/>
      <c r="H41" s="668"/>
      <c r="I41" s="668"/>
      <c r="J41" s="668"/>
      <c r="K41" s="668"/>
      <c r="L41" s="668"/>
      <c r="M41" s="668"/>
      <c r="N41" s="668"/>
      <c r="O41" s="668"/>
      <c r="P41" s="66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c r="AP41" s="648"/>
      <c r="AQ41" s="648"/>
      <c r="AR41" s="648"/>
      <c r="AS41" s="648"/>
      <c r="AT41" s="648"/>
      <c r="AU41" s="648"/>
      <c r="AV41" s="648"/>
      <c r="AW41" s="648"/>
      <c r="AX41" s="648"/>
      <c r="AY41" s="648"/>
      <c r="AZ41" s="648"/>
      <c r="BA41" s="648"/>
      <c r="BB41" s="648"/>
      <c r="BC41" s="648"/>
      <c r="BD41" s="648"/>
      <c r="BE41" s="648"/>
      <c r="BF41" s="648"/>
      <c r="BG41" s="648"/>
      <c r="BH41" s="648"/>
      <c r="BI41" s="648"/>
      <c r="BJ41" s="648"/>
      <c r="BK41" s="648"/>
      <c r="BL41" s="648"/>
      <c r="BM41" s="648"/>
      <c r="BN41" s="648"/>
      <c r="BO41" s="648"/>
      <c r="BP41" s="648"/>
      <c r="BQ41" s="648"/>
      <c r="BR41" s="648"/>
      <c r="BS41" s="648"/>
      <c r="BT41" s="648"/>
      <c r="BU41" s="648"/>
      <c r="BV41" s="648"/>
      <c r="BW41" s="648"/>
      <c r="BX41" s="648"/>
      <c r="BY41" s="648"/>
      <c r="BZ41" s="648"/>
      <c r="CA41" s="648"/>
      <c r="CB41" s="648"/>
      <c r="CC41" s="648"/>
      <c r="CD41" s="648"/>
      <c r="CE41" s="648"/>
      <c r="CF41" s="648"/>
      <c r="CG41" s="648"/>
      <c r="CH41" s="648"/>
      <c r="CI41" s="648"/>
      <c r="CJ41" s="648"/>
      <c r="CK41" s="648"/>
      <c r="CL41" s="648"/>
      <c r="CM41" s="648"/>
      <c r="CN41" s="648"/>
      <c r="CO41" s="648"/>
      <c r="CP41" s="648"/>
      <c r="CQ41" s="648"/>
      <c r="CR41" s="648"/>
      <c r="CS41" s="648"/>
      <c r="CT41" s="648"/>
      <c r="CU41" s="648"/>
      <c r="CV41" s="648"/>
      <c r="CW41" s="648"/>
    </row>
    <row r="42" spans="1:101">
      <c r="A42" s="666" t="s">
        <v>1025</v>
      </c>
      <c r="B42" s="667"/>
      <c r="C42" s="700">
        <v>0</v>
      </c>
      <c r="D42" s="668"/>
      <c r="E42" s="668"/>
      <c r="F42" s="668"/>
      <c r="G42" s="668"/>
      <c r="H42" s="668"/>
      <c r="I42" s="668"/>
      <c r="J42" s="668"/>
      <c r="K42" s="668"/>
      <c r="L42" s="668"/>
      <c r="M42" s="668"/>
      <c r="N42" s="668"/>
      <c r="O42" s="668"/>
      <c r="P42" s="66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c r="AP42" s="648"/>
      <c r="AQ42" s="648"/>
      <c r="AR42" s="648"/>
      <c r="AS42" s="648"/>
      <c r="AT42" s="648"/>
      <c r="AU42" s="648"/>
      <c r="AV42" s="648"/>
      <c r="AW42" s="648"/>
      <c r="AX42" s="648"/>
      <c r="AY42" s="648"/>
      <c r="AZ42" s="648"/>
      <c r="BA42" s="648"/>
      <c r="BB42" s="648"/>
      <c r="BC42" s="648"/>
      <c r="BD42" s="648"/>
      <c r="BE42" s="648"/>
      <c r="BF42" s="648"/>
      <c r="BG42" s="648"/>
      <c r="BH42" s="648"/>
      <c r="BI42" s="648"/>
      <c r="BJ42" s="648"/>
      <c r="BK42" s="648"/>
      <c r="BL42" s="648"/>
      <c r="BM42" s="648"/>
      <c r="BN42" s="648"/>
      <c r="BO42" s="648"/>
      <c r="BP42" s="648"/>
      <c r="BQ42" s="648"/>
      <c r="BR42" s="648"/>
      <c r="BS42" s="648"/>
      <c r="BT42" s="648"/>
      <c r="BU42" s="648"/>
      <c r="BV42" s="648"/>
      <c r="BW42" s="648"/>
      <c r="BX42" s="648"/>
      <c r="BY42" s="648"/>
      <c r="BZ42" s="648"/>
      <c r="CA42" s="648"/>
      <c r="CB42" s="648"/>
      <c r="CC42" s="648"/>
      <c r="CD42" s="648"/>
      <c r="CE42" s="648"/>
      <c r="CF42" s="648"/>
      <c r="CG42" s="648"/>
      <c r="CH42" s="648"/>
      <c r="CI42" s="648"/>
      <c r="CJ42" s="648"/>
      <c r="CK42" s="648"/>
      <c r="CL42" s="648"/>
      <c r="CM42" s="648"/>
      <c r="CN42" s="648"/>
      <c r="CO42" s="648"/>
      <c r="CP42" s="648"/>
      <c r="CQ42" s="648"/>
      <c r="CR42" s="648"/>
      <c r="CS42" s="648"/>
      <c r="CT42" s="648"/>
      <c r="CU42" s="648"/>
      <c r="CV42" s="648"/>
      <c r="CW42" s="648"/>
    </row>
    <row r="43" spans="1:101">
      <c r="A43" s="666" t="s">
        <v>1026</v>
      </c>
      <c r="B43" s="667"/>
      <c r="C43" s="700">
        <v>0</v>
      </c>
      <c r="D43" s="668"/>
      <c r="E43" s="668"/>
      <c r="F43" s="668"/>
      <c r="G43" s="668"/>
      <c r="H43" s="668"/>
      <c r="I43" s="668"/>
      <c r="J43" s="668"/>
      <c r="K43" s="668"/>
      <c r="L43" s="668"/>
      <c r="M43" s="668"/>
      <c r="N43" s="668"/>
      <c r="O43" s="668"/>
      <c r="P43" s="66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c r="AT43" s="648"/>
      <c r="AU43" s="648"/>
      <c r="AV43" s="648"/>
      <c r="AW43" s="648"/>
      <c r="AX43" s="648"/>
      <c r="AY43" s="648"/>
      <c r="AZ43" s="648"/>
      <c r="BA43" s="648"/>
      <c r="BB43" s="648"/>
      <c r="BC43" s="648"/>
      <c r="BD43" s="648"/>
      <c r="BE43" s="648"/>
      <c r="BF43" s="648"/>
      <c r="BG43" s="648"/>
      <c r="BH43" s="648"/>
      <c r="BI43" s="648"/>
      <c r="BJ43" s="648"/>
      <c r="BK43" s="648"/>
      <c r="BL43" s="648"/>
      <c r="BM43" s="648"/>
      <c r="BN43" s="648"/>
      <c r="BO43" s="648"/>
      <c r="BP43" s="648"/>
      <c r="BQ43" s="648"/>
      <c r="BR43" s="648"/>
      <c r="BS43" s="648"/>
      <c r="BT43" s="648"/>
      <c r="BU43" s="648"/>
      <c r="BV43" s="648"/>
      <c r="BW43" s="648"/>
      <c r="BX43" s="648"/>
      <c r="BY43" s="648"/>
      <c r="BZ43" s="648"/>
      <c r="CA43" s="648"/>
      <c r="CB43" s="648"/>
      <c r="CC43" s="648"/>
      <c r="CD43" s="648"/>
      <c r="CE43" s="648"/>
      <c r="CF43" s="648"/>
      <c r="CG43" s="648"/>
      <c r="CH43" s="648"/>
      <c r="CI43" s="648"/>
      <c r="CJ43" s="648"/>
      <c r="CK43" s="648"/>
      <c r="CL43" s="648"/>
      <c r="CM43" s="648"/>
      <c r="CN43" s="648"/>
      <c r="CO43" s="648"/>
      <c r="CP43" s="648"/>
      <c r="CQ43" s="648"/>
      <c r="CR43" s="648"/>
      <c r="CS43" s="648"/>
      <c r="CT43" s="648"/>
      <c r="CU43" s="648"/>
      <c r="CV43" s="648"/>
      <c r="CW43" s="648"/>
    </row>
    <row r="44" spans="1:101">
      <c r="A44" s="684" t="s">
        <v>1027</v>
      </c>
      <c r="B44" s="667"/>
      <c r="C44" s="700">
        <v>0</v>
      </c>
      <c r="D44" s="668"/>
      <c r="E44" s="668"/>
      <c r="F44" s="668"/>
      <c r="G44" s="668"/>
      <c r="H44" s="668"/>
      <c r="I44" s="668"/>
      <c r="J44" s="668"/>
      <c r="K44" s="668"/>
      <c r="L44" s="668"/>
      <c r="M44" s="668"/>
      <c r="N44" s="668"/>
      <c r="O44" s="668"/>
      <c r="P44" s="66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8"/>
      <c r="AZ44" s="648"/>
      <c r="BA44" s="648"/>
      <c r="BB44" s="648"/>
      <c r="BC44" s="648"/>
      <c r="BD44" s="648"/>
      <c r="BE44" s="648"/>
      <c r="BF44" s="648"/>
      <c r="BG44" s="648"/>
      <c r="BH44" s="648"/>
      <c r="BI44" s="648"/>
      <c r="BJ44" s="648"/>
      <c r="BK44" s="648"/>
      <c r="BL44" s="648"/>
      <c r="BM44" s="648"/>
      <c r="BN44" s="648"/>
      <c r="BO44" s="648"/>
      <c r="BP44" s="648"/>
      <c r="BQ44" s="648"/>
      <c r="BR44" s="648"/>
      <c r="BS44" s="648"/>
      <c r="BT44" s="648"/>
      <c r="BU44" s="648"/>
      <c r="BV44" s="648"/>
      <c r="BW44" s="648"/>
      <c r="BX44" s="648"/>
      <c r="BY44" s="648"/>
      <c r="BZ44" s="648"/>
      <c r="CA44" s="648"/>
      <c r="CB44" s="648"/>
      <c r="CC44" s="648"/>
      <c r="CD44" s="648"/>
      <c r="CE44" s="648"/>
      <c r="CF44" s="648"/>
      <c r="CG44" s="648"/>
      <c r="CH44" s="648"/>
      <c r="CI44" s="648"/>
      <c r="CJ44" s="648"/>
      <c r="CK44" s="648"/>
      <c r="CL44" s="648"/>
      <c r="CM44" s="648"/>
      <c r="CN44" s="648"/>
      <c r="CO44" s="648"/>
      <c r="CP44" s="648"/>
      <c r="CQ44" s="648"/>
      <c r="CR44" s="648"/>
      <c r="CS44" s="648"/>
      <c r="CT44" s="648"/>
      <c r="CU44" s="648"/>
      <c r="CV44" s="648"/>
      <c r="CW44" s="648"/>
    </row>
    <row r="45" spans="1:101">
      <c r="A45" s="685" t="s">
        <v>1007</v>
      </c>
      <c r="B45" s="671" t="s">
        <v>1007</v>
      </c>
      <c r="C45" s="696" t="s">
        <v>1007</v>
      </c>
      <c r="D45" s="701"/>
      <c r="E45" s="668"/>
      <c r="F45" s="668"/>
      <c r="G45" s="668"/>
      <c r="H45" s="668"/>
      <c r="I45" s="668"/>
      <c r="J45" s="668"/>
      <c r="K45" s="668"/>
      <c r="L45" s="668"/>
      <c r="M45" s="668"/>
      <c r="N45" s="668"/>
      <c r="O45" s="668"/>
      <c r="P45" s="66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c r="AT45" s="648"/>
      <c r="AU45" s="648"/>
      <c r="AV45" s="648"/>
      <c r="AW45" s="648"/>
      <c r="AX45" s="648"/>
      <c r="AY45" s="648"/>
      <c r="AZ45" s="648"/>
      <c r="BA45" s="648"/>
      <c r="BB45" s="648"/>
      <c r="BC45" s="648"/>
      <c r="BD45" s="648"/>
      <c r="BE45" s="648"/>
      <c r="BF45" s="648"/>
      <c r="BG45" s="648"/>
      <c r="BH45" s="648"/>
      <c r="BI45" s="648"/>
      <c r="BJ45" s="648"/>
      <c r="BK45" s="648"/>
      <c r="BL45" s="648"/>
      <c r="BM45" s="648"/>
      <c r="BN45" s="648"/>
      <c r="BO45" s="648"/>
      <c r="BP45" s="648"/>
      <c r="BQ45" s="648"/>
      <c r="BR45" s="648"/>
      <c r="BS45" s="648"/>
      <c r="BT45" s="648"/>
      <c r="BU45" s="648"/>
      <c r="BV45" s="648"/>
      <c r="BW45" s="648"/>
      <c r="BX45" s="648"/>
      <c r="BY45" s="648"/>
      <c r="BZ45" s="648"/>
      <c r="CA45" s="648"/>
      <c r="CB45" s="648"/>
      <c r="CC45" s="648"/>
      <c r="CD45" s="648"/>
      <c r="CE45" s="648"/>
      <c r="CF45" s="648"/>
      <c r="CG45" s="648"/>
      <c r="CH45" s="648"/>
      <c r="CI45" s="648"/>
      <c r="CJ45" s="648"/>
      <c r="CK45" s="648"/>
      <c r="CL45" s="648"/>
      <c r="CM45" s="648"/>
      <c r="CN45" s="648"/>
      <c r="CO45" s="648"/>
      <c r="CP45" s="648"/>
      <c r="CQ45" s="648"/>
      <c r="CR45" s="648"/>
      <c r="CS45" s="648"/>
      <c r="CT45" s="648"/>
      <c r="CU45" s="648"/>
      <c r="CV45" s="648"/>
      <c r="CW45" s="648"/>
    </row>
    <row r="46" spans="1:101" s="680" customFormat="1">
      <c r="A46" s="702">
        <v>8</v>
      </c>
      <c r="B46" s="703" t="s">
        <v>1016</v>
      </c>
      <c r="C46" s="704">
        <f>SUM(C41:C45)</f>
        <v>3445364</v>
      </c>
      <c r="D46" s="681" t="s">
        <v>1017</v>
      </c>
      <c r="E46" s="681"/>
      <c r="F46" s="681"/>
      <c r="G46" s="681"/>
      <c r="H46" s="681"/>
      <c r="I46" s="681"/>
      <c r="J46" s="681"/>
      <c r="K46" s="681"/>
      <c r="L46" s="681"/>
      <c r="M46" s="681"/>
      <c r="N46" s="681"/>
      <c r="O46" s="681"/>
      <c r="P46" s="681"/>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683"/>
      <c r="AV46" s="683"/>
      <c r="AW46" s="683"/>
      <c r="AX46" s="683"/>
      <c r="AY46" s="683"/>
      <c r="AZ46" s="683"/>
      <c r="BA46" s="683"/>
      <c r="BB46" s="683"/>
      <c r="BC46" s="683"/>
      <c r="BD46" s="683"/>
      <c r="BE46" s="683"/>
      <c r="BF46" s="683"/>
      <c r="BG46" s="683"/>
      <c r="BH46" s="683"/>
      <c r="BI46" s="683"/>
      <c r="BJ46" s="683"/>
      <c r="BK46" s="683"/>
      <c r="BL46" s="683"/>
      <c r="BM46" s="683"/>
      <c r="BN46" s="683"/>
      <c r="BO46" s="683"/>
      <c r="BP46" s="683"/>
      <c r="BQ46" s="683"/>
      <c r="BR46" s="683"/>
      <c r="BS46" s="683"/>
      <c r="BT46" s="683"/>
      <c r="BU46" s="683"/>
      <c r="BV46" s="683"/>
      <c r="BW46" s="683"/>
      <c r="BX46" s="683"/>
      <c r="BY46" s="683"/>
      <c r="BZ46" s="683"/>
      <c r="CA46" s="683"/>
      <c r="CB46" s="683"/>
      <c r="CC46" s="683"/>
      <c r="CD46" s="683"/>
      <c r="CE46" s="683"/>
      <c r="CF46" s="683"/>
      <c r="CG46" s="683"/>
      <c r="CH46" s="683"/>
      <c r="CI46" s="683"/>
      <c r="CJ46" s="683"/>
      <c r="CK46" s="683"/>
      <c r="CL46" s="683"/>
      <c r="CM46" s="683"/>
      <c r="CN46" s="683"/>
      <c r="CO46" s="683"/>
      <c r="CP46" s="683"/>
      <c r="CQ46" s="683"/>
      <c r="CR46" s="683"/>
      <c r="CS46" s="683"/>
      <c r="CT46" s="683"/>
      <c r="CU46" s="683"/>
      <c r="CV46" s="683"/>
      <c r="CW46" s="683"/>
    </row>
    <row r="48" spans="1:101">
      <c r="A48" s="646"/>
      <c r="B48" s="646"/>
      <c r="C48" s="646"/>
      <c r="D48" s="646"/>
      <c r="E48" s="646"/>
      <c r="F48" s="646"/>
      <c r="G48" s="646"/>
      <c r="H48" s="646"/>
      <c r="I48" s="646"/>
      <c r="J48" s="646"/>
    </row>
    <row r="49" spans="1:11">
      <c r="A49" s="705"/>
      <c r="B49" s="705"/>
      <c r="C49" s="705"/>
      <c r="D49" s="705"/>
      <c r="E49" s="705"/>
      <c r="F49" s="705"/>
      <c r="G49" s="705"/>
      <c r="H49" s="705"/>
      <c r="I49" s="705"/>
      <c r="J49" s="705"/>
      <c r="K49" s="705"/>
    </row>
  </sheetData>
  <mergeCells count="3">
    <mergeCell ref="A3:P3"/>
    <mergeCell ref="A4:P4"/>
    <mergeCell ref="A5:P5"/>
  </mergeCells>
  <pageMargins left="0.5" right="0.5" top="0.75" bottom="0.75" header="0.3" footer="0.3"/>
  <pageSetup scale="42" fitToHeight="2" orientation="landscape" horizontalDpi="1200" verticalDpi="1200" r:id="rId1"/>
  <colBreaks count="1" manualBreakCount="1">
    <brk id="17"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BreakPreview" zoomScale="130" zoomScaleNormal="120" zoomScaleSheetLayoutView="130" workbookViewId="0">
      <selection activeCell="H22" sqref="H22"/>
    </sheetView>
  </sheetViews>
  <sheetFormatPr defaultRowHeight="12.75"/>
  <cols>
    <col min="1" max="1" width="6.83203125" customWidth="1"/>
    <col min="2" max="2" width="34.83203125" customWidth="1"/>
    <col min="3" max="3" width="35.5" customWidth="1"/>
    <col min="4" max="4" width="30.33203125" customWidth="1"/>
    <col min="5" max="5" width="11.6640625" bestFit="1" customWidth="1"/>
    <col min="6" max="6" width="7.83203125" customWidth="1"/>
    <col min="7" max="7" width="4.83203125" customWidth="1"/>
    <col min="9" max="9" width="10.83203125" customWidth="1"/>
    <col min="10" max="10" width="11.5" customWidth="1"/>
  </cols>
  <sheetData>
    <row r="1" spans="1:15" ht="9.9499999999999993" customHeight="1">
      <c r="A1" s="17"/>
      <c r="B1" s="17"/>
      <c r="J1" s="5" t="s">
        <v>67</v>
      </c>
      <c r="O1" s="1"/>
    </row>
    <row r="2" spans="1:15" ht="9.9499999999999993" customHeight="1">
      <c r="A2" s="17"/>
      <c r="B2" s="17"/>
      <c r="J2" s="100" t="s">
        <v>1106</v>
      </c>
      <c r="O2" s="1"/>
    </row>
    <row r="3" spans="1:15" ht="9.9499999999999993" customHeight="1">
      <c r="A3" s="946" t="s">
        <v>66</v>
      </c>
      <c r="B3" s="946"/>
      <c r="C3" s="946"/>
      <c r="D3" s="946"/>
      <c r="E3" s="946"/>
      <c r="F3" s="946"/>
      <c r="G3" s="946"/>
      <c r="H3" s="946"/>
      <c r="I3" s="946"/>
      <c r="J3" s="946"/>
    </row>
    <row r="4" spans="1:15" ht="9.9499999999999993" customHeight="1">
      <c r="A4" s="946" t="s">
        <v>30</v>
      </c>
      <c r="B4" s="946"/>
      <c r="C4" s="946"/>
      <c r="D4" s="946"/>
      <c r="E4" s="946"/>
      <c r="F4" s="946"/>
      <c r="G4" s="946"/>
      <c r="H4" s="946"/>
      <c r="I4" s="946"/>
      <c r="J4" s="946"/>
    </row>
    <row r="5" spans="1:15" ht="9.9499999999999993" customHeight="1">
      <c r="A5" s="947" t="s">
        <v>750</v>
      </c>
      <c r="B5" s="948"/>
      <c r="C5" s="948"/>
      <c r="D5" s="948"/>
      <c r="E5" s="948"/>
      <c r="F5" s="948"/>
      <c r="G5" s="948"/>
      <c r="H5" s="948"/>
      <c r="I5" s="948"/>
      <c r="J5" s="948"/>
    </row>
    <row r="6" spans="1:15" ht="9.9499999999999993" customHeight="1">
      <c r="A6" s="9" t="s">
        <v>70</v>
      </c>
      <c r="B6" s="2"/>
      <c r="C6" s="2"/>
      <c r="D6" s="2"/>
      <c r="E6" s="2"/>
      <c r="F6" s="2"/>
      <c r="G6" s="2"/>
      <c r="H6" s="2"/>
      <c r="I6" s="2"/>
      <c r="J6" s="2"/>
    </row>
    <row r="7" spans="1:15" ht="9.9499999999999993" customHeight="1">
      <c r="A7" s="4">
        <v>1</v>
      </c>
      <c r="B7" s="2" t="s">
        <v>52</v>
      </c>
      <c r="D7" s="6" t="s">
        <v>463</v>
      </c>
      <c r="E7" s="2"/>
      <c r="F7" s="2"/>
      <c r="G7" s="2"/>
      <c r="H7" s="2"/>
      <c r="I7" s="2"/>
      <c r="J7" s="871">
        <f>'Attachment H-27A'!K83</f>
        <v>143304925.53921133</v>
      </c>
    </row>
    <row r="8" spans="1:15" ht="9.9499999999999993" customHeight="1">
      <c r="A8" s="4"/>
      <c r="B8" s="2"/>
      <c r="C8" s="2"/>
      <c r="D8" s="2"/>
      <c r="E8" s="2"/>
      <c r="F8" s="2"/>
      <c r="G8" s="2"/>
      <c r="H8" s="2"/>
      <c r="I8" s="2"/>
      <c r="J8" s="71"/>
    </row>
    <row r="9" spans="1:15" ht="9.9499999999999993" customHeight="1" thickBot="1">
      <c r="A9" s="4">
        <v>2</v>
      </c>
      <c r="B9" s="2" t="s">
        <v>53</v>
      </c>
      <c r="C9" s="2"/>
      <c r="D9" s="2"/>
      <c r="E9" s="2"/>
      <c r="F9" s="2"/>
      <c r="G9" s="2"/>
      <c r="H9" s="2"/>
      <c r="I9" s="19" t="s">
        <v>431</v>
      </c>
      <c r="J9" s="71"/>
    </row>
    <row r="10" spans="1:15" ht="9.9499999999999993" customHeight="1">
      <c r="A10" s="4"/>
      <c r="B10" s="2"/>
      <c r="C10" s="2"/>
      <c r="D10" s="2"/>
      <c r="E10" s="2"/>
      <c r="F10" s="2"/>
      <c r="G10" s="2"/>
      <c r="H10" s="4" t="s">
        <v>442</v>
      </c>
      <c r="I10" s="4"/>
      <c r="J10" s="71"/>
    </row>
    <row r="11" spans="1:15" ht="9.9499999999999993" customHeight="1" thickBot="1">
      <c r="A11" s="4"/>
      <c r="B11" s="2"/>
      <c r="C11" s="2"/>
      <c r="D11" s="2"/>
      <c r="E11" s="4" t="s">
        <v>431</v>
      </c>
      <c r="F11" s="19" t="s">
        <v>439</v>
      </c>
      <c r="G11" s="2"/>
      <c r="H11" s="19"/>
      <c r="I11" s="19" t="s">
        <v>438</v>
      </c>
      <c r="J11" s="71"/>
    </row>
    <row r="12" spans="1:15" ht="9.9499999999999993" customHeight="1">
      <c r="A12" s="4">
        <v>3</v>
      </c>
      <c r="B12" s="2" t="s">
        <v>54</v>
      </c>
      <c r="C12" s="2" t="s">
        <v>464</v>
      </c>
      <c r="D12" s="2"/>
      <c r="E12" s="869">
        <f>'Attachment H-27A'!F184</f>
        <v>65657692.307692304</v>
      </c>
      <c r="F12" s="63">
        <f>'Attachment H-27A'!H184</f>
        <v>0.45250000000000001</v>
      </c>
      <c r="G12" s="2"/>
      <c r="H12" s="76">
        <f>'Attachment H-27A'!I184</f>
        <v>2.9834539277136665E-2</v>
      </c>
      <c r="I12" s="39">
        <f>F12*H12</f>
        <v>1.3500129022904341E-2</v>
      </c>
      <c r="J12" s="71"/>
    </row>
    <row r="13" spans="1:15" ht="9.9499999999999993" customHeight="1">
      <c r="A13" s="4">
        <v>4</v>
      </c>
      <c r="B13" s="2" t="s">
        <v>55</v>
      </c>
      <c r="C13" s="2" t="s">
        <v>464</v>
      </c>
      <c r="D13" s="2"/>
      <c r="E13" s="870">
        <f>'Attachment H-27A'!F185</f>
        <v>0</v>
      </c>
      <c r="F13" s="63">
        <f>'Attachment H-27A'!H185</f>
        <v>0</v>
      </c>
      <c r="G13" s="2"/>
      <c r="H13" s="45">
        <f>'Attachment H-27A'!I185</f>
        <v>0</v>
      </c>
      <c r="I13" s="39">
        <f>F13*H13</f>
        <v>0</v>
      </c>
      <c r="J13" s="71"/>
    </row>
    <row r="14" spans="1:15" ht="20.100000000000001" customHeight="1" thickBot="1">
      <c r="A14" s="24">
        <v>5</v>
      </c>
      <c r="B14" s="2" t="s">
        <v>56</v>
      </c>
      <c r="C14" s="2" t="s">
        <v>465</v>
      </c>
      <c r="D14" s="78" t="s">
        <v>470</v>
      </c>
      <c r="E14" s="870">
        <f>'Attachment H-27A'!F186</f>
        <v>80844820.956923038</v>
      </c>
      <c r="F14" s="63">
        <f>'Attachment H-27A'!H186</f>
        <v>0.54749999999999999</v>
      </c>
      <c r="G14" s="2"/>
      <c r="H14" s="76">
        <f>'Attachment H-27A'!I186+0.01</f>
        <v>0.1085</v>
      </c>
      <c r="I14" s="79">
        <f>F14*H14</f>
        <v>5.9403749999999998E-2</v>
      </c>
      <c r="J14" s="1005"/>
    </row>
    <row r="15" spans="1:15" ht="9.9499999999999993" customHeight="1">
      <c r="A15" s="4">
        <v>6</v>
      </c>
      <c r="B15" s="2" t="s">
        <v>57</v>
      </c>
      <c r="C15" s="2"/>
      <c r="D15" s="26"/>
      <c r="E15" s="870">
        <f>SUM(E12:E14)</f>
        <v>146502513.26461536</v>
      </c>
      <c r="F15" s="5"/>
      <c r="G15" s="2"/>
      <c r="H15" s="46"/>
      <c r="I15" s="62">
        <f>SUM(I12:I14)</f>
        <v>7.2903879022904336E-2</v>
      </c>
      <c r="J15" s="71"/>
    </row>
    <row r="16" spans="1:15" ht="9.9499999999999993" customHeight="1">
      <c r="A16" s="4">
        <v>7</v>
      </c>
      <c r="B16" s="2" t="s">
        <v>58</v>
      </c>
      <c r="C16" s="2"/>
      <c r="D16" s="2"/>
      <c r="E16" s="2"/>
      <c r="F16" s="2"/>
      <c r="G16" s="2"/>
      <c r="H16" s="2"/>
      <c r="I16" s="2"/>
      <c r="J16" s="871">
        <f>J7*I15</f>
        <v>10447484.954896977</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6" t="s">
        <v>611</v>
      </c>
      <c r="C19" s="6"/>
      <c r="D19" s="2"/>
      <c r="E19" s="77">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39">
        <f>IFERROR((E19/(1-E19))*(1-(E21/I15)),0)</f>
        <v>0.31599761506453794</v>
      </c>
      <c r="F20" s="2"/>
      <c r="G20" s="2"/>
      <c r="H20" s="2"/>
      <c r="I20" s="2"/>
      <c r="J20" s="5"/>
    </row>
    <row r="21" spans="1:10" ht="9.9499999999999993" customHeight="1">
      <c r="A21" s="4">
        <v>11</v>
      </c>
      <c r="B21" s="2" t="s">
        <v>440</v>
      </c>
      <c r="C21" s="2"/>
      <c r="D21" s="2" t="s">
        <v>264</v>
      </c>
      <c r="E21" s="77">
        <f>I12</f>
        <v>1.3500129022904341E-2</v>
      </c>
      <c r="F21" s="2"/>
      <c r="G21" s="2"/>
      <c r="H21" s="2"/>
      <c r="I21" s="2"/>
      <c r="J21" s="5"/>
    </row>
    <row r="22" spans="1:10" ht="9.9499999999999993" customHeight="1">
      <c r="A22" s="4">
        <v>12</v>
      </c>
      <c r="B22" s="6" t="s">
        <v>466</v>
      </c>
      <c r="C22" s="2"/>
      <c r="D22" s="2"/>
      <c r="E22" s="64"/>
      <c r="F22" s="2"/>
      <c r="G22" s="2"/>
      <c r="H22" s="2"/>
      <c r="I22" s="2"/>
      <c r="J22" s="5"/>
    </row>
    <row r="23" spans="1:10" ht="9.9499999999999993" customHeight="1">
      <c r="A23" s="4">
        <v>13</v>
      </c>
      <c r="B23" s="2" t="s">
        <v>259</v>
      </c>
      <c r="C23" s="2"/>
      <c r="D23" s="2" t="s">
        <v>410</v>
      </c>
      <c r="E23" s="85">
        <f>1/(1-E19)</f>
        <v>1.3878114075322074</v>
      </c>
      <c r="F23" s="2"/>
      <c r="G23" s="2"/>
      <c r="H23" s="2"/>
      <c r="I23" s="2"/>
      <c r="J23" s="5"/>
    </row>
    <row r="24" spans="1:10" ht="9.9499999999999993" customHeight="1">
      <c r="A24" s="4">
        <v>14</v>
      </c>
      <c r="B24" s="465" t="s">
        <v>988</v>
      </c>
      <c r="C24" s="2"/>
      <c r="D24" s="2" t="s">
        <v>467</v>
      </c>
      <c r="E24" s="47">
        <f>'Attachment H-27A'!F136</f>
        <v>0</v>
      </c>
      <c r="F24" s="2"/>
      <c r="G24" s="2"/>
      <c r="H24" s="2"/>
      <c r="I24" s="2"/>
      <c r="J24" s="5"/>
    </row>
    <row r="25" spans="1:10" ht="9.9499999999999993" customHeight="1">
      <c r="A25" s="4">
        <v>15</v>
      </c>
      <c r="B25" s="465" t="s">
        <v>989</v>
      </c>
      <c r="C25" s="2"/>
      <c r="D25" s="2" t="s">
        <v>468</v>
      </c>
      <c r="E25" s="47">
        <f>'Attachment H-27A'!F137</f>
        <v>0</v>
      </c>
      <c r="F25" s="2"/>
      <c r="G25" s="2"/>
      <c r="H25" s="2"/>
      <c r="I25" s="2"/>
      <c r="J25" s="5"/>
    </row>
    <row r="26" spans="1:10" ht="9.9499999999999993" customHeight="1">
      <c r="A26" s="4">
        <v>16</v>
      </c>
      <c r="B26" s="465" t="s">
        <v>984</v>
      </c>
      <c r="C26" s="2"/>
      <c r="D26" s="6" t="s">
        <v>469</v>
      </c>
      <c r="E26" s="870">
        <f>'Attachment H-27A'!F138</f>
        <v>55320.791733141443</v>
      </c>
      <c r="F26" s="2"/>
      <c r="G26" s="2"/>
      <c r="H26" s="2"/>
      <c r="I26" s="2"/>
      <c r="J26" s="5"/>
    </row>
    <row r="27" spans="1:10" ht="9.9499999999999993" customHeight="1">
      <c r="A27" s="4">
        <v>17</v>
      </c>
      <c r="B27" s="466" t="s">
        <v>261</v>
      </c>
      <c r="C27" s="2"/>
      <c r="D27" s="2" t="s">
        <v>260</v>
      </c>
      <c r="E27" s="870"/>
      <c r="F27" s="2"/>
      <c r="G27" s="2"/>
      <c r="H27" s="2"/>
      <c r="I27" s="911">
        <f>J16*E20</f>
        <v>3301380.3291700864</v>
      </c>
      <c r="J27" s="5"/>
    </row>
    <row r="28" spans="1:10" ht="9.9499999999999993" customHeight="1">
      <c r="A28" s="4">
        <v>18</v>
      </c>
      <c r="B28" s="8" t="s">
        <v>803</v>
      </c>
      <c r="C28" s="2"/>
      <c r="D28" s="465" t="s">
        <v>804</v>
      </c>
      <c r="E28" s="870">
        <f>+'Attachment H-27A'!F140</f>
        <v>0</v>
      </c>
      <c r="F28" s="2"/>
      <c r="G28" s="5" t="s">
        <v>419</v>
      </c>
      <c r="H28" s="56">
        <f>+'Attachment H-27A'!I60</f>
        <v>1</v>
      </c>
      <c r="I28" s="870">
        <f>E28*H28</f>
        <v>0</v>
      </c>
      <c r="J28" s="5"/>
    </row>
    <row r="29" spans="1:10" ht="9.9499999999999993" customHeight="1">
      <c r="A29" s="4">
        <v>19</v>
      </c>
      <c r="B29" s="467" t="s">
        <v>987</v>
      </c>
      <c r="C29" s="2"/>
      <c r="D29" s="465" t="s">
        <v>805</v>
      </c>
      <c r="E29" s="870">
        <f>+'Attachment H-27A'!F141</f>
        <v>0</v>
      </c>
      <c r="F29" s="2"/>
      <c r="G29" s="5" t="s">
        <v>419</v>
      </c>
      <c r="H29" s="56">
        <f>+H28</f>
        <v>1</v>
      </c>
      <c r="I29" s="870">
        <f>E29*H29</f>
        <v>0</v>
      </c>
      <c r="J29" s="5"/>
    </row>
    <row r="30" spans="1:10" ht="9.9499999999999993" customHeight="1">
      <c r="A30" s="4">
        <v>20</v>
      </c>
      <c r="B30" s="466" t="s">
        <v>262</v>
      </c>
      <c r="C30" s="2"/>
      <c r="D30" s="465" t="s">
        <v>806</v>
      </c>
      <c r="E30" s="875">
        <f>+'Attachment H-27A'!F142</f>
        <v>76774.825840967125</v>
      </c>
      <c r="F30" s="2"/>
      <c r="G30" s="5" t="s">
        <v>419</v>
      </c>
      <c r="H30" s="56">
        <f>+H29</f>
        <v>1</v>
      </c>
      <c r="I30" s="870">
        <f>E30*H30</f>
        <v>76774.825840967125</v>
      </c>
      <c r="J30" s="5"/>
    </row>
    <row r="31" spans="1:10" ht="9.9499999999999993" customHeight="1">
      <c r="A31" s="4">
        <v>21</v>
      </c>
      <c r="B31" s="466" t="s">
        <v>532</v>
      </c>
      <c r="C31" s="2"/>
      <c r="D31" s="2" t="s">
        <v>263</v>
      </c>
      <c r="E31" s="86"/>
      <c r="F31" s="2"/>
      <c r="G31" s="2"/>
      <c r="H31" s="2"/>
      <c r="I31" s="912">
        <f>SUM(I27:I30)</f>
        <v>3378155.1550110537</v>
      </c>
      <c r="J31" s="871">
        <f>I31</f>
        <v>3378155.1550110537</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0">
        <f>J16+J31</f>
        <v>13825640.109908031</v>
      </c>
    </row>
    <row r="34" spans="1:10" ht="9.9499999999999993" customHeight="1">
      <c r="A34" s="4"/>
      <c r="B34" s="2"/>
      <c r="C34" s="2"/>
      <c r="D34" s="2"/>
      <c r="E34" s="2"/>
      <c r="F34" s="2"/>
      <c r="G34" s="2"/>
      <c r="H34" s="2"/>
      <c r="I34" s="2"/>
      <c r="J34" s="71"/>
    </row>
    <row r="35" spans="1:10" ht="9.9499999999999993" customHeight="1">
      <c r="A35" s="4">
        <v>23</v>
      </c>
      <c r="B35" s="2" t="s">
        <v>265</v>
      </c>
      <c r="C35" s="2"/>
      <c r="D35" s="2" t="s">
        <v>564</v>
      </c>
      <c r="E35" s="2"/>
      <c r="F35" s="2"/>
      <c r="G35" s="2"/>
      <c r="H35" s="2"/>
      <c r="I35" s="2"/>
      <c r="J35" s="871">
        <f>'Attachment H-27A'!K146</f>
        <v>9662890.4875697959</v>
      </c>
    </row>
    <row r="36" spans="1:10" ht="9.9499999999999993" customHeight="1">
      <c r="A36" s="4">
        <v>24</v>
      </c>
      <c r="B36" s="2" t="s">
        <v>266</v>
      </c>
      <c r="C36" s="2"/>
      <c r="D36" s="6" t="s">
        <v>565</v>
      </c>
      <c r="E36" s="2"/>
      <c r="F36" s="2"/>
      <c r="G36" s="2"/>
      <c r="H36" s="2"/>
      <c r="I36" s="2"/>
      <c r="J36" s="871">
        <f>'Attachment H-27A'!K143</f>
        <v>3073880.4702949175</v>
      </c>
    </row>
    <row r="37" spans="1:10" ht="9.9499999999999993" customHeight="1">
      <c r="A37" s="4">
        <v>25</v>
      </c>
      <c r="B37" s="2" t="s">
        <v>62</v>
      </c>
      <c r="C37" s="2"/>
      <c r="D37" s="2" t="s">
        <v>566</v>
      </c>
      <c r="E37" s="2"/>
      <c r="F37" s="2"/>
      <c r="G37" s="2"/>
      <c r="H37" s="2"/>
      <c r="I37" s="2"/>
      <c r="J37" s="88">
        <f>J35+J36</f>
        <v>12736770.957864713</v>
      </c>
    </row>
    <row r="38" spans="1:10" ht="9.9499999999999993" customHeight="1">
      <c r="A38" s="4">
        <v>26</v>
      </c>
      <c r="B38" s="2" t="s">
        <v>63</v>
      </c>
      <c r="C38" s="2"/>
      <c r="D38" s="2" t="s">
        <v>567</v>
      </c>
      <c r="E38" s="2"/>
      <c r="F38" s="2"/>
      <c r="G38" s="2"/>
      <c r="H38" s="2"/>
      <c r="I38" s="2"/>
      <c r="J38" s="872">
        <f>J33-J37</f>
        <v>1088869.1520433184</v>
      </c>
    </row>
    <row r="39" spans="1:10" ht="9.9499999999999993" customHeight="1">
      <c r="A39" s="4">
        <v>27</v>
      </c>
      <c r="B39" s="466" t="s">
        <v>807</v>
      </c>
      <c r="C39" s="2"/>
      <c r="D39" s="466" t="s">
        <v>808</v>
      </c>
      <c r="E39" s="2"/>
      <c r="F39" s="2"/>
      <c r="G39" s="2"/>
      <c r="H39" s="2"/>
      <c r="I39" s="2"/>
      <c r="J39" s="71">
        <f>+'Attachment H-27A'!K57</f>
        <v>146706349.72615388</v>
      </c>
    </row>
    <row r="40" spans="1:10" ht="9.9499999999999993" customHeight="1">
      <c r="A40" s="4">
        <v>28</v>
      </c>
      <c r="B40" s="2" t="s">
        <v>64</v>
      </c>
      <c r="C40" s="2"/>
      <c r="D40" s="2" t="s">
        <v>568</v>
      </c>
      <c r="E40" s="2"/>
      <c r="F40" s="2"/>
      <c r="G40" s="2"/>
      <c r="H40" s="2"/>
      <c r="I40" s="2"/>
      <c r="J40" s="18">
        <f>IF(ISERROR(J38/J39),0,J38/J39)</f>
        <v>7.4220996846818942E-3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27.75" customHeight="1">
      <c r="A43" s="4" t="s">
        <v>432</v>
      </c>
      <c r="B43" s="949" t="s">
        <v>778</v>
      </c>
      <c r="C43" s="949"/>
      <c r="D43" s="949"/>
      <c r="E43" s="949"/>
      <c r="F43" s="949"/>
      <c r="G43" s="949"/>
      <c r="H43" s="949"/>
      <c r="I43" s="949"/>
      <c r="J43" s="949"/>
    </row>
    <row r="44" spans="1:10" ht="9.9499999999999993" customHeight="1">
      <c r="A44" s="4" t="s">
        <v>444</v>
      </c>
      <c r="B44" s="945" t="s">
        <v>471</v>
      </c>
      <c r="C44" s="945"/>
      <c r="D44" s="945"/>
      <c r="E44" s="945"/>
      <c r="F44" s="945"/>
      <c r="G44" s="945"/>
      <c r="H44" s="945"/>
      <c r="I44" s="945"/>
      <c r="J44" s="945"/>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8"/>
  <sheetViews>
    <sheetView view="pageBreakPreview" zoomScaleNormal="100" zoomScaleSheetLayoutView="100" workbookViewId="0">
      <selection activeCell="G13" sqref="G13"/>
    </sheetView>
  </sheetViews>
  <sheetFormatPr defaultRowHeight="12"/>
  <cols>
    <col min="1" max="1" width="6.83203125" style="247" customWidth="1"/>
    <col min="2" max="2" width="28.1640625" style="247" customWidth="1"/>
    <col min="3" max="3" width="11" style="247" customWidth="1"/>
    <col min="4" max="4" width="10.5" style="247" customWidth="1"/>
    <col min="5" max="5" width="15.83203125" style="247" customWidth="1"/>
    <col min="6" max="6" width="12" style="247" customWidth="1"/>
    <col min="7" max="7" width="17.1640625" style="247" bestFit="1" customWidth="1"/>
    <col min="8" max="9" width="16.83203125" style="247" customWidth="1"/>
    <col min="10" max="12" width="15.83203125" style="247" customWidth="1"/>
    <col min="13" max="16384" width="9.33203125" style="247"/>
  </cols>
  <sheetData>
    <row r="1" spans="1:14">
      <c r="A1" s="246"/>
      <c r="B1" s="246"/>
      <c r="K1" s="131"/>
      <c r="L1" s="162" t="s">
        <v>67</v>
      </c>
      <c r="M1" s="131"/>
      <c r="N1" s="248"/>
    </row>
    <row r="2" spans="1:14">
      <c r="A2" s="246"/>
      <c r="B2" s="246"/>
      <c r="K2" s="131"/>
      <c r="L2" s="249" t="s">
        <v>1106</v>
      </c>
      <c r="M2" s="131"/>
      <c r="N2" s="248"/>
    </row>
    <row r="3" spans="1:14">
      <c r="A3" s="926" t="s">
        <v>68</v>
      </c>
      <c r="B3" s="926"/>
      <c r="C3" s="926"/>
      <c r="D3" s="926"/>
      <c r="E3" s="926"/>
      <c r="F3" s="926"/>
      <c r="G3" s="926"/>
      <c r="H3" s="926"/>
      <c r="I3" s="926"/>
      <c r="J3" s="926"/>
      <c r="K3" s="926"/>
      <c r="L3" s="926"/>
      <c r="M3" s="146"/>
      <c r="N3" s="248"/>
    </row>
    <row r="4" spans="1:14">
      <c r="A4" s="926" t="s">
        <v>69</v>
      </c>
      <c r="B4" s="926"/>
      <c r="C4" s="926"/>
      <c r="D4" s="926"/>
      <c r="E4" s="926"/>
      <c r="F4" s="926"/>
      <c r="G4" s="926"/>
      <c r="H4" s="926"/>
      <c r="I4" s="926"/>
      <c r="J4" s="926"/>
      <c r="K4" s="926"/>
      <c r="L4" s="926"/>
      <c r="M4" s="146"/>
      <c r="N4" s="248"/>
    </row>
    <row r="5" spans="1:14">
      <c r="A5" s="927" t="s">
        <v>750</v>
      </c>
      <c r="B5" s="928"/>
      <c r="C5" s="928"/>
      <c r="D5" s="928"/>
      <c r="E5" s="928"/>
      <c r="F5" s="928"/>
      <c r="G5" s="928"/>
      <c r="H5" s="928"/>
      <c r="I5" s="928"/>
      <c r="J5" s="928"/>
      <c r="K5" s="928"/>
      <c r="L5" s="928"/>
    </row>
    <row r="6" spans="1:14">
      <c r="A6" s="250"/>
      <c r="B6" s="250"/>
      <c r="C6" s="124"/>
      <c r="D6" s="124"/>
      <c r="E6" s="124"/>
      <c r="F6" s="124"/>
      <c r="G6" s="124"/>
      <c r="H6" s="124"/>
      <c r="I6" s="124"/>
    </row>
    <row r="7" spans="1:14" ht="63.75" customHeight="1">
      <c r="A7" s="250"/>
      <c r="B7" s="952" t="s">
        <v>105</v>
      </c>
      <c r="C7" s="952"/>
      <c r="D7" s="952"/>
      <c r="E7" s="952"/>
      <c r="F7" s="952"/>
      <c r="G7" s="952"/>
      <c r="H7" s="952"/>
      <c r="I7" s="952"/>
      <c r="J7" s="952"/>
      <c r="K7" s="952"/>
      <c r="L7" s="952"/>
    </row>
    <row r="8" spans="1:14" ht="33" customHeight="1">
      <c r="A8" s="250"/>
      <c r="B8" s="937" t="s">
        <v>538</v>
      </c>
      <c r="C8" s="937"/>
      <c r="D8" s="937"/>
      <c r="E8" s="937"/>
      <c r="F8" s="937"/>
      <c r="G8" s="937"/>
      <c r="H8" s="937"/>
      <c r="I8" s="937"/>
      <c r="J8" s="937"/>
      <c r="K8" s="937"/>
      <c r="L8" s="937"/>
    </row>
    <row r="9" spans="1:14">
      <c r="A9" s="250"/>
      <c r="B9" s="251"/>
      <c r="C9" s="251"/>
      <c r="D9" s="251"/>
      <c r="E9" s="251"/>
      <c r="F9" s="251"/>
      <c r="G9" s="251"/>
      <c r="H9" s="251"/>
      <c r="I9" s="251"/>
      <c r="J9" s="251"/>
      <c r="K9" s="251"/>
      <c r="L9" s="251"/>
    </row>
    <row r="10" spans="1:14">
      <c r="A10" s="132"/>
      <c r="B10" s="252"/>
      <c r="C10" s="252"/>
      <c r="D10" s="252"/>
      <c r="E10" s="950" t="s">
        <v>73</v>
      </c>
      <c r="F10" s="950"/>
      <c r="G10" s="950" t="s">
        <v>762</v>
      </c>
      <c r="H10" s="950" t="s">
        <v>74</v>
      </c>
      <c r="I10" s="951" t="s">
        <v>75</v>
      </c>
      <c r="J10" s="951"/>
      <c r="K10" s="951"/>
      <c r="L10" s="951"/>
      <c r="M10" s="132"/>
    </row>
    <row r="11" spans="1:14">
      <c r="A11" s="209" t="s">
        <v>70</v>
      </c>
      <c r="B11" s="252"/>
      <c r="C11" s="252"/>
      <c r="D11" s="252"/>
      <c r="E11" s="950"/>
      <c r="F11" s="950"/>
      <c r="G11" s="950"/>
      <c r="H11" s="950"/>
      <c r="I11" s="951"/>
      <c r="J11" s="951"/>
      <c r="K11" s="951"/>
      <c r="L11" s="951"/>
      <c r="M11" s="253"/>
    </row>
    <row r="12" spans="1:14">
      <c r="A12" s="146">
        <v>1</v>
      </c>
      <c r="B12" s="254" t="s">
        <v>71</v>
      </c>
      <c r="C12" s="252"/>
      <c r="D12" s="252"/>
      <c r="E12" s="950"/>
      <c r="F12" s="950"/>
      <c r="G12" s="950"/>
      <c r="H12" s="950"/>
      <c r="I12" s="951"/>
      <c r="J12" s="951"/>
      <c r="K12" s="951"/>
      <c r="L12" s="951"/>
    </row>
    <row r="13" spans="1:14">
      <c r="A13" s="146">
        <v>2</v>
      </c>
      <c r="B13" s="255" t="s">
        <v>1125</v>
      </c>
      <c r="C13" s="183"/>
      <c r="D13" s="132"/>
      <c r="E13" s="953" t="s">
        <v>447</v>
      </c>
      <c r="F13" s="953" t="s">
        <v>448</v>
      </c>
      <c r="G13" s="877">
        <f>'WP5 - Att 3 Support'!E12</f>
        <v>25492554.75</v>
      </c>
      <c r="H13" s="953" t="s">
        <v>493</v>
      </c>
      <c r="I13" s="953" t="s">
        <v>494</v>
      </c>
      <c r="J13" s="953" t="s">
        <v>495</v>
      </c>
      <c r="K13" s="953" t="s">
        <v>496</v>
      </c>
      <c r="L13" s="953" t="s">
        <v>497</v>
      </c>
    </row>
    <row r="14" spans="1:14">
      <c r="A14" s="146"/>
      <c r="B14" s="256" t="s">
        <v>432</v>
      </c>
      <c r="C14" s="256"/>
      <c r="D14" s="257" t="s">
        <v>444</v>
      </c>
      <c r="E14" s="953"/>
      <c r="F14" s="953"/>
      <c r="G14" s="258" t="s">
        <v>492</v>
      </c>
      <c r="H14" s="953"/>
      <c r="I14" s="953"/>
      <c r="J14" s="953"/>
      <c r="K14" s="953"/>
      <c r="L14" s="953"/>
    </row>
    <row r="15" spans="1:14" s="261" customFormat="1" ht="49.5">
      <c r="A15" s="259"/>
      <c r="B15" s="260" t="s">
        <v>542</v>
      </c>
      <c r="C15" s="260" t="s">
        <v>543</v>
      </c>
      <c r="D15" s="260" t="s">
        <v>72</v>
      </c>
      <c r="E15" s="260" t="s">
        <v>763</v>
      </c>
      <c r="F15" s="289" t="s">
        <v>76</v>
      </c>
      <c r="G15" s="260" t="s">
        <v>384</v>
      </c>
      <c r="H15" s="260" t="s">
        <v>764</v>
      </c>
      <c r="I15" s="260" t="s">
        <v>106</v>
      </c>
      <c r="J15" s="260" t="s">
        <v>765</v>
      </c>
      <c r="K15" s="260" t="s">
        <v>766</v>
      </c>
      <c r="L15" s="260" t="s">
        <v>383</v>
      </c>
    </row>
    <row r="16" spans="1:14">
      <c r="A16" s="146">
        <v>3</v>
      </c>
      <c r="B16" s="262" t="s">
        <v>472</v>
      </c>
      <c r="C16" s="409">
        <v>0</v>
      </c>
      <c r="D16" s="263"/>
      <c r="E16" s="291">
        <v>0</v>
      </c>
      <c r="F16" s="294">
        <f>IF($E$28=0,0,E16/E$28)</f>
        <v>0</v>
      </c>
      <c r="G16" s="300">
        <f>$G$13*F16</f>
        <v>0</v>
      </c>
      <c r="H16" s="269">
        <v>0</v>
      </c>
      <c r="I16" s="303">
        <f>H16-G16</f>
        <v>0</v>
      </c>
      <c r="J16" s="264">
        <f>$J$31*F16</f>
        <v>0</v>
      </c>
      <c r="K16" s="270">
        <v>0</v>
      </c>
      <c r="L16" s="264">
        <f>I16+J16+K16</f>
        <v>0</v>
      </c>
    </row>
    <row r="17" spans="1:12">
      <c r="A17" s="146"/>
      <c r="B17" s="265"/>
      <c r="C17" s="265"/>
      <c r="D17" s="265"/>
      <c r="E17" s="292"/>
      <c r="F17" s="295"/>
      <c r="G17" s="301"/>
      <c r="H17" s="268"/>
      <c r="I17" s="267"/>
      <c r="J17" s="267"/>
      <c r="K17" s="267"/>
      <c r="L17" s="267"/>
    </row>
    <row r="18" spans="1:12">
      <c r="A18" s="146" t="s">
        <v>77</v>
      </c>
      <c r="B18" s="263" t="s">
        <v>1107</v>
      </c>
      <c r="C18" s="409" t="s">
        <v>1108</v>
      </c>
      <c r="D18" s="263" t="s">
        <v>1109</v>
      </c>
      <c r="E18" s="878">
        <f>G13</f>
        <v>25492554.75</v>
      </c>
      <c r="F18" s="296">
        <f>IF($E$28=0,0,E18/E$28)</f>
        <v>1</v>
      </c>
      <c r="G18" s="879">
        <f>$G$13*F18</f>
        <v>25492554.75</v>
      </c>
      <c r="H18" s="913">
        <f>'Att 1 - Project Rev Req'!K92</f>
        <v>24060659.953886375</v>
      </c>
      <c r="I18" s="880">
        <f>H18-G18</f>
        <v>-1431894.7961136252</v>
      </c>
      <c r="J18" s="880">
        <f>$J$31*F18</f>
        <v>-246542.68904505926</v>
      </c>
      <c r="K18" s="270">
        <v>0</v>
      </c>
      <c r="L18" s="880">
        <f>I18+J18+K18</f>
        <v>-1678437.4851586844</v>
      </c>
    </row>
    <row r="19" spans="1:12">
      <c r="A19" s="146" t="s">
        <v>78</v>
      </c>
      <c r="B19" s="263" t="s">
        <v>11</v>
      </c>
      <c r="C19" s="409">
        <v>0</v>
      </c>
      <c r="D19" s="263" t="s">
        <v>20</v>
      </c>
      <c r="E19" s="293">
        <v>0</v>
      </c>
      <c r="F19" s="296">
        <f>IF($E$28=0,0,E19/E$28)</f>
        <v>0</v>
      </c>
      <c r="G19" s="301">
        <f>$G$13*F19</f>
        <v>0</v>
      </c>
      <c r="H19" s="269">
        <v>0</v>
      </c>
      <c r="I19" s="267">
        <f>H19-G19</f>
        <v>0</v>
      </c>
      <c r="J19" s="880">
        <f>$J$31*F19</f>
        <v>0</v>
      </c>
      <c r="K19" s="270">
        <v>0</v>
      </c>
      <c r="L19" s="267">
        <f>I19+J19+K19</f>
        <v>0</v>
      </c>
    </row>
    <row r="20" spans="1:12">
      <c r="A20" s="146">
        <v>5</v>
      </c>
      <c r="B20" s="271" t="s">
        <v>12</v>
      </c>
      <c r="C20" s="410"/>
      <c r="D20" s="271"/>
      <c r="E20" s="883">
        <f>SUM(E18:E19)</f>
        <v>25492554.75</v>
      </c>
      <c r="F20" s="273"/>
      <c r="G20" s="882">
        <f>SUM(G18:G19)</f>
        <v>25492554.75</v>
      </c>
      <c r="H20" s="272"/>
      <c r="I20" s="881">
        <f>SUM(I18:I19)</f>
        <v>-1431894.7961136252</v>
      </c>
      <c r="J20" s="881">
        <f>SUM(J18:J19)</f>
        <v>-246542.68904505926</v>
      </c>
      <c r="K20" s="264">
        <f t="shared" ref="K20" si="0">SUM(K18:K19)</f>
        <v>0</v>
      </c>
      <c r="L20" s="881">
        <f>SUM(L18:L19)</f>
        <v>-1678437.4851586844</v>
      </c>
    </row>
    <row r="21" spans="1:12">
      <c r="A21" s="146"/>
      <c r="B21" s="265"/>
      <c r="C21" s="411"/>
      <c r="D21" s="265"/>
      <c r="E21" s="297"/>
      <c r="F21" s="266"/>
      <c r="G21" s="301"/>
      <c r="H21" s="268"/>
      <c r="I21" s="267"/>
      <c r="J21" s="880"/>
      <c r="K21" s="267"/>
      <c r="L21" s="267"/>
    </row>
    <row r="22" spans="1:12">
      <c r="A22" s="146" t="s">
        <v>79</v>
      </c>
      <c r="B22" s="263" t="s">
        <v>14</v>
      </c>
      <c r="C22" s="409">
        <v>0</v>
      </c>
      <c r="D22" s="263" t="s">
        <v>19</v>
      </c>
      <c r="E22" s="293">
        <v>0</v>
      </c>
      <c r="F22" s="296">
        <f>IF($E$28=0,0,E22/E$28)</f>
        <v>0</v>
      </c>
      <c r="G22" s="301">
        <f>$G$13*F22</f>
        <v>0</v>
      </c>
      <c r="H22" s="269">
        <v>0</v>
      </c>
      <c r="I22" s="267">
        <f>H22-G22</f>
        <v>0</v>
      </c>
      <c r="J22" s="880">
        <f>$J$31*F22</f>
        <v>0</v>
      </c>
      <c r="K22" s="270">
        <v>0</v>
      </c>
      <c r="L22" s="267">
        <f>I22+J22+K22</f>
        <v>0</v>
      </c>
    </row>
    <row r="23" spans="1:12">
      <c r="A23" s="146" t="s">
        <v>80</v>
      </c>
      <c r="B23" s="274" t="s">
        <v>13</v>
      </c>
      <c r="C23" s="412">
        <v>0</v>
      </c>
      <c r="D23" s="274" t="s">
        <v>18</v>
      </c>
      <c r="E23" s="298">
        <v>0</v>
      </c>
      <c r="F23" s="296">
        <f>IF($E$28=0,0,E23/E$28)</f>
        <v>0</v>
      </c>
      <c r="G23" s="302">
        <f>$G$13*F23</f>
        <v>0</v>
      </c>
      <c r="H23" s="275">
        <v>0</v>
      </c>
      <c r="I23" s="277">
        <f>H23-G23</f>
        <v>0</v>
      </c>
      <c r="J23" s="915">
        <f>$J$31*F23</f>
        <v>0</v>
      </c>
      <c r="K23" s="278">
        <v>0</v>
      </c>
      <c r="L23" s="277">
        <f>I23+J23+K23</f>
        <v>0</v>
      </c>
    </row>
    <row r="24" spans="1:12">
      <c r="A24" s="146">
        <v>7</v>
      </c>
      <c r="B24" s="265" t="s">
        <v>15</v>
      </c>
      <c r="C24" s="411"/>
      <c r="D24" s="265"/>
      <c r="E24" s="297">
        <f>SUM(E22:E23)</f>
        <v>0</v>
      </c>
      <c r="F24" s="273"/>
      <c r="G24" s="301">
        <f>SUM(G22:G23)</f>
        <v>0</v>
      </c>
      <c r="H24" s="268"/>
      <c r="I24" s="267">
        <f>SUM(I22:I23)</f>
        <v>0</v>
      </c>
      <c r="J24" s="880">
        <f>SUM(J22:J23)</f>
        <v>0</v>
      </c>
      <c r="K24" s="267">
        <f t="shared" ref="K24" si="1">SUM(K22:K23)</f>
        <v>0</v>
      </c>
      <c r="L24" s="267">
        <f>SUM(L22:L23)</f>
        <v>0</v>
      </c>
    </row>
    <row r="25" spans="1:12">
      <c r="A25" s="146"/>
      <c r="B25" s="265"/>
      <c r="C25" s="411"/>
      <c r="D25" s="265"/>
      <c r="E25" s="297"/>
      <c r="F25" s="266"/>
      <c r="G25" s="301"/>
      <c r="H25" s="268"/>
      <c r="I25" s="267"/>
      <c r="J25" s="880"/>
      <c r="K25" s="267"/>
      <c r="L25" s="267"/>
    </row>
    <row r="26" spans="1:12">
      <c r="A26" s="146">
        <v>8</v>
      </c>
      <c r="B26" s="263" t="s">
        <v>16</v>
      </c>
      <c r="C26" s="409">
        <v>0</v>
      </c>
      <c r="D26" s="263"/>
      <c r="E26" s="293">
        <v>0</v>
      </c>
      <c r="F26" s="296">
        <f>IF($E$28=0,0,E26/E$28)</f>
        <v>0</v>
      </c>
      <c r="G26" s="301">
        <f>$G$13*F26</f>
        <v>0</v>
      </c>
      <c r="H26" s="269">
        <v>0</v>
      </c>
      <c r="I26" s="267">
        <f>H26-G26</f>
        <v>0</v>
      </c>
      <c r="J26" s="880">
        <f>$J$31*F26</f>
        <v>0</v>
      </c>
      <c r="K26" s="270">
        <v>0</v>
      </c>
      <c r="L26" s="267">
        <f>I26+J26+K26</f>
        <v>0</v>
      </c>
    </row>
    <row r="27" spans="1:12">
      <c r="A27" s="146"/>
      <c r="B27" s="279"/>
      <c r="C27" s="279"/>
      <c r="D27" s="279"/>
      <c r="E27" s="299"/>
      <c r="F27" s="280"/>
      <c r="G27" s="302"/>
      <c r="H27" s="276"/>
      <c r="I27" s="277"/>
      <c r="J27" s="915"/>
      <c r="K27" s="277"/>
      <c r="L27" s="277"/>
    </row>
    <row r="28" spans="1:12" s="285" customFormat="1" ht="24">
      <c r="A28" s="281">
        <v>9</v>
      </c>
      <c r="B28" s="282" t="s">
        <v>381</v>
      </c>
      <c r="C28" s="282"/>
      <c r="D28" s="282"/>
      <c r="E28" s="884">
        <f>E16+E20+E24+E26</f>
        <v>25492554.75</v>
      </c>
      <c r="F28" s="284">
        <f>SUM(F16:F27)</f>
        <v>1</v>
      </c>
      <c r="G28" s="884">
        <f t="shared" ref="G28:L28" si="2">G16+G20+G24+G26</f>
        <v>25492554.75</v>
      </c>
      <c r="H28" s="283">
        <f t="shared" si="2"/>
        <v>0</v>
      </c>
      <c r="I28" s="884">
        <f t="shared" si="2"/>
        <v>-1431894.7961136252</v>
      </c>
      <c r="J28" s="884">
        <f t="shared" si="2"/>
        <v>-246542.68904505926</v>
      </c>
      <c r="K28" s="413">
        <f t="shared" si="2"/>
        <v>0</v>
      </c>
      <c r="L28" s="884">
        <f t="shared" si="2"/>
        <v>-1678437.4851586844</v>
      </c>
    </row>
    <row r="29" spans="1:12">
      <c r="A29" s="146"/>
      <c r="B29" s="132"/>
      <c r="C29" s="132"/>
      <c r="D29" s="132"/>
      <c r="E29" s="132"/>
      <c r="F29" s="132"/>
      <c r="G29" s="132"/>
      <c r="H29" s="132"/>
      <c r="I29" s="132"/>
      <c r="J29" s="916"/>
      <c r="K29" s="132"/>
      <c r="L29" s="132"/>
    </row>
    <row r="30" spans="1:12">
      <c r="A30" s="146"/>
      <c r="B30" s="132"/>
      <c r="C30" s="132"/>
      <c r="D30" s="132"/>
      <c r="E30" s="132"/>
      <c r="F30" s="132"/>
      <c r="G30" s="132"/>
      <c r="H30" s="132"/>
      <c r="I30" s="132"/>
      <c r="J30" s="916"/>
      <c r="K30" s="132"/>
      <c r="L30" s="132"/>
    </row>
    <row r="31" spans="1:12">
      <c r="A31" s="146">
        <v>10</v>
      </c>
      <c r="B31" s="132"/>
      <c r="C31" s="132"/>
      <c r="D31" s="132"/>
      <c r="E31" s="132"/>
      <c r="F31" s="132"/>
      <c r="G31" s="132"/>
      <c r="H31" s="941" t="s">
        <v>609</v>
      </c>
      <c r="I31" s="941"/>
      <c r="J31" s="917">
        <f>+'Att 6 - True-up Interest'!H57</f>
        <v>-246542.68904505926</v>
      </c>
      <c r="K31" s="132"/>
      <c r="L31" s="132"/>
    </row>
    <row r="32" spans="1:12">
      <c r="A32" s="146"/>
      <c r="B32" s="132"/>
      <c r="C32" s="132"/>
      <c r="D32" s="132"/>
      <c r="E32" s="132"/>
      <c r="F32" s="132"/>
      <c r="G32" s="132"/>
      <c r="H32" s="132"/>
      <c r="I32" s="132"/>
      <c r="J32" s="132"/>
      <c r="K32" s="132"/>
      <c r="L32" s="132"/>
    </row>
    <row r="33" spans="1:12">
      <c r="A33" s="146"/>
      <c r="B33" s="132"/>
      <c r="C33" s="132"/>
      <c r="D33" s="132"/>
      <c r="E33" s="132"/>
      <c r="F33" s="132"/>
      <c r="G33" s="132"/>
      <c r="H33" s="132"/>
      <c r="I33" s="132"/>
      <c r="J33" s="132"/>
      <c r="K33" s="132"/>
      <c r="L33" s="132"/>
    </row>
    <row r="34" spans="1:12">
      <c r="A34" s="287" t="s">
        <v>81</v>
      </c>
      <c r="B34" s="132"/>
      <c r="C34" s="132"/>
      <c r="D34" s="132"/>
      <c r="E34" s="132"/>
      <c r="F34" s="132"/>
      <c r="G34" s="132"/>
      <c r="H34" s="132"/>
      <c r="I34" s="132"/>
      <c r="J34" s="132"/>
      <c r="K34" s="132"/>
      <c r="L34" s="132"/>
    </row>
    <row r="35" spans="1:12">
      <c r="A35" s="146"/>
      <c r="B35" s="256" t="s">
        <v>432</v>
      </c>
      <c r="C35" s="256"/>
      <c r="D35" s="256" t="s">
        <v>444</v>
      </c>
      <c r="E35" s="132"/>
      <c r="F35" s="132"/>
      <c r="G35" s="132"/>
      <c r="H35" s="132"/>
      <c r="I35" s="132"/>
      <c r="J35" s="132"/>
      <c r="K35" s="132"/>
      <c r="L35" s="132"/>
    </row>
    <row r="36" spans="1:12" ht="24">
      <c r="A36" s="146"/>
      <c r="B36" s="260" t="s">
        <v>83</v>
      </c>
      <c r="C36" s="258" t="s">
        <v>392</v>
      </c>
      <c r="D36" s="260" t="s">
        <v>82</v>
      </c>
      <c r="E36" s="132"/>
      <c r="F36" s="132"/>
      <c r="G36" s="132"/>
      <c r="H36" s="132"/>
      <c r="I36" s="132"/>
      <c r="J36" s="132"/>
      <c r="K36" s="132"/>
      <c r="L36" s="132"/>
    </row>
    <row r="37" spans="1:12" ht="24">
      <c r="A37" s="259">
        <v>11</v>
      </c>
      <c r="B37" s="288" t="s">
        <v>84</v>
      </c>
      <c r="C37" s="289" t="s">
        <v>85</v>
      </c>
      <c r="D37" s="264">
        <f>'Att 11 - Prior Period Adj'!F30</f>
        <v>0</v>
      </c>
      <c r="E37" s="132"/>
      <c r="F37" s="132"/>
      <c r="G37" s="132"/>
      <c r="H37" s="132"/>
      <c r="I37" s="132"/>
      <c r="J37" s="132"/>
      <c r="K37" s="132"/>
      <c r="L37" s="132"/>
    </row>
    <row r="38" spans="1:12">
      <c r="A38" s="146"/>
      <c r="B38" s="290"/>
      <c r="C38" s="279"/>
      <c r="D38" s="279"/>
      <c r="E38" s="132"/>
      <c r="F38" s="132"/>
      <c r="G38" s="132"/>
      <c r="H38" s="132"/>
      <c r="I38" s="132"/>
      <c r="J38" s="132"/>
      <c r="K38" s="132"/>
      <c r="L38" s="132"/>
    </row>
    <row r="39" spans="1:12">
      <c r="A39" s="146"/>
      <c r="B39" s="132"/>
      <c r="C39" s="132"/>
      <c r="D39" s="132"/>
      <c r="E39" s="132"/>
      <c r="F39" s="132"/>
      <c r="G39" s="132"/>
      <c r="H39" s="132"/>
      <c r="I39" s="132"/>
      <c r="J39" s="132"/>
      <c r="K39" s="132"/>
      <c r="L39" s="132"/>
    </row>
    <row r="40" spans="1:12">
      <c r="A40" s="209" t="s">
        <v>21</v>
      </c>
      <c r="B40" s="132"/>
      <c r="C40" s="132"/>
      <c r="D40" s="132"/>
      <c r="E40" s="132"/>
      <c r="F40" s="132"/>
      <c r="G40" s="132"/>
      <c r="H40" s="132"/>
      <c r="I40" s="132"/>
      <c r="J40" s="132"/>
      <c r="K40" s="132"/>
      <c r="L40" s="132"/>
    </row>
    <row r="41" spans="1:12">
      <c r="A41" s="146" t="s">
        <v>86</v>
      </c>
      <c r="B41" s="941" t="s">
        <v>91</v>
      </c>
      <c r="C41" s="941"/>
      <c r="D41" s="941"/>
      <c r="E41" s="941"/>
      <c r="F41" s="941"/>
      <c r="G41" s="941"/>
      <c r="H41" s="941"/>
      <c r="I41" s="941"/>
      <c r="J41" s="941"/>
      <c r="K41" s="941"/>
      <c r="L41" s="941"/>
    </row>
    <row r="42" spans="1:12">
      <c r="A42" s="146" t="s">
        <v>87</v>
      </c>
      <c r="B42" s="941" t="s">
        <v>569</v>
      </c>
      <c r="C42" s="941"/>
      <c r="D42" s="941"/>
      <c r="E42" s="941"/>
      <c r="F42" s="941"/>
      <c r="G42" s="941"/>
      <c r="H42" s="941"/>
      <c r="I42" s="941"/>
      <c r="J42" s="941"/>
      <c r="K42" s="941"/>
      <c r="L42" s="941"/>
    </row>
    <row r="43" spans="1:12">
      <c r="A43" s="132" t="s">
        <v>88</v>
      </c>
      <c r="B43" s="941" t="s">
        <v>570</v>
      </c>
      <c r="C43" s="941"/>
      <c r="D43" s="941"/>
      <c r="E43" s="941"/>
      <c r="F43" s="941"/>
      <c r="G43" s="941"/>
      <c r="H43" s="941"/>
      <c r="I43" s="941"/>
      <c r="J43" s="941"/>
      <c r="K43" s="941"/>
      <c r="L43" s="941"/>
    </row>
    <row r="44" spans="1:12" ht="24" customHeight="1">
      <c r="A44" s="132" t="s">
        <v>89</v>
      </c>
      <c r="B44" s="937" t="s">
        <v>92</v>
      </c>
      <c r="C44" s="937"/>
      <c r="D44" s="937"/>
      <c r="E44" s="937"/>
      <c r="F44" s="937"/>
      <c r="G44" s="937"/>
      <c r="H44" s="937"/>
      <c r="I44" s="937"/>
      <c r="J44" s="937"/>
      <c r="K44" s="937"/>
      <c r="L44" s="937"/>
    </row>
    <row r="45" spans="1:12">
      <c r="A45" s="132" t="s">
        <v>90</v>
      </c>
      <c r="B45" s="941" t="s">
        <v>93</v>
      </c>
      <c r="C45" s="941"/>
      <c r="D45" s="941"/>
      <c r="E45" s="941"/>
      <c r="F45" s="941"/>
      <c r="G45" s="941"/>
      <c r="H45" s="941"/>
      <c r="I45" s="941"/>
      <c r="J45" s="941"/>
      <c r="K45" s="941"/>
      <c r="L45" s="941"/>
    </row>
    <row r="46" spans="1:12">
      <c r="A46" s="132"/>
      <c r="B46" s="132"/>
      <c r="C46" s="132"/>
      <c r="D46" s="132"/>
      <c r="E46" s="132"/>
      <c r="F46" s="132"/>
      <c r="G46" s="132"/>
      <c r="H46" s="132"/>
      <c r="I46" s="132"/>
      <c r="J46" s="132"/>
      <c r="K46" s="132"/>
      <c r="L46" s="132"/>
    </row>
    <row r="47" spans="1:12">
      <c r="A47" s="132"/>
      <c r="B47" s="132"/>
      <c r="C47" s="132"/>
      <c r="D47" s="132"/>
      <c r="E47" s="132"/>
      <c r="F47" s="132"/>
      <c r="G47" s="132"/>
      <c r="H47" s="132"/>
      <c r="I47" s="132"/>
      <c r="J47" s="132"/>
      <c r="K47" s="132"/>
      <c r="L47" s="132"/>
    </row>
    <row r="48" spans="1:12">
      <c r="A48" s="132"/>
      <c r="B48" s="132"/>
      <c r="C48" s="132"/>
      <c r="D48" s="132"/>
      <c r="E48" s="132"/>
      <c r="F48" s="132"/>
      <c r="G48" s="132"/>
      <c r="H48" s="132"/>
      <c r="I48" s="132"/>
      <c r="J48" s="132"/>
      <c r="K48" s="132"/>
      <c r="L48" s="132"/>
    </row>
  </sheetData>
  <mergeCells count="22">
    <mergeCell ref="E13:E14"/>
    <mergeCell ref="B45:L45"/>
    <mergeCell ref="B41:L41"/>
    <mergeCell ref="B42:L42"/>
    <mergeCell ref="B43:L43"/>
    <mergeCell ref="B44:L44"/>
    <mergeCell ref="H31:I31"/>
    <mergeCell ref="J13:J14"/>
    <mergeCell ref="K13:K14"/>
    <mergeCell ref="L13:L14"/>
    <mergeCell ref="F13:F14"/>
    <mergeCell ref="H13:H14"/>
    <mergeCell ref="I13:I14"/>
    <mergeCell ref="E10:F12"/>
    <mergeCell ref="G10:G12"/>
    <mergeCell ref="H10:H12"/>
    <mergeCell ref="I10:L12"/>
    <mergeCell ref="A3:L3"/>
    <mergeCell ref="A5:L5"/>
    <mergeCell ref="B7:L7"/>
    <mergeCell ref="B8:L8"/>
    <mergeCell ref="A4:L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07"/>
  <sheetViews>
    <sheetView view="pageBreakPreview" zoomScaleNormal="100" zoomScaleSheetLayoutView="100" workbookViewId="0">
      <selection activeCell="I30" sqref="I30"/>
    </sheetView>
  </sheetViews>
  <sheetFormatPr defaultRowHeight="12"/>
  <cols>
    <col min="1" max="1" width="5.83203125" style="247" customWidth="1"/>
    <col min="2" max="2" width="15.33203125" style="247" customWidth="1"/>
    <col min="3" max="3" width="10.83203125" style="247" customWidth="1"/>
    <col min="4" max="4" width="15.1640625" style="247" bestFit="1" customWidth="1"/>
    <col min="5" max="5" width="15" style="247" customWidth="1"/>
    <col min="6" max="6" width="15.83203125" style="247" customWidth="1"/>
    <col min="7" max="8" width="18" style="247" customWidth="1"/>
    <col min="9" max="9" width="17.83203125" style="247" customWidth="1"/>
    <col min="10" max="10" width="16.83203125" style="247" customWidth="1"/>
    <col min="11" max="11" width="17" style="247" customWidth="1"/>
    <col min="12" max="12" width="14.83203125" style="247" bestFit="1" customWidth="1"/>
    <col min="13" max="16384" width="9.33203125" style="247"/>
  </cols>
  <sheetData>
    <row r="1" spans="1:96">
      <c r="A1" s="250"/>
      <c r="B1" s="250"/>
      <c r="C1" s="250"/>
      <c r="D1" s="124"/>
      <c r="E1" s="124"/>
      <c r="F1" s="124"/>
      <c r="G1" s="124"/>
      <c r="H1" s="124"/>
      <c r="I1" s="124"/>
      <c r="J1" s="124"/>
      <c r="K1" s="162" t="s">
        <v>107</v>
      </c>
      <c r="L1" s="131"/>
    </row>
    <row r="2" spans="1:96">
      <c r="A2" s="250"/>
      <c r="B2" s="250"/>
      <c r="C2" s="250"/>
      <c r="D2" s="124"/>
      <c r="E2" s="124"/>
      <c r="F2" s="124"/>
      <c r="G2" s="124"/>
      <c r="H2" s="124"/>
      <c r="I2" s="124"/>
      <c r="J2" s="124"/>
      <c r="K2" s="249" t="s">
        <v>1106</v>
      </c>
      <c r="L2" s="131"/>
    </row>
    <row r="3" spans="1:96">
      <c r="A3" s="926" t="s">
        <v>109</v>
      </c>
      <c r="B3" s="926"/>
      <c r="C3" s="926"/>
      <c r="D3" s="926"/>
      <c r="E3" s="926"/>
      <c r="F3" s="926"/>
      <c r="G3" s="926"/>
      <c r="H3" s="926"/>
      <c r="I3" s="926"/>
      <c r="J3" s="926"/>
      <c r="K3" s="926"/>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row>
    <row r="4" spans="1:96">
      <c r="A4" s="926" t="s">
        <v>108</v>
      </c>
      <c r="B4" s="926"/>
      <c r="C4" s="926"/>
      <c r="D4" s="926"/>
      <c r="E4" s="926"/>
      <c r="F4" s="926"/>
      <c r="G4" s="926"/>
      <c r="H4" s="926"/>
      <c r="I4" s="926"/>
      <c r="J4" s="926"/>
      <c r="K4" s="926"/>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row>
    <row r="5" spans="1:96">
      <c r="A5" s="927" t="s">
        <v>750</v>
      </c>
      <c r="B5" s="928"/>
      <c r="C5" s="928"/>
      <c r="D5" s="928"/>
      <c r="E5" s="928"/>
      <c r="F5" s="928"/>
      <c r="G5" s="928"/>
      <c r="H5" s="928"/>
      <c r="I5" s="928"/>
      <c r="J5" s="928"/>
      <c r="K5" s="928"/>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row>
    <row r="6" spans="1:96">
      <c r="A6" s="152"/>
      <c r="B6" s="152"/>
      <c r="C6" s="152"/>
      <c r="D6" s="152"/>
      <c r="E6" s="152"/>
      <c r="F6" s="152"/>
      <c r="G6" s="152"/>
      <c r="H6" s="152"/>
      <c r="I6" s="152"/>
      <c r="J6" s="152"/>
      <c r="K6" s="152"/>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row>
    <row r="7" spans="1:96">
      <c r="A7" s="304"/>
      <c r="B7" s="304"/>
      <c r="C7" s="304"/>
      <c r="D7" s="956" t="s">
        <v>117</v>
      </c>
      <c r="E7" s="956"/>
      <c r="F7" s="304" t="s">
        <v>118</v>
      </c>
      <c r="G7" s="304" t="s">
        <v>119</v>
      </c>
      <c r="H7" s="956" t="s">
        <v>120</v>
      </c>
      <c r="I7" s="956"/>
      <c r="J7" s="956" t="s">
        <v>121</v>
      </c>
      <c r="K7" s="956"/>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row>
    <row r="8" spans="1:96" ht="24">
      <c r="A8" s="305" t="s">
        <v>110</v>
      </c>
      <c r="B8" s="306" t="s">
        <v>111</v>
      </c>
      <c r="C8" s="306"/>
      <c r="D8" s="306" t="s">
        <v>414</v>
      </c>
      <c r="E8" s="306" t="s">
        <v>112</v>
      </c>
      <c r="F8" s="306" t="s">
        <v>113</v>
      </c>
      <c r="G8" s="306" t="s">
        <v>114</v>
      </c>
      <c r="H8" s="306" t="s">
        <v>115</v>
      </c>
      <c r="I8" s="306" t="s">
        <v>116</v>
      </c>
      <c r="J8" s="306" t="s">
        <v>414</v>
      </c>
      <c r="K8" s="306" t="s">
        <v>112</v>
      </c>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row>
    <row r="9" spans="1:96">
      <c r="A9" s="124"/>
      <c r="B9" s="148" t="s">
        <v>122</v>
      </c>
      <c r="C9" s="148"/>
      <c r="D9" s="148" t="s">
        <v>123</v>
      </c>
      <c r="E9" s="307" t="s">
        <v>125</v>
      </c>
      <c r="F9" s="148" t="s">
        <v>124</v>
      </c>
      <c r="G9" s="148" t="s">
        <v>126</v>
      </c>
      <c r="H9" s="148" t="s">
        <v>127</v>
      </c>
      <c r="I9" s="148" t="s">
        <v>128</v>
      </c>
      <c r="J9" s="148" t="s">
        <v>129</v>
      </c>
      <c r="K9" s="148" t="s">
        <v>130</v>
      </c>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row>
    <row r="10" spans="1:96" ht="48">
      <c r="A10" s="124"/>
      <c r="B10" s="259" t="s">
        <v>137</v>
      </c>
      <c r="C10" s="259"/>
      <c r="D10" s="281" t="s">
        <v>131</v>
      </c>
      <c r="E10" s="281" t="s">
        <v>132</v>
      </c>
      <c r="F10" s="281" t="s">
        <v>184</v>
      </c>
      <c r="G10" s="308" t="s">
        <v>575</v>
      </c>
      <c r="H10" s="281" t="s">
        <v>133</v>
      </c>
      <c r="I10" s="281" t="s">
        <v>134</v>
      </c>
      <c r="J10" s="308" t="s">
        <v>135</v>
      </c>
      <c r="K10" s="281" t="s">
        <v>136</v>
      </c>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row>
    <row r="11" spans="1:96">
      <c r="A11" s="259">
        <v>1</v>
      </c>
      <c r="B11" s="124" t="s">
        <v>150</v>
      </c>
      <c r="C11" s="249">
        <v>2022</v>
      </c>
      <c r="D11" s="669">
        <v>156929193.97999999</v>
      </c>
      <c r="E11" s="669">
        <v>1233469.95</v>
      </c>
      <c r="F11" s="309">
        <f>F54</f>
        <v>0</v>
      </c>
      <c r="G11" s="309">
        <v>0</v>
      </c>
      <c r="H11" s="669">
        <v>830289.64000000013</v>
      </c>
      <c r="I11" s="669">
        <v>675178.82999999961</v>
      </c>
      <c r="J11" s="669">
        <v>8501308.3800000008</v>
      </c>
      <c r="K11" s="669">
        <v>287578.33</v>
      </c>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row>
    <row r="12" spans="1:96">
      <c r="A12" s="259">
        <v>2</v>
      </c>
      <c r="B12" s="124" t="s">
        <v>139</v>
      </c>
      <c r="C12" s="249">
        <v>2023</v>
      </c>
      <c r="D12" s="669">
        <v>156931520.54999998</v>
      </c>
      <c r="E12" s="669">
        <v>1376752.3499999999</v>
      </c>
      <c r="F12" s="309">
        <f t="shared" ref="F12:F23" si="0">F55</f>
        <v>0</v>
      </c>
      <c r="G12" s="309">
        <v>0</v>
      </c>
      <c r="H12" s="669">
        <v>830289.64000000013</v>
      </c>
      <c r="I12" s="669">
        <v>614379.55999999959</v>
      </c>
      <c r="J12" s="669">
        <v>8788416.0200000014</v>
      </c>
      <c r="K12" s="669">
        <v>298693.34000000003</v>
      </c>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row>
    <row r="13" spans="1:96">
      <c r="A13" s="259">
        <v>3</v>
      </c>
      <c r="B13" s="124" t="s">
        <v>140</v>
      </c>
      <c r="C13" s="249">
        <v>2023</v>
      </c>
      <c r="D13" s="669">
        <v>156932178.25999999</v>
      </c>
      <c r="E13" s="669">
        <v>1397974.47</v>
      </c>
      <c r="F13" s="309">
        <f t="shared" si="0"/>
        <v>0</v>
      </c>
      <c r="G13" s="309">
        <v>0</v>
      </c>
      <c r="H13" s="669">
        <v>830289.64000000013</v>
      </c>
      <c r="I13" s="669">
        <v>497787.35999999975</v>
      </c>
      <c r="J13" s="669">
        <v>9075532.1700000018</v>
      </c>
      <c r="K13" s="669">
        <v>310386.89</v>
      </c>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row>
    <row r="14" spans="1:96">
      <c r="A14" s="259">
        <v>4</v>
      </c>
      <c r="B14" s="124" t="s">
        <v>141</v>
      </c>
      <c r="C14" s="249">
        <v>2023</v>
      </c>
      <c r="D14" s="669">
        <v>156932178.25999999</v>
      </c>
      <c r="E14" s="669">
        <v>1404531.74</v>
      </c>
      <c r="F14" s="309">
        <f t="shared" si="0"/>
        <v>0</v>
      </c>
      <c r="G14" s="309">
        <v>0</v>
      </c>
      <c r="H14" s="669">
        <v>831757.64000000013</v>
      </c>
      <c r="I14" s="669">
        <v>418220.66999999958</v>
      </c>
      <c r="J14" s="669">
        <v>9362654.410000002</v>
      </c>
      <c r="K14" s="669">
        <v>322166.78000000003</v>
      </c>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row>
    <row r="15" spans="1:96">
      <c r="A15" s="259">
        <v>5</v>
      </c>
      <c r="B15" s="124" t="s">
        <v>142</v>
      </c>
      <c r="C15" s="249">
        <v>2023</v>
      </c>
      <c r="D15" s="669">
        <v>156932178.25999999</v>
      </c>
      <c r="E15" s="669">
        <v>1406350.98</v>
      </c>
      <c r="F15" s="309">
        <f t="shared" si="0"/>
        <v>0</v>
      </c>
      <c r="G15" s="309">
        <v>0</v>
      </c>
      <c r="H15" s="669">
        <v>830799.34000000008</v>
      </c>
      <c r="I15" s="669">
        <v>535855.0499999997</v>
      </c>
      <c r="J15" s="669">
        <v>9649776.6500000022</v>
      </c>
      <c r="K15" s="669">
        <v>333974.43000000005</v>
      </c>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row>
    <row r="16" spans="1:96">
      <c r="A16" s="259">
        <v>6</v>
      </c>
      <c r="B16" s="124" t="s">
        <v>143</v>
      </c>
      <c r="C16" s="249">
        <v>2023</v>
      </c>
      <c r="D16" s="669">
        <v>156949178.25999999</v>
      </c>
      <c r="E16" s="669">
        <v>1413768.08</v>
      </c>
      <c r="F16" s="309">
        <f t="shared" si="0"/>
        <v>0</v>
      </c>
      <c r="G16" s="309">
        <v>0</v>
      </c>
      <c r="H16" s="669">
        <v>830799.34000000008</v>
      </c>
      <c r="I16" s="669">
        <v>425986.4299999997</v>
      </c>
      <c r="J16" s="669">
        <v>9936917.3800000027</v>
      </c>
      <c r="K16" s="669">
        <v>345827.56000000006</v>
      </c>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row>
    <row r="17" spans="1:96">
      <c r="A17" s="259">
        <v>7</v>
      </c>
      <c r="B17" s="124" t="s">
        <v>144</v>
      </c>
      <c r="C17" s="249">
        <v>2023</v>
      </c>
      <c r="D17" s="669">
        <v>156926923.16</v>
      </c>
      <c r="E17" s="669">
        <v>1620575.07</v>
      </c>
      <c r="F17" s="309">
        <f t="shared" si="0"/>
        <v>0</v>
      </c>
      <c r="G17" s="309">
        <v>0</v>
      </c>
      <c r="H17" s="669">
        <v>841513.78</v>
      </c>
      <c r="I17" s="669">
        <v>311331.5699999996</v>
      </c>
      <c r="J17" s="669">
        <v>10224052.390000002</v>
      </c>
      <c r="K17" s="669">
        <v>358295.85000000003</v>
      </c>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row>
    <row r="18" spans="1:96">
      <c r="A18" s="259">
        <v>8</v>
      </c>
      <c r="B18" s="124" t="s">
        <v>145</v>
      </c>
      <c r="C18" s="249">
        <v>2023</v>
      </c>
      <c r="D18" s="669">
        <v>156926923.16</v>
      </c>
      <c r="E18" s="669">
        <v>1634734.87</v>
      </c>
      <c r="F18" s="309">
        <f t="shared" si="0"/>
        <v>0</v>
      </c>
      <c r="G18" s="309">
        <v>0</v>
      </c>
      <c r="H18" s="669">
        <v>841513.78</v>
      </c>
      <c r="I18" s="669">
        <v>386491.76999999967</v>
      </c>
      <c r="J18" s="669">
        <v>10511170.200000003</v>
      </c>
      <c r="K18" s="669">
        <v>371373.64</v>
      </c>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row>
    <row r="19" spans="1:96">
      <c r="A19" s="259">
        <v>9</v>
      </c>
      <c r="B19" s="124" t="s">
        <v>146</v>
      </c>
      <c r="C19" s="249">
        <v>2023</v>
      </c>
      <c r="D19" s="669">
        <v>156926923.16</v>
      </c>
      <c r="E19" s="669">
        <v>1668321.26</v>
      </c>
      <c r="F19" s="309">
        <f t="shared" si="0"/>
        <v>0</v>
      </c>
      <c r="G19" s="309">
        <v>0</v>
      </c>
      <c r="H19" s="669">
        <v>841513.78</v>
      </c>
      <c r="I19" s="669">
        <v>474682.12999999954</v>
      </c>
      <c r="J19" s="669">
        <v>10798285.170000004</v>
      </c>
      <c r="K19" s="669">
        <v>384579.54000000004</v>
      </c>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row>
    <row r="20" spans="1:96">
      <c r="A20" s="259">
        <v>10</v>
      </c>
      <c r="B20" s="124" t="s">
        <v>147</v>
      </c>
      <c r="C20" s="249">
        <v>2023</v>
      </c>
      <c r="D20" s="669">
        <v>156926923.16</v>
      </c>
      <c r="E20" s="669">
        <v>1681249.41</v>
      </c>
      <c r="F20" s="309">
        <f t="shared" si="0"/>
        <v>0</v>
      </c>
      <c r="G20" s="309">
        <v>0</v>
      </c>
      <c r="H20" s="669">
        <v>842472.08000000007</v>
      </c>
      <c r="I20" s="669">
        <v>941254.54999999958</v>
      </c>
      <c r="J20" s="669">
        <v>11085400.140000004</v>
      </c>
      <c r="K20" s="669">
        <v>397898.97000000003</v>
      </c>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row>
    <row r="21" spans="1:96">
      <c r="A21" s="259">
        <v>11</v>
      </c>
      <c r="B21" s="124" t="s">
        <v>148</v>
      </c>
      <c r="C21" s="249">
        <v>2023</v>
      </c>
      <c r="D21" s="669">
        <v>156926923.16</v>
      </c>
      <c r="E21" s="669">
        <v>1735525.6400000001</v>
      </c>
      <c r="F21" s="309">
        <f t="shared" si="0"/>
        <v>0</v>
      </c>
      <c r="G21" s="309">
        <v>0</v>
      </c>
      <c r="H21" s="669">
        <v>842472.08000000007</v>
      </c>
      <c r="I21" s="669">
        <v>886810.51999999955</v>
      </c>
      <c r="J21" s="669">
        <v>11372515.110000005</v>
      </c>
      <c r="K21" s="669">
        <v>411339.61000000004</v>
      </c>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row>
    <row r="22" spans="1:96">
      <c r="A22" s="259">
        <v>12</v>
      </c>
      <c r="B22" s="124" t="s">
        <v>149</v>
      </c>
      <c r="C22" s="249">
        <v>2023</v>
      </c>
      <c r="D22" s="669">
        <v>156926923.16</v>
      </c>
      <c r="E22" s="669">
        <v>1751103.66</v>
      </c>
      <c r="F22" s="309">
        <f t="shared" si="0"/>
        <v>0</v>
      </c>
      <c r="G22" s="309">
        <v>0</v>
      </c>
      <c r="H22" s="669">
        <v>843802.64000000013</v>
      </c>
      <c r="I22" s="669">
        <v>760836.73999999964</v>
      </c>
      <c r="J22" s="669">
        <v>11659644.150000004</v>
      </c>
      <c r="K22" s="669">
        <v>425113.77</v>
      </c>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row>
    <row r="23" spans="1:96">
      <c r="A23" s="259">
        <v>13</v>
      </c>
      <c r="B23" s="124" t="s">
        <v>150</v>
      </c>
      <c r="C23" s="249">
        <v>2023</v>
      </c>
      <c r="D23" s="669">
        <v>156926924</v>
      </c>
      <c r="E23" s="669">
        <v>1772079</v>
      </c>
      <c r="F23" s="309">
        <f t="shared" si="0"/>
        <v>0</v>
      </c>
      <c r="G23" s="309">
        <v>0</v>
      </c>
      <c r="H23" s="669">
        <v>846221.77000000014</v>
      </c>
      <c r="I23" s="669">
        <v>660451.35999999964</v>
      </c>
      <c r="J23" s="669">
        <v>11946671.92</v>
      </c>
      <c r="K23" s="835">
        <v>439085.3</v>
      </c>
      <c r="L23" s="834"/>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row>
    <row r="24" spans="1:96" ht="36.75" thickBot="1">
      <c r="A24" s="259">
        <v>14</v>
      </c>
      <c r="B24" s="310" t="s">
        <v>151</v>
      </c>
      <c r="C24" s="310"/>
      <c r="D24" s="832">
        <f>AVERAGE(D11:D23)</f>
        <v>156930376.19461542</v>
      </c>
      <c r="E24" s="832">
        <f t="shared" ref="E24:K24" si="1">AVERAGE(E11:E23)</f>
        <v>1545879.7292307692</v>
      </c>
      <c r="F24" s="311">
        <f t="shared" si="1"/>
        <v>0</v>
      </c>
      <c r="G24" s="311">
        <f t="shared" si="1"/>
        <v>0</v>
      </c>
      <c r="H24" s="832">
        <f>AVERAGE(H11:H23)</f>
        <v>837210.39615384629</v>
      </c>
      <c r="I24" s="832">
        <f t="shared" si="1"/>
        <v>583789.73384615348</v>
      </c>
      <c r="J24" s="832">
        <f t="shared" si="1"/>
        <v>10224026.468461541</v>
      </c>
      <c r="K24" s="832">
        <f t="shared" si="1"/>
        <v>360485.69307692314</v>
      </c>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row>
    <row r="25" spans="1:96" ht="12.75" thickTop="1">
      <c r="A25" s="124"/>
      <c r="B25" s="124"/>
      <c r="C25" s="124"/>
      <c r="D25" s="124"/>
      <c r="E25" s="124"/>
      <c r="F25" s="124"/>
      <c r="G25" s="124"/>
      <c r="H25" s="124"/>
      <c r="I25" s="124"/>
      <c r="J25" s="124"/>
      <c r="K25" s="124"/>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row>
    <row r="26" spans="1:96">
      <c r="A26" s="954" t="s">
        <v>152</v>
      </c>
      <c r="B26" s="954"/>
      <c r="C26" s="954"/>
      <c r="D26" s="954"/>
      <c r="E26" s="954"/>
      <c r="F26" s="954"/>
      <c r="G26" s="954"/>
      <c r="H26" s="954"/>
      <c r="I26" s="954"/>
      <c r="J26" s="954"/>
      <c r="K26" s="954"/>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row>
    <row r="27" spans="1:96" ht="36">
      <c r="A27" s="124"/>
      <c r="B27" s="306" t="s">
        <v>111</v>
      </c>
      <c r="C27" s="306"/>
      <c r="D27" s="306" t="s">
        <v>153</v>
      </c>
      <c r="E27" s="306" t="s">
        <v>154</v>
      </c>
      <c r="F27" s="124"/>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row>
    <row r="28" spans="1:96">
      <c r="A28" s="124"/>
      <c r="B28" s="304" t="s">
        <v>122</v>
      </c>
      <c r="C28" s="304"/>
      <c r="D28" s="304" t="s">
        <v>123</v>
      </c>
      <c r="E28" s="312" t="s">
        <v>125</v>
      </c>
      <c r="F28" s="124"/>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row>
    <row r="29" spans="1:96">
      <c r="A29" s="124"/>
      <c r="B29" s="259" t="s">
        <v>137</v>
      </c>
      <c r="C29" s="259"/>
      <c r="D29" s="306" t="s">
        <v>155</v>
      </c>
      <c r="E29" s="306" t="s">
        <v>156</v>
      </c>
      <c r="F29" s="124"/>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row>
    <row r="30" spans="1:96">
      <c r="A30" s="146">
        <v>15</v>
      </c>
      <c r="B30" s="124" t="s">
        <v>150</v>
      </c>
      <c r="C30" s="249">
        <v>2022</v>
      </c>
      <c r="D30" s="669">
        <v>1389133.5200000014</v>
      </c>
      <c r="E30" s="309">
        <v>0</v>
      </c>
      <c r="F30" s="124"/>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row>
    <row r="31" spans="1:96">
      <c r="A31" s="146">
        <v>16</v>
      </c>
      <c r="B31" s="124" t="s">
        <v>139</v>
      </c>
      <c r="C31" s="249">
        <v>2023</v>
      </c>
      <c r="D31" s="669">
        <v>1337684.1400000015</v>
      </c>
      <c r="E31" s="309">
        <v>0</v>
      </c>
      <c r="F31" s="124"/>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row>
    <row r="32" spans="1:96">
      <c r="A32" s="146">
        <v>17</v>
      </c>
      <c r="B32" s="124" t="s">
        <v>140</v>
      </c>
      <c r="C32" s="249">
        <v>2023</v>
      </c>
      <c r="D32" s="669">
        <v>1286234.7600000016</v>
      </c>
      <c r="E32" s="309">
        <v>0</v>
      </c>
      <c r="F32" s="124"/>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row>
    <row r="33" spans="1:96">
      <c r="A33" s="146">
        <v>18</v>
      </c>
      <c r="B33" s="124" t="s">
        <v>141</v>
      </c>
      <c r="C33" s="249">
        <v>2023</v>
      </c>
      <c r="D33" s="669">
        <v>1234785.3800000018</v>
      </c>
      <c r="E33" s="309">
        <v>0</v>
      </c>
      <c r="F33" s="124"/>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row>
    <row r="34" spans="1:96">
      <c r="A34" s="146">
        <v>19</v>
      </c>
      <c r="B34" s="124" t="s">
        <v>142</v>
      </c>
      <c r="C34" s="249">
        <v>2023</v>
      </c>
      <c r="D34" s="669">
        <v>1183336.0000000019</v>
      </c>
      <c r="E34" s="309">
        <v>0</v>
      </c>
      <c r="F34" s="124"/>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row>
    <row r="35" spans="1:96">
      <c r="A35" s="146">
        <v>20</v>
      </c>
      <c r="B35" s="124" t="s">
        <v>143</v>
      </c>
      <c r="C35" s="249">
        <v>2023</v>
      </c>
      <c r="D35" s="669">
        <v>1131886.620000002</v>
      </c>
      <c r="E35" s="309">
        <v>0</v>
      </c>
      <c r="F35" s="124"/>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row>
    <row r="36" spans="1:96">
      <c r="A36" s="146">
        <v>21</v>
      </c>
      <c r="B36" s="124" t="s">
        <v>144</v>
      </c>
      <c r="C36" s="249">
        <v>2023</v>
      </c>
      <c r="D36" s="669">
        <v>1080437.2400000021</v>
      </c>
      <c r="E36" s="309">
        <v>0</v>
      </c>
      <c r="F36" s="124"/>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row>
    <row r="37" spans="1:96">
      <c r="A37" s="146">
        <v>22</v>
      </c>
      <c r="B37" s="124" t="s">
        <v>145</v>
      </c>
      <c r="C37" s="249">
        <v>2023</v>
      </c>
      <c r="D37" s="669">
        <v>1028987.8600000021</v>
      </c>
      <c r="E37" s="309">
        <v>0</v>
      </c>
      <c r="F37" s="124"/>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row>
    <row r="38" spans="1:96">
      <c r="A38" s="146">
        <v>23</v>
      </c>
      <c r="B38" s="124" t="s">
        <v>146</v>
      </c>
      <c r="C38" s="249">
        <v>2023</v>
      </c>
      <c r="D38" s="669">
        <v>977538.48000000208</v>
      </c>
      <c r="E38" s="309">
        <v>0</v>
      </c>
      <c r="F38" s="124"/>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row>
    <row r="39" spans="1:96">
      <c r="A39" s="146">
        <v>24</v>
      </c>
      <c r="B39" s="124" t="s">
        <v>147</v>
      </c>
      <c r="C39" s="249">
        <v>2023</v>
      </c>
      <c r="D39" s="669">
        <v>926089.10000000207</v>
      </c>
      <c r="E39" s="309">
        <v>0</v>
      </c>
      <c r="F39" s="124"/>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row>
    <row r="40" spans="1:96">
      <c r="A40" s="146">
        <v>25</v>
      </c>
      <c r="B40" s="124" t="s">
        <v>148</v>
      </c>
      <c r="C40" s="249">
        <v>2023</v>
      </c>
      <c r="D40" s="669">
        <v>874639.72000000207</v>
      </c>
      <c r="E40" s="309">
        <v>0</v>
      </c>
      <c r="F40" s="124"/>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row>
    <row r="41" spans="1:96">
      <c r="A41" s="146">
        <v>26</v>
      </c>
      <c r="B41" s="124" t="s">
        <v>149</v>
      </c>
      <c r="C41" s="249">
        <v>2023</v>
      </c>
      <c r="D41" s="669">
        <v>823190.34000000206</v>
      </c>
      <c r="E41" s="309">
        <v>0</v>
      </c>
      <c r="F41" s="124"/>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row>
    <row r="42" spans="1:96">
      <c r="A42" s="146">
        <v>27</v>
      </c>
      <c r="B42" s="124" t="s">
        <v>150</v>
      </c>
      <c r="C42" s="249">
        <v>2023</v>
      </c>
      <c r="D42" s="669">
        <v>771740.96000000206</v>
      </c>
      <c r="E42" s="309">
        <v>0</v>
      </c>
      <c r="F42" s="124"/>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row>
    <row r="43" spans="1:96" ht="36.75" thickBot="1">
      <c r="A43" s="146">
        <v>28</v>
      </c>
      <c r="B43" s="310" t="s">
        <v>151</v>
      </c>
      <c r="C43" s="310"/>
      <c r="D43" s="833">
        <f>AVERAGE(D30:D42)</f>
        <v>1080437.2400000019</v>
      </c>
      <c r="E43" s="313">
        <f>AVERAGE(E30:E42)</f>
        <v>0</v>
      </c>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31"/>
    </row>
    <row r="44" spans="1:96" ht="12.75" thickTop="1">
      <c r="A44" s="146"/>
      <c r="B44" s="310"/>
      <c r="C44" s="310"/>
      <c r="D44" s="286"/>
      <c r="E44" s="286"/>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row>
    <row r="45" spans="1:96">
      <c r="A45" s="250"/>
      <c r="B45" s="250"/>
      <c r="C45" s="250"/>
      <c r="D45" s="124"/>
      <c r="E45" s="124"/>
      <c r="F45" s="162"/>
      <c r="G45" s="131"/>
      <c r="H45" s="131"/>
      <c r="I45" s="131"/>
      <c r="J45" s="131"/>
      <c r="K45" s="162" t="s">
        <v>179</v>
      </c>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1"/>
      <c r="CM45" s="131"/>
    </row>
    <row r="46" spans="1:96">
      <c r="A46" s="250"/>
      <c r="B46" s="250"/>
      <c r="C46" s="250"/>
      <c r="D46" s="124"/>
      <c r="E46" s="124"/>
      <c r="F46" s="124"/>
      <c r="G46" s="124"/>
      <c r="H46" s="124"/>
      <c r="I46" s="124"/>
      <c r="J46" s="124"/>
      <c r="K46" s="249" t="s">
        <v>1106</v>
      </c>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row>
    <row r="47" spans="1:96">
      <c r="A47" s="926" t="s">
        <v>109</v>
      </c>
      <c r="B47" s="926"/>
      <c r="C47" s="926"/>
      <c r="D47" s="926"/>
      <c r="E47" s="926"/>
      <c r="F47" s="926"/>
      <c r="G47" s="926"/>
      <c r="H47" s="926"/>
      <c r="I47" s="926"/>
      <c r="J47" s="926"/>
      <c r="K47" s="926"/>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1"/>
      <c r="CE47" s="131"/>
      <c r="CF47" s="131"/>
      <c r="CG47" s="131"/>
      <c r="CH47" s="131"/>
      <c r="CI47" s="131"/>
      <c r="CJ47" s="131"/>
      <c r="CK47" s="131"/>
      <c r="CL47" s="131"/>
      <c r="CM47" s="131"/>
      <c r="CN47" s="131"/>
      <c r="CO47" s="131"/>
      <c r="CP47" s="131"/>
      <c r="CQ47" s="131"/>
      <c r="CR47" s="131"/>
    </row>
    <row r="48" spans="1:96">
      <c r="A48" s="926" t="s">
        <v>108</v>
      </c>
      <c r="B48" s="926"/>
      <c r="C48" s="926"/>
      <c r="D48" s="926"/>
      <c r="E48" s="926"/>
      <c r="F48" s="926"/>
      <c r="G48" s="926"/>
      <c r="H48" s="926"/>
      <c r="I48" s="926"/>
      <c r="J48" s="926"/>
      <c r="K48" s="926"/>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131"/>
      <c r="CC48" s="131"/>
      <c r="CD48" s="131"/>
      <c r="CE48" s="131"/>
      <c r="CF48" s="131"/>
      <c r="CG48" s="131"/>
      <c r="CH48" s="131"/>
      <c r="CI48" s="131"/>
      <c r="CJ48" s="131"/>
      <c r="CK48" s="131"/>
      <c r="CL48" s="131"/>
      <c r="CM48" s="131"/>
      <c r="CN48" s="131"/>
      <c r="CO48" s="131"/>
      <c r="CP48" s="131"/>
      <c r="CQ48" s="131"/>
      <c r="CR48" s="131"/>
    </row>
    <row r="49" spans="1:96">
      <c r="A49" s="927" t="s">
        <v>750</v>
      </c>
      <c r="B49" s="928"/>
      <c r="C49" s="928"/>
      <c r="D49" s="928"/>
      <c r="E49" s="928"/>
      <c r="F49" s="928"/>
      <c r="G49" s="928"/>
      <c r="H49" s="928"/>
      <c r="I49" s="928"/>
      <c r="J49" s="928"/>
      <c r="K49" s="928"/>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row>
    <row r="50" spans="1:96">
      <c r="A50" s="314"/>
      <c r="B50" s="315" t="s">
        <v>157</v>
      </c>
      <c r="C50" s="315"/>
      <c r="D50" s="315"/>
      <c r="E50" s="315"/>
      <c r="F50" s="124"/>
      <c r="G50" s="124"/>
      <c r="H50" s="124"/>
      <c r="I50" s="124"/>
      <c r="J50" s="124"/>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row>
    <row r="51" spans="1:96" ht="48">
      <c r="A51" s="146"/>
      <c r="B51" s="124"/>
      <c r="C51" s="124"/>
      <c r="D51" s="306" t="s">
        <v>158</v>
      </c>
      <c r="E51" s="306" t="s">
        <v>159</v>
      </c>
      <c r="F51" s="306" t="s">
        <v>160</v>
      </c>
      <c r="G51" s="124"/>
      <c r="H51" s="124"/>
      <c r="I51" s="124"/>
      <c r="J51" s="124"/>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1"/>
      <c r="CN51" s="131"/>
      <c r="CO51" s="131"/>
      <c r="CP51" s="131"/>
      <c r="CQ51" s="131"/>
      <c r="CR51" s="131"/>
    </row>
    <row r="52" spans="1:96">
      <c r="A52" s="146"/>
      <c r="B52" s="124"/>
      <c r="C52" s="124"/>
      <c r="D52" s="304" t="s">
        <v>122</v>
      </c>
      <c r="E52" s="304" t="s">
        <v>123</v>
      </c>
      <c r="F52" s="312" t="s">
        <v>161</v>
      </c>
      <c r="G52" s="124"/>
      <c r="H52" s="124"/>
      <c r="I52" s="124"/>
      <c r="J52" s="124"/>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131"/>
      <c r="CL52" s="131"/>
      <c r="CM52" s="131"/>
      <c r="CN52" s="131"/>
      <c r="CO52" s="131"/>
      <c r="CP52" s="131"/>
      <c r="CQ52" s="131"/>
      <c r="CR52" s="131"/>
    </row>
    <row r="53" spans="1:96" ht="36">
      <c r="A53" s="146"/>
      <c r="B53" s="124"/>
      <c r="C53" s="124"/>
      <c r="D53" s="281" t="s">
        <v>162</v>
      </c>
      <c r="E53" s="281" t="s">
        <v>163</v>
      </c>
      <c r="F53" s="124"/>
      <c r="G53" s="124"/>
      <c r="H53" s="124"/>
      <c r="I53" s="124"/>
      <c r="J53" s="124"/>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131"/>
      <c r="CM53" s="131"/>
      <c r="CN53" s="131"/>
      <c r="CO53" s="131"/>
      <c r="CP53" s="131"/>
      <c r="CQ53" s="131"/>
      <c r="CR53" s="131"/>
    </row>
    <row r="54" spans="1:96">
      <c r="A54" s="146">
        <v>29</v>
      </c>
      <c r="B54" s="124" t="s">
        <v>150</v>
      </c>
      <c r="C54" s="249">
        <v>2022</v>
      </c>
      <c r="D54" s="309">
        <v>0</v>
      </c>
      <c r="E54" s="309">
        <v>0</v>
      </c>
      <c r="F54" s="286">
        <f>D54-E54</f>
        <v>0</v>
      </c>
      <c r="G54" s="124"/>
      <c r="H54" s="124"/>
      <c r="I54" s="124"/>
      <c r="J54" s="124"/>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row>
    <row r="55" spans="1:96">
      <c r="A55" s="146">
        <v>30</v>
      </c>
      <c r="B55" s="124" t="s">
        <v>139</v>
      </c>
      <c r="C55" s="249">
        <v>2023</v>
      </c>
      <c r="D55" s="309">
        <v>0</v>
      </c>
      <c r="E55" s="309">
        <v>0</v>
      </c>
      <c r="F55" s="286">
        <f t="shared" ref="F55:F66" si="2">D55-E55</f>
        <v>0</v>
      </c>
      <c r="G55" s="124"/>
      <c r="H55" s="124"/>
      <c r="I55" s="124"/>
      <c r="J55" s="124"/>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31"/>
      <c r="CR55" s="131"/>
    </row>
    <row r="56" spans="1:96">
      <c r="A56" s="146">
        <v>31</v>
      </c>
      <c r="B56" s="124" t="s">
        <v>140</v>
      </c>
      <c r="C56" s="249">
        <v>2023</v>
      </c>
      <c r="D56" s="309">
        <v>0</v>
      </c>
      <c r="E56" s="316">
        <v>0</v>
      </c>
      <c r="F56" s="286">
        <f t="shared" si="2"/>
        <v>0</v>
      </c>
      <c r="G56" s="124"/>
      <c r="H56" s="124"/>
      <c r="I56" s="124"/>
      <c r="J56" s="124"/>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row>
    <row r="57" spans="1:96">
      <c r="A57" s="146">
        <v>32</v>
      </c>
      <c r="B57" s="124" t="s">
        <v>141</v>
      </c>
      <c r="C57" s="249">
        <v>2023</v>
      </c>
      <c r="D57" s="309">
        <v>0</v>
      </c>
      <c r="E57" s="309">
        <v>0</v>
      </c>
      <c r="F57" s="286">
        <f t="shared" si="2"/>
        <v>0</v>
      </c>
      <c r="G57" s="124"/>
      <c r="H57" s="124"/>
      <c r="I57" s="124"/>
      <c r="J57" s="124"/>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row>
    <row r="58" spans="1:96">
      <c r="A58" s="146">
        <v>33</v>
      </c>
      <c r="B58" s="124" t="s">
        <v>142</v>
      </c>
      <c r="C58" s="249">
        <v>2023</v>
      </c>
      <c r="D58" s="309">
        <v>0</v>
      </c>
      <c r="E58" s="309">
        <v>0</v>
      </c>
      <c r="F58" s="286">
        <f t="shared" si="2"/>
        <v>0</v>
      </c>
      <c r="G58" s="124"/>
      <c r="H58" s="124"/>
      <c r="I58" s="124"/>
      <c r="J58" s="124"/>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row>
    <row r="59" spans="1:96">
      <c r="A59" s="146">
        <v>34</v>
      </c>
      <c r="B59" s="124" t="s">
        <v>143</v>
      </c>
      <c r="C59" s="249">
        <v>2023</v>
      </c>
      <c r="D59" s="309">
        <v>0</v>
      </c>
      <c r="E59" s="309">
        <v>0</v>
      </c>
      <c r="F59" s="286">
        <f t="shared" si="2"/>
        <v>0</v>
      </c>
      <c r="G59" s="124"/>
      <c r="H59" s="124"/>
      <c r="I59" s="124"/>
      <c r="J59" s="124"/>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row>
    <row r="60" spans="1:96">
      <c r="A60" s="146">
        <v>35</v>
      </c>
      <c r="B60" s="124" t="s">
        <v>144</v>
      </c>
      <c r="C60" s="249">
        <v>2023</v>
      </c>
      <c r="D60" s="309">
        <v>0</v>
      </c>
      <c r="E60" s="309">
        <v>0</v>
      </c>
      <c r="F60" s="286">
        <f t="shared" si="2"/>
        <v>0</v>
      </c>
      <c r="G60" s="124"/>
      <c r="H60" s="124"/>
      <c r="I60" s="124"/>
      <c r="J60" s="124"/>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row>
    <row r="61" spans="1:96">
      <c r="A61" s="146">
        <v>36</v>
      </c>
      <c r="B61" s="124" t="s">
        <v>145</v>
      </c>
      <c r="C61" s="249">
        <v>2023</v>
      </c>
      <c r="D61" s="309">
        <v>0</v>
      </c>
      <c r="E61" s="309">
        <v>0</v>
      </c>
      <c r="F61" s="286">
        <f t="shared" si="2"/>
        <v>0</v>
      </c>
      <c r="G61" s="124"/>
      <c r="H61" s="124"/>
      <c r="I61" s="124"/>
      <c r="J61" s="124"/>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row>
    <row r="62" spans="1:96">
      <c r="A62" s="146">
        <v>37</v>
      </c>
      <c r="B62" s="124" t="s">
        <v>146</v>
      </c>
      <c r="C62" s="249">
        <v>2023</v>
      </c>
      <c r="D62" s="309">
        <v>0</v>
      </c>
      <c r="E62" s="309">
        <v>0</v>
      </c>
      <c r="F62" s="286">
        <f t="shared" si="2"/>
        <v>0</v>
      </c>
      <c r="G62" s="124"/>
      <c r="H62" s="124"/>
      <c r="I62" s="124"/>
      <c r="J62" s="124"/>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row>
    <row r="63" spans="1:96">
      <c r="A63" s="146">
        <v>38</v>
      </c>
      <c r="B63" s="124" t="s">
        <v>147</v>
      </c>
      <c r="C63" s="249">
        <v>2023</v>
      </c>
      <c r="D63" s="309">
        <v>0</v>
      </c>
      <c r="E63" s="309">
        <v>0</v>
      </c>
      <c r="F63" s="286">
        <f t="shared" si="2"/>
        <v>0</v>
      </c>
      <c r="G63" s="124"/>
      <c r="H63" s="124"/>
      <c r="I63" s="124"/>
      <c r="J63" s="124"/>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1"/>
      <c r="CN63" s="131"/>
      <c r="CO63" s="131"/>
      <c r="CP63" s="131"/>
      <c r="CQ63" s="131"/>
      <c r="CR63" s="131"/>
    </row>
    <row r="64" spans="1:96">
      <c r="A64" s="146">
        <v>39</v>
      </c>
      <c r="B64" s="124" t="s">
        <v>148</v>
      </c>
      <c r="C64" s="249">
        <v>2023</v>
      </c>
      <c r="D64" s="309">
        <v>0</v>
      </c>
      <c r="E64" s="309">
        <v>0</v>
      </c>
      <c r="F64" s="286">
        <f t="shared" si="2"/>
        <v>0</v>
      </c>
      <c r="G64" s="124"/>
      <c r="H64" s="124"/>
      <c r="I64" s="124"/>
      <c r="J64" s="124"/>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1"/>
      <c r="CN64" s="131"/>
      <c r="CO64" s="131"/>
      <c r="CP64" s="131"/>
      <c r="CQ64" s="131"/>
      <c r="CR64" s="131"/>
    </row>
    <row r="65" spans="1:96">
      <c r="A65" s="146">
        <v>40</v>
      </c>
      <c r="B65" s="124" t="s">
        <v>149</v>
      </c>
      <c r="C65" s="249">
        <v>2023</v>
      </c>
      <c r="D65" s="309">
        <v>0</v>
      </c>
      <c r="E65" s="309">
        <v>0</v>
      </c>
      <c r="F65" s="286">
        <f t="shared" si="2"/>
        <v>0</v>
      </c>
      <c r="G65" s="124"/>
      <c r="H65" s="124"/>
      <c r="I65" s="124"/>
      <c r="J65" s="124"/>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row>
    <row r="66" spans="1:96">
      <c r="A66" s="146">
        <v>41</v>
      </c>
      <c r="B66" s="124" t="s">
        <v>150</v>
      </c>
      <c r="C66" s="249">
        <v>2023</v>
      </c>
      <c r="D66" s="309">
        <v>0</v>
      </c>
      <c r="E66" s="309">
        <v>0</v>
      </c>
      <c r="F66" s="286">
        <f t="shared" si="2"/>
        <v>0</v>
      </c>
      <c r="G66" s="124"/>
      <c r="H66" s="124"/>
      <c r="I66" s="124"/>
      <c r="J66" s="124"/>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row>
    <row r="67" spans="1:96" ht="36.75" thickBot="1">
      <c r="A67" s="146"/>
      <c r="B67" s="328" t="s">
        <v>151</v>
      </c>
      <c r="C67" s="328"/>
      <c r="D67" s="329">
        <f>AVERAGE(D54:D66)</f>
        <v>0</v>
      </c>
      <c r="E67" s="329">
        <f>AVERAGE(E54:E66)</f>
        <v>0</v>
      </c>
      <c r="F67" s="329">
        <f>D67-E67</f>
        <v>0</v>
      </c>
      <c r="G67" s="245"/>
      <c r="H67" s="124"/>
      <c r="I67" s="124"/>
      <c r="J67" s="124"/>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row>
    <row r="68" spans="1:96" ht="12.75" thickTop="1">
      <c r="A68" s="146"/>
      <c r="B68" s="124"/>
      <c r="C68" s="124"/>
      <c r="D68" s="124"/>
      <c r="E68" s="124"/>
      <c r="F68" s="124"/>
      <c r="G68" s="124"/>
      <c r="H68" s="124"/>
      <c r="I68" s="124"/>
      <c r="J68" s="124"/>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row>
    <row r="69" spans="1:96">
      <c r="A69" s="146"/>
      <c r="B69" s="317" t="s">
        <v>164</v>
      </c>
      <c r="C69" s="317"/>
      <c r="D69" s="124"/>
      <c r="E69" s="124"/>
      <c r="F69" s="124"/>
      <c r="G69" s="124"/>
      <c r="H69" s="124"/>
      <c r="I69" s="124"/>
      <c r="J69" s="124"/>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row>
    <row r="70" spans="1:96">
      <c r="A70" s="146"/>
      <c r="B70" s="259" t="s">
        <v>122</v>
      </c>
      <c r="C70" s="259" t="s">
        <v>123</v>
      </c>
      <c r="D70" s="259" t="s">
        <v>580</v>
      </c>
      <c r="E70" s="259" t="s">
        <v>581</v>
      </c>
      <c r="F70" s="318" t="s">
        <v>125</v>
      </c>
      <c r="G70" s="259" t="s">
        <v>124</v>
      </c>
      <c r="H70" s="259" t="s">
        <v>126</v>
      </c>
      <c r="I70" s="259" t="s">
        <v>127</v>
      </c>
      <c r="J70" s="259" t="s">
        <v>128</v>
      </c>
      <c r="K70" s="259" t="s">
        <v>129</v>
      </c>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row>
    <row r="71" spans="1:96" ht="96">
      <c r="A71" s="146"/>
      <c r="B71" s="319" t="s">
        <v>169</v>
      </c>
      <c r="C71" s="320"/>
      <c r="D71" s="305" t="s">
        <v>582</v>
      </c>
      <c r="E71" s="305" t="s">
        <v>583</v>
      </c>
      <c r="F71" s="320" t="s">
        <v>170</v>
      </c>
      <c r="G71" s="305" t="s">
        <v>165</v>
      </c>
      <c r="H71" s="305" t="s">
        <v>166</v>
      </c>
      <c r="I71" s="305" t="s">
        <v>167</v>
      </c>
      <c r="J71" s="305" t="s">
        <v>168</v>
      </c>
      <c r="K71" s="305" t="s">
        <v>185</v>
      </c>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row>
    <row r="72" spans="1:96">
      <c r="A72" s="146" t="s">
        <v>173</v>
      </c>
      <c r="B72" s="124"/>
      <c r="C72" s="321" t="s">
        <v>171</v>
      </c>
      <c r="D72" s="322">
        <v>0</v>
      </c>
      <c r="E72" s="322">
        <v>0</v>
      </c>
      <c r="F72" s="309">
        <v>0</v>
      </c>
      <c r="G72" s="322">
        <v>0</v>
      </c>
      <c r="H72" s="322">
        <v>0</v>
      </c>
      <c r="I72" s="322">
        <v>0</v>
      </c>
      <c r="J72" s="309">
        <v>0</v>
      </c>
      <c r="K72" s="286">
        <f>F72*G72*H72*I72*J72</f>
        <v>0</v>
      </c>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row>
    <row r="73" spans="1:96">
      <c r="A73" s="146" t="s">
        <v>174</v>
      </c>
      <c r="B73" s="124"/>
      <c r="C73" s="323" t="s">
        <v>172</v>
      </c>
      <c r="D73" s="324">
        <v>0</v>
      </c>
      <c r="E73" s="324">
        <v>0</v>
      </c>
      <c r="F73" s="309">
        <v>0</v>
      </c>
      <c r="G73" s="324">
        <v>0</v>
      </c>
      <c r="H73" s="324">
        <v>0</v>
      </c>
      <c r="I73" s="324">
        <v>0</v>
      </c>
      <c r="J73" s="309">
        <v>0</v>
      </c>
      <c r="K73" s="286">
        <f>F73*G73*H73*I73*J73</f>
        <v>0</v>
      </c>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row>
    <row r="74" spans="1:96">
      <c r="A74" s="146">
        <v>43</v>
      </c>
      <c r="B74" s="124"/>
      <c r="C74" s="124" t="s">
        <v>398</v>
      </c>
      <c r="D74" s="325"/>
      <c r="E74" s="325"/>
      <c r="F74" s="326">
        <f>SUM(F72:F73)</f>
        <v>0</v>
      </c>
      <c r="G74" s="325"/>
      <c r="H74" s="325"/>
      <c r="I74" s="325"/>
      <c r="J74" s="326"/>
      <c r="K74" s="326">
        <f>SUM(K72:K73)</f>
        <v>0</v>
      </c>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1"/>
      <c r="CN74" s="131"/>
      <c r="CO74" s="131"/>
      <c r="CP74" s="131"/>
      <c r="CQ74" s="131"/>
      <c r="CR74" s="131"/>
    </row>
    <row r="75" spans="1:96">
      <c r="A75" s="146"/>
      <c r="B75" s="124"/>
      <c r="C75" s="124"/>
      <c r="D75" s="124"/>
      <c r="E75" s="124"/>
      <c r="F75" s="124"/>
      <c r="G75" s="124"/>
      <c r="H75" s="124"/>
      <c r="I75" s="124"/>
      <c r="J75" s="124"/>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1"/>
      <c r="CN75" s="131"/>
      <c r="CO75" s="131"/>
      <c r="CP75" s="131"/>
      <c r="CQ75" s="131"/>
      <c r="CR75" s="131"/>
    </row>
    <row r="76" spans="1:96">
      <c r="A76" s="209" t="s">
        <v>65</v>
      </c>
      <c r="B76" s="124"/>
      <c r="C76" s="124"/>
      <c r="D76" s="124"/>
      <c r="E76" s="124"/>
      <c r="F76" s="124"/>
      <c r="G76" s="124"/>
      <c r="H76" s="124"/>
      <c r="I76" s="124"/>
      <c r="J76" s="124"/>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row>
    <row r="77" spans="1:96" s="327" customFormat="1">
      <c r="A77" s="152" t="s">
        <v>432</v>
      </c>
      <c r="B77" s="924" t="s">
        <v>809</v>
      </c>
      <c r="C77" s="924"/>
      <c r="D77" s="924"/>
      <c r="E77" s="924"/>
      <c r="F77" s="924"/>
      <c r="G77" s="924"/>
      <c r="H77" s="924"/>
      <c r="I77" s="924"/>
      <c r="J77" s="924"/>
      <c r="K77" s="924"/>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row>
    <row r="78" spans="1:96" s="327" customFormat="1">
      <c r="A78" s="152" t="s">
        <v>444</v>
      </c>
      <c r="B78" s="955" t="s">
        <v>180</v>
      </c>
      <c r="C78" s="955"/>
      <c r="D78" s="955"/>
      <c r="E78" s="955"/>
      <c r="F78" s="955"/>
      <c r="G78" s="955"/>
      <c r="H78" s="955"/>
      <c r="I78" s="955"/>
      <c r="J78" s="955"/>
      <c r="K78" s="955"/>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row>
    <row r="79" spans="1:96" s="327" customFormat="1" ht="24" customHeight="1">
      <c r="A79" s="152" t="s">
        <v>447</v>
      </c>
      <c r="B79" s="955" t="s">
        <v>182</v>
      </c>
      <c r="C79" s="955"/>
      <c r="D79" s="955"/>
      <c r="E79" s="955"/>
      <c r="F79" s="955"/>
      <c r="G79" s="955"/>
      <c r="H79" s="955"/>
      <c r="I79" s="955"/>
      <c r="J79" s="955"/>
      <c r="K79" s="955"/>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row>
    <row r="80" spans="1:96" s="327" customFormat="1">
      <c r="A80" s="152" t="s">
        <v>448</v>
      </c>
      <c r="B80" s="924" t="s">
        <v>175</v>
      </c>
      <c r="C80" s="924"/>
      <c r="D80" s="924"/>
      <c r="E80" s="924"/>
      <c r="F80" s="924"/>
      <c r="G80" s="924"/>
      <c r="H80" s="924"/>
      <c r="I80" s="924"/>
      <c r="J80" s="924"/>
      <c r="K80" s="924"/>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row>
    <row r="81" spans="1:96" s="327" customFormat="1">
      <c r="A81" s="152" t="s">
        <v>492</v>
      </c>
      <c r="B81" s="923" t="s">
        <v>810</v>
      </c>
      <c r="C81" s="923"/>
      <c r="D81" s="923"/>
      <c r="E81" s="923"/>
      <c r="F81" s="923"/>
      <c r="G81" s="923"/>
      <c r="H81" s="923"/>
      <c r="I81" s="923"/>
      <c r="J81" s="923"/>
      <c r="K81" s="923"/>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row>
    <row r="82" spans="1:96" ht="62.25" customHeight="1">
      <c r="A82" s="146" t="s">
        <v>493</v>
      </c>
      <c r="B82" s="937" t="s">
        <v>177</v>
      </c>
      <c r="C82" s="937"/>
      <c r="D82" s="937"/>
      <c r="E82" s="937"/>
      <c r="F82" s="937"/>
      <c r="G82" s="937"/>
      <c r="H82" s="937"/>
      <c r="I82" s="937"/>
      <c r="J82" s="937"/>
      <c r="K82" s="937"/>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row>
    <row r="83" spans="1:96" ht="25.5" customHeight="1">
      <c r="A83" s="146" t="s">
        <v>494</v>
      </c>
      <c r="B83" s="937" t="s">
        <v>183</v>
      </c>
      <c r="C83" s="937"/>
      <c r="D83" s="937"/>
      <c r="E83" s="937"/>
      <c r="F83" s="937"/>
      <c r="G83" s="937"/>
      <c r="H83" s="937"/>
      <c r="I83" s="937"/>
      <c r="J83" s="937"/>
      <c r="K83" s="937"/>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row>
    <row r="84" spans="1:96">
      <c r="A84" s="146" t="s">
        <v>495</v>
      </c>
      <c r="B84" s="937" t="s">
        <v>178</v>
      </c>
      <c r="C84" s="937"/>
      <c r="D84" s="937"/>
      <c r="E84" s="937"/>
      <c r="F84" s="937"/>
      <c r="G84" s="937"/>
      <c r="H84" s="937"/>
      <c r="I84" s="937"/>
      <c r="J84" s="937"/>
      <c r="K84" s="937"/>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1"/>
      <c r="CN84" s="131"/>
      <c r="CO84" s="131"/>
      <c r="CP84" s="131"/>
      <c r="CQ84" s="131"/>
      <c r="CR84" s="131"/>
    </row>
    <row r="85" spans="1:96">
      <c r="A85" s="146" t="s">
        <v>496</v>
      </c>
      <c r="B85" s="925" t="s">
        <v>576</v>
      </c>
      <c r="C85" s="925"/>
      <c r="D85" s="925"/>
      <c r="E85" s="925"/>
      <c r="F85" s="925"/>
      <c r="G85" s="925"/>
      <c r="H85" s="925"/>
      <c r="I85" s="925"/>
      <c r="J85" s="925"/>
      <c r="K85" s="925"/>
      <c r="L85" s="925"/>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row>
    <row r="86" spans="1:96">
      <c r="A86" s="146"/>
      <c r="B86" s="124"/>
      <c r="C86" s="124"/>
      <c r="D86" s="124"/>
      <c r="E86" s="124"/>
      <c r="F86" s="124"/>
      <c r="G86" s="124"/>
      <c r="H86" s="124"/>
      <c r="I86" s="124"/>
      <c r="J86" s="124"/>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row>
    <row r="87" spans="1:96">
      <c r="A87" s="146"/>
      <c r="B87" s="124"/>
      <c r="C87" s="124"/>
      <c r="D87" s="124"/>
      <c r="E87" s="124"/>
      <c r="F87" s="124"/>
      <c r="G87" s="124"/>
      <c r="H87" s="124"/>
      <c r="I87" s="124"/>
      <c r="J87" s="124"/>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c r="BU87" s="131"/>
      <c r="BV87" s="131"/>
      <c r="BW87" s="131"/>
      <c r="BX87" s="131"/>
      <c r="BY87" s="131"/>
      <c r="BZ87" s="131"/>
      <c r="CA87" s="131"/>
      <c r="CB87" s="131"/>
      <c r="CC87" s="131"/>
      <c r="CD87" s="131"/>
      <c r="CE87" s="131"/>
      <c r="CF87" s="131"/>
      <c r="CG87" s="131"/>
      <c r="CH87" s="131"/>
      <c r="CI87" s="131"/>
      <c r="CJ87" s="131"/>
      <c r="CK87" s="131"/>
      <c r="CL87" s="131"/>
      <c r="CM87" s="131"/>
      <c r="CN87" s="131"/>
      <c r="CO87" s="131"/>
      <c r="CP87" s="131"/>
      <c r="CQ87" s="131"/>
      <c r="CR87" s="131"/>
    </row>
    <row r="88" spans="1:96">
      <c r="A88" s="146"/>
      <c r="B88" s="124"/>
      <c r="C88" s="124"/>
      <c r="D88" s="124"/>
      <c r="E88" s="124"/>
      <c r="F88" s="124"/>
      <c r="G88" s="124"/>
      <c r="H88" s="124"/>
      <c r="I88" s="124"/>
      <c r="J88" s="124"/>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1"/>
      <c r="CN88" s="131"/>
      <c r="CO88" s="131"/>
      <c r="CP88" s="131"/>
      <c r="CQ88" s="131"/>
      <c r="CR88" s="131"/>
    </row>
    <row r="89" spans="1:96">
      <c r="A89" s="248"/>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row>
    <row r="90" spans="1:96">
      <c r="A90" s="248"/>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row>
    <row r="91" spans="1:96">
      <c r="A91" s="248"/>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c r="CP91" s="131"/>
      <c r="CQ91" s="131"/>
      <c r="CR91" s="131"/>
    </row>
    <row r="92" spans="1:96">
      <c r="A92" s="248"/>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row>
    <row r="93" spans="1:96">
      <c r="A93" s="248"/>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1"/>
      <c r="CN93" s="131"/>
      <c r="CO93" s="131"/>
      <c r="CP93" s="131"/>
      <c r="CQ93" s="131"/>
      <c r="CR93" s="131"/>
    </row>
    <row r="94" spans="1:96">
      <c r="A94" s="248"/>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1"/>
      <c r="CN94" s="131"/>
      <c r="CO94" s="131"/>
      <c r="CP94" s="131"/>
      <c r="CQ94" s="131"/>
      <c r="CR94" s="131"/>
    </row>
    <row r="95" spans="1:96">
      <c r="A95" s="248"/>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131"/>
      <c r="BT95" s="131"/>
      <c r="BU95" s="131"/>
      <c r="BV95" s="131"/>
      <c r="BW95" s="131"/>
      <c r="BX95" s="131"/>
      <c r="BY95" s="131"/>
      <c r="BZ95" s="131"/>
      <c r="CA95" s="131"/>
      <c r="CB95" s="131"/>
      <c r="CC95" s="131"/>
      <c r="CD95" s="131"/>
      <c r="CE95" s="131"/>
      <c r="CF95" s="131"/>
      <c r="CG95" s="131"/>
      <c r="CH95" s="131"/>
      <c r="CI95" s="131"/>
      <c r="CJ95" s="131"/>
      <c r="CK95" s="131"/>
      <c r="CL95" s="131"/>
      <c r="CM95" s="131"/>
      <c r="CN95" s="131"/>
      <c r="CO95" s="131"/>
      <c r="CP95" s="131"/>
      <c r="CQ95" s="131"/>
      <c r="CR95" s="131"/>
    </row>
    <row r="96" spans="1:96">
      <c r="A96" s="248"/>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1"/>
      <c r="CN96" s="131"/>
      <c r="CO96" s="131"/>
      <c r="CP96" s="131"/>
      <c r="CQ96" s="131"/>
      <c r="CR96" s="131"/>
    </row>
    <row r="97" spans="1:96">
      <c r="A97" s="248"/>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1"/>
      <c r="CN97" s="131"/>
      <c r="CO97" s="131"/>
      <c r="CP97" s="131"/>
      <c r="CQ97" s="131"/>
      <c r="CR97" s="131"/>
    </row>
    <row r="98" spans="1:96">
      <c r="A98" s="248"/>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131"/>
      <c r="CC98" s="131"/>
      <c r="CD98" s="131"/>
      <c r="CE98" s="131"/>
      <c r="CF98" s="131"/>
      <c r="CG98" s="131"/>
      <c r="CH98" s="131"/>
      <c r="CI98" s="131"/>
      <c r="CJ98" s="131"/>
      <c r="CK98" s="131"/>
      <c r="CL98" s="131"/>
      <c r="CM98" s="131"/>
      <c r="CN98" s="131"/>
      <c r="CO98" s="131"/>
      <c r="CP98" s="131"/>
      <c r="CQ98" s="131"/>
      <c r="CR98" s="131"/>
    </row>
    <row r="99" spans="1:96">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c r="BO99" s="131"/>
      <c r="BP99" s="131"/>
      <c r="BQ99" s="131"/>
      <c r="BR99" s="131"/>
      <c r="BS99" s="131"/>
      <c r="BT99" s="131"/>
      <c r="BU99" s="131"/>
      <c r="BV99" s="131"/>
      <c r="BW99" s="131"/>
      <c r="BX99" s="131"/>
      <c r="BY99" s="131"/>
      <c r="BZ99" s="131"/>
      <c r="CA99" s="131"/>
      <c r="CB99" s="131"/>
      <c r="CC99" s="131"/>
      <c r="CD99" s="131"/>
      <c r="CE99" s="131"/>
      <c r="CF99" s="131"/>
      <c r="CG99" s="131"/>
      <c r="CH99" s="131"/>
      <c r="CI99" s="131"/>
      <c r="CJ99" s="131"/>
      <c r="CK99" s="131"/>
      <c r="CL99" s="131"/>
      <c r="CM99" s="131"/>
      <c r="CN99" s="131"/>
      <c r="CO99" s="131"/>
      <c r="CP99" s="131"/>
      <c r="CQ99" s="131"/>
      <c r="CR99" s="131"/>
    </row>
    <row r="100" spans="1:96">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1"/>
      <c r="CN100" s="131"/>
      <c r="CO100" s="131"/>
      <c r="CP100" s="131"/>
      <c r="CQ100" s="131"/>
      <c r="CR100" s="131"/>
    </row>
    <row r="101" spans="1:96">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1"/>
      <c r="BR101" s="131"/>
      <c r="BS101" s="131"/>
      <c r="BT101" s="131"/>
      <c r="BU101" s="131"/>
      <c r="BV101" s="131"/>
      <c r="BW101" s="131"/>
      <c r="BX101" s="131"/>
      <c r="BY101" s="131"/>
      <c r="BZ101" s="131"/>
      <c r="CA101" s="131"/>
      <c r="CB101" s="131"/>
      <c r="CC101" s="131"/>
      <c r="CD101" s="131"/>
      <c r="CE101" s="131"/>
      <c r="CF101" s="131"/>
      <c r="CG101" s="131"/>
      <c r="CH101" s="131"/>
      <c r="CI101" s="131"/>
      <c r="CJ101" s="131"/>
      <c r="CK101" s="131"/>
      <c r="CL101" s="131"/>
      <c r="CM101" s="131"/>
      <c r="CN101" s="131"/>
      <c r="CO101" s="131"/>
      <c r="CP101" s="131"/>
      <c r="CQ101" s="131"/>
      <c r="CR101" s="131"/>
    </row>
    <row r="102" spans="1:96">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c r="CJ102" s="131"/>
      <c r="CK102" s="131"/>
      <c r="CL102" s="131"/>
      <c r="CM102" s="131"/>
      <c r="CN102" s="131"/>
      <c r="CO102" s="131"/>
      <c r="CP102" s="131"/>
      <c r="CQ102" s="131"/>
      <c r="CR102" s="131"/>
    </row>
    <row r="103" spans="1:96">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c r="CJ103" s="131"/>
      <c r="CK103" s="131"/>
      <c r="CL103" s="131"/>
      <c r="CM103" s="131"/>
      <c r="CN103" s="131"/>
      <c r="CO103" s="131"/>
      <c r="CP103" s="131"/>
      <c r="CQ103" s="131"/>
      <c r="CR103" s="131"/>
    </row>
    <row r="104" spans="1:96">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1"/>
      <c r="CN104" s="131"/>
      <c r="CO104" s="131"/>
      <c r="CP104" s="131"/>
      <c r="CQ104" s="131"/>
      <c r="CR104" s="131"/>
    </row>
    <row r="105" spans="1:96">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1"/>
      <c r="BR105" s="131"/>
      <c r="BS105" s="131"/>
      <c r="BT105" s="131"/>
      <c r="BU105" s="131"/>
      <c r="BV105" s="131"/>
      <c r="BW105" s="131"/>
      <c r="BX105" s="131"/>
      <c r="BY105" s="131"/>
      <c r="BZ105" s="131"/>
      <c r="CA105" s="131"/>
      <c r="CB105" s="131"/>
      <c r="CC105" s="131"/>
      <c r="CD105" s="131"/>
      <c r="CE105" s="131"/>
      <c r="CF105" s="131"/>
      <c r="CG105" s="131"/>
      <c r="CH105" s="131"/>
      <c r="CI105" s="131"/>
      <c r="CJ105" s="131"/>
      <c r="CK105" s="131"/>
      <c r="CL105" s="131"/>
      <c r="CM105" s="131"/>
      <c r="CN105" s="131"/>
      <c r="CO105" s="131"/>
      <c r="CP105" s="131"/>
      <c r="CQ105" s="131"/>
      <c r="CR105" s="131"/>
    </row>
    <row r="106" spans="1:96">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1"/>
      <c r="BR106" s="131"/>
      <c r="BS106" s="131"/>
      <c r="BT106" s="131"/>
      <c r="BU106" s="131"/>
      <c r="BV106" s="131"/>
      <c r="BW106" s="131"/>
      <c r="BX106" s="131"/>
      <c r="BY106" s="131"/>
      <c r="BZ106" s="131"/>
      <c r="CA106" s="131"/>
      <c r="CB106" s="131"/>
      <c r="CC106" s="131"/>
      <c r="CD106" s="131"/>
      <c r="CE106" s="131"/>
      <c r="CF106" s="131"/>
      <c r="CG106" s="131"/>
      <c r="CH106" s="131"/>
      <c r="CI106" s="131"/>
      <c r="CJ106" s="131"/>
      <c r="CK106" s="131"/>
      <c r="CL106" s="131"/>
      <c r="CM106" s="131"/>
      <c r="CN106" s="131"/>
      <c r="CO106" s="131"/>
      <c r="CP106" s="131"/>
      <c r="CQ106" s="131"/>
      <c r="CR106" s="131"/>
    </row>
    <row r="107" spans="1:96">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row>
  </sheetData>
  <mergeCells count="19">
    <mergeCell ref="A3:K3"/>
    <mergeCell ref="A4:K4"/>
    <mergeCell ref="A5:K5"/>
    <mergeCell ref="H7:I7"/>
    <mergeCell ref="J7:K7"/>
    <mergeCell ref="D7:E7"/>
    <mergeCell ref="B85:L85"/>
    <mergeCell ref="A26:K26"/>
    <mergeCell ref="B79:K79"/>
    <mergeCell ref="B80:K80"/>
    <mergeCell ref="B81:K81"/>
    <mergeCell ref="A47:K47"/>
    <mergeCell ref="A48:K48"/>
    <mergeCell ref="A49:K49"/>
    <mergeCell ref="B77:K77"/>
    <mergeCell ref="B78:K78"/>
    <mergeCell ref="B84:K84"/>
    <mergeCell ref="B83:K83"/>
    <mergeCell ref="B82:K82"/>
  </mergeCells>
  <phoneticPr fontId="0" type="noConversion"/>
  <pageMargins left="0.5" right="0.5" top="0.75" bottom="0.75" header="0.3" footer="0.3"/>
  <pageSetup scale="65" orientation="landscape" horizontalDpi="1200" verticalDpi="1200" r:id="rId1"/>
  <rowBreaks count="1" manualBreakCount="1">
    <brk id="44" max="10" man="1"/>
  </rowBreaks>
  <colBreaks count="1" manualBreakCount="1">
    <brk id="11" max="8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view="pageBreakPreview" zoomScale="120" zoomScaleNormal="110" zoomScaleSheetLayoutView="120" workbookViewId="0">
      <selection activeCell="L27" sqref="L27"/>
    </sheetView>
  </sheetViews>
  <sheetFormatPr defaultRowHeight="12.75"/>
  <cols>
    <col min="1" max="1" width="6.83203125" customWidth="1"/>
    <col min="2" max="2" width="29.1640625" customWidth="1"/>
    <col min="3" max="3" width="16" customWidth="1"/>
    <col min="4" max="4" width="15.83203125" customWidth="1"/>
    <col min="5" max="5" width="13.83203125" customWidth="1"/>
    <col min="6" max="6" width="16.6640625" bestFit="1" customWidth="1"/>
    <col min="7" max="7" width="15.5" bestFit="1" customWidth="1"/>
    <col min="8" max="9" width="7.5" customWidth="1"/>
    <col min="10" max="10" width="7.5" bestFit="1" customWidth="1"/>
  </cols>
  <sheetData>
    <row r="1" spans="1:10" ht="9.9499999999999993" customHeight="1">
      <c r="A1" s="15"/>
      <c r="B1" s="15"/>
      <c r="C1" s="2"/>
      <c r="D1" s="2"/>
      <c r="E1" s="2"/>
      <c r="F1" s="2"/>
      <c r="G1" s="2"/>
      <c r="H1" s="2"/>
      <c r="I1" s="957" t="s">
        <v>67</v>
      </c>
      <c r="J1" s="957"/>
    </row>
    <row r="2" spans="1:10" ht="9.9499999999999993" customHeight="1">
      <c r="A2" s="15"/>
      <c r="B2" s="15"/>
      <c r="C2" s="2"/>
      <c r="D2" s="2"/>
      <c r="E2" s="2"/>
      <c r="F2" s="2"/>
      <c r="G2" s="2"/>
      <c r="H2" s="2"/>
      <c r="I2" s="5"/>
      <c r="J2" s="100" t="s">
        <v>1106</v>
      </c>
    </row>
    <row r="3" spans="1:10" ht="9.9499999999999993" customHeight="1">
      <c r="A3" s="946" t="s">
        <v>186</v>
      </c>
      <c r="B3" s="946"/>
      <c r="C3" s="946"/>
      <c r="D3" s="946"/>
      <c r="E3" s="946"/>
      <c r="F3" s="946"/>
      <c r="G3" s="946"/>
      <c r="H3" s="946"/>
      <c r="I3" s="946"/>
      <c r="J3" s="946"/>
    </row>
    <row r="4" spans="1:10" ht="9.9499999999999993" customHeight="1">
      <c r="A4" s="946" t="s">
        <v>187</v>
      </c>
      <c r="B4" s="946"/>
      <c r="C4" s="946"/>
      <c r="D4" s="946"/>
      <c r="E4" s="946"/>
      <c r="F4" s="946"/>
      <c r="G4" s="946"/>
      <c r="H4" s="946"/>
      <c r="I4" s="946"/>
      <c r="J4" s="946"/>
    </row>
    <row r="5" spans="1:10" ht="9.9499999999999993" customHeight="1">
      <c r="A5" s="947" t="s">
        <v>750</v>
      </c>
      <c r="B5" s="948"/>
      <c r="C5" s="948"/>
      <c r="D5" s="948"/>
      <c r="E5" s="948"/>
      <c r="F5" s="948"/>
      <c r="G5" s="948"/>
      <c r="H5" s="948"/>
      <c r="I5" s="948"/>
      <c r="J5" s="948"/>
    </row>
    <row r="6" spans="1:10" ht="9.9499999999999993" customHeight="1">
      <c r="A6" s="2"/>
      <c r="B6" s="2"/>
      <c r="C6" s="2"/>
      <c r="D6" s="2"/>
      <c r="E6" s="2"/>
      <c r="F6" s="2"/>
      <c r="G6" s="2"/>
      <c r="H6" s="2"/>
      <c r="I6" s="2"/>
      <c r="J6" s="2"/>
    </row>
    <row r="7" spans="1:10" ht="9.9499999999999993" customHeight="1">
      <c r="A7" s="2"/>
      <c r="B7" s="2" t="s">
        <v>188</v>
      </c>
      <c r="C7" s="2"/>
      <c r="D7" s="2"/>
      <c r="E7" s="2"/>
      <c r="F7" s="2"/>
      <c r="G7" s="2"/>
      <c r="H7" s="2"/>
      <c r="I7" s="2"/>
      <c r="J7" s="2"/>
    </row>
    <row r="8" spans="1:10" ht="9.9499999999999993" customHeight="1">
      <c r="A8" s="4"/>
      <c r="B8" s="2"/>
      <c r="C8" s="2"/>
      <c r="D8" s="2"/>
      <c r="E8" s="2"/>
      <c r="F8" s="4" t="s">
        <v>431</v>
      </c>
      <c r="G8" s="2"/>
      <c r="H8" s="2"/>
      <c r="I8" s="2"/>
      <c r="J8" s="2"/>
    </row>
    <row r="9" spans="1:10" ht="9.9499999999999993" customHeight="1">
      <c r="A9" s="4">
        <v>1</v>
      </c>
      <c r="B9" s="6" t="s">
        <v>572</v>
      </c>
      <c r="C9" s="6"/>
      <c r="D9" s="2"/>
      <c r="E9" s="2"/>
      <c r="F9" s="836">
        <f>1768440+20151+170276</f>
        <v>1958867</v>
      </c>
      <c r="G9" s="2"/>
      <c r="H9" s="2"/>
      <c r="I9" s="2"/>
      <c r="J9" s="2"/>
    </row>
    <row r="10" spans="1:10" ht="9.9499999999999993" customHeight="1">
      <c r="A10" s="4"/>
      <c r="B10" s="2"/>
      <c r="C10" s="2"/>
      <c r="D10" s="2"/>
      <c r="E10" s="2"/>
      <c r="F10" s="2"/>
      <c r="G10" s="2"/>
      <c r="H10" s="2"/>
      <c r="I10" s="2"/>
      <c r="J10" s="2"/>
    </row>
    <row r="11" spans="1:10" ht="9.9499999999999993" customHeight="1">
      <c r="A11" s="4">
        <v>2</v>
      </c>
      <c r="B11" s="2" t="s">
        <v>189</v>
      </c>
      <c r="C11" s="2"/>
      <c r="D11" s="2"/>
      <c r="E11" s="2"/>
      <c r="F11" s="48">
        <v>0</v>
      </c>
      <c r="G11" s="2"/>
      <c r="H11" s="2"/>
      <c r="I11" s="2"/>
      <c r="J11" s="2"/>
    </row>
    <row r="12" spans="1:10" ht="9.9499999999999993" customHeight="1">
      <c r="A12" s="4"/>
      <c r="B12" s="2"/>
      <c r="C12" s="2"/>
      <c r="D12" s="2"/>
      <c r="E12" s="2"/>
      <c r="F12" s="2"/>
      <c r="G12" s="2"/>
      <c r="H12" s="2"/>
      <c r="I12" s="2"/>
      <c r="J12" s="2"/>
    </row>
    <row r="13" spans="1:10" ht="9.9499999999999993" customHeight="1">
      <c r="A13" s="4">
        <v>3</v>
      </c>
      <c r="B13" s="2" t="s">
        <v>270</v>
      </c>
      <c r="C13" s="2"/>
      <c r="D13" s="2"/>
      <c r="E13" s="2"/>
      <c r="F13" s="59">
        <f>E41</f>
        <v>80844820.956923038</v>
      </c>
      <c r="G13" s="2"/>
      <c r="H13" s="2"/>
      <c r="I13" s="2"/>
      <c r="J13" s="2"/>
    </row>
    <row r="14" spans="1:10" ht="9.9499999999999993" customHeight="1">
      <c r="A14" s="4">
        <v>4</v>
      </c>
      <c r="B14" s="2" t="s">
        <v>558</v>
      </c>
      <c r="C14" s="2"/>
      <c r="D14" s="2"/>
      <c r="E14" s="2"/>
      <c r="F14" s="59">
        <f>-F22</f>
        <v>0</v>
      </c>
      <c r="G14" s="2"/>
      <c r="H14" s="2"/>
      <c r="I14" s="2"/>
      <c r="J14" s="2"/>
    </row>
    <row r="15" spans="1:10" ht="9.9499999999999993" customHeight="1">
      <c r="A15" s="4">
        <v>5</v>
      </c>
      <c r="B15" s="2" t="s">
        <v>268</v>
      </c>
      <c r="C15" s="2"/>
      <c r="D15" s="2"/>
      <c r="E15" s="2"/>
      <c r="F15" s="59">
        <f>-F41</f>
        <v>0</v>
      </c>
      <c r="G15" s="2"/>
      <c r="H15" s="2"/>
      <c r="I15" s="2"/>
      <c r="J15" s="2"/>
    </row>
    <row r="16" spans="1:10" ht="9.9499999999999993" customHeight="1">
      <c r="A16" s="4">
        <v>6</v>
      </c>
      <c r="B16" s="2" t="s">
        <v>269</v>
      </c>
      <c r="C16" s="2"/>
      <c r="D16" s="2"/>
      <c r="E16" s="2"/>
      <c r="F16" s="1006">
        <f>-G41</f>
        <v>0</v>
      </c>
      <c r="G16" s="2"/>
      <c r="H16" s="2"/>
      <c r="I16" s="2"/>
      <c r="J16" s="2"/>
    </row>
    <row r="17" spans="1:10" ht="9.9499999999999993" customHeight="1">
      <c r="A17" s="4">
        <v>7</v>
      </c>
      <c r="B17" s="2" t="s">
        <v>56</v>
      </c>
      <c r="C17" s="2" t="s">
        <v>190</v>
      </c>
      <c r="D17" s="2"/>
      <c r="E17" s="2"/>
      <c r="F17" s="60">
        <f>SUM(F13:F16)</f>
        <v>80844820.956923038</v>
      </c>
      <c r="G17" s="2"/>
      <c r="H17" s="2"/>
      <c r="I17" s="2"/>
      <c r="J17" s="2"/>
    </row>
    <row r="18" spans="1:10" ht="9.9499999999999993" customHeight="1">
      <c r="A18" s="4"/>
      <c r="B18" s="2"/>
      <c r="C18" s="2"/>
      <c r="D18" s="2"/>
      <c r="E18" s="2"/>
      <c r="F18" s="86"/>
      <c r="G18" s="2"/>
      <c r="H18" s="2"/>
      <c r="I18" s="2"/>
      <c r="J18" s="2"/>
    </row>
    <row r="19" spans="1:10" ht="9.9499999999999993" customHeight="1">
      <c r="A19" s="4"/>
      <c r="B19" s="2"/>
      <c r="C19" s="2"/>
      <c r="D19" s="2"/>
      <c r="E19" s="2"/>
      <c r="F19" s="86"/>
      <c r="G19" s="2"/>
      <c r="H19" s="2"/>
      <c r="I19" s="2"/>
      <c r="J19" s="2"/>
    </row>
    <row r="20" spans="1:10" ht="9.9499999999999993" customHeight="1" thickBot="1">
      <c r="A20" s="4"/>
      <c r="B20" s="2"/>
      <c r="C20" s="2"/>
      <c r="D20" s="2"/>
      <c r="E20" s="2"/>
      <c r="F20" s="1007" t="s">
        <v>431</v>
      </c>
      <c r="G20" s="19" t="s">
        <v>439</v>
      </c>
      <c r="H20" s="19" t="s">
        <v>442</v>
      </c>
      <c r="I20" s="19" t="s">
        <v>438</v>
      </c>
      <c r="J20" s="4"/>
    </row>
    <row r="21" spans="1:10" ht="9.9499999999999993" customHeight="1">
      <c r="A21" s="4">
        <v>8</v>
      </c>
      <c r="B21" s="2" t="s">
        <v>54</v>
      </c>
      <c r="C21" s="2" t="s">
        <v>473</v>
      </c>
      <c r="D21" s="2"/>
      <c r="E21" s="2"/>
      <c r="F21" s="59">
        <f>C41</f>
        <v>65657692.307692304</v>
      </c>
      <c r="G21" s="37">
        <f>IF((F21/F24)&lt;0.4525,0.4525,(F21/F24))</f>
        <v>0.45250000000000001</v>
      </c>
      <c r="H21" s="455">
        <f>IFERROR(F9/F21,0)</f>
        <v>2.9834539277136665E-2</v>
      </c>
      <c r="I21" s="39">
        <f>G21*H21</f>
        <v>1.3500129022904341E-2</v>
      </c>
      <c r="J21" s="21" t="s">
        <v>204</v>
      </c>
    </row>
    <row r="22" spans="1:10" ht="9.9499999999999993" customHeight="1">
      <c r="A22" s="4">
        <v>9</v>
      </c>
      <c r="B22" s="2" t="s">
        <v>55</v>
      </c>
      <c r="C22" s="2" t="s">
        <v>474</v>
      </c>
      <c r="D22" s="2"/>
      <c r="E22" s="2"/>
      <c r="F22" s="59">
        <f>D41</f>
        <v>0</v>
      </c>
      <c r="G22" s="93">
        <v>0</v>
      </c>
      <c r="H22" s="93">
        <v>0</v>
      </c>
      <c r="I22" s="39">
        <f>G22*H22</f>
        <v>0</v>
      </c>
      <c r="J22" s="2"/>
    </row>
    <row r="23" spans="1:10" ht="9.9499999999999993" customHeight="1">
      <c r="A23" s="4">
        <v>10</v>
      </c>
      <c r="B23" s="2" t="s">
        <v>56</v>
      </c>
      <c r="C23" s="2" t="s">
        <v>559</v>
      </c>
      <c r="D23" s="2"/>
      <c r="E23" s="2"/>
      <c r="F23" s="59">
        <f>F17</f>
        <v>80844820.956923038</v>
      </c>
      <c r="G23" s="75">
        <f>IF((F23/F24)&gt;0.5475,0.5475,(F23/F24))</f>
        <v>0.54749999999999999</v>
      </c>
      <c r="H23" s="75">
        <v>9.8500000000000004E-2</v>
      </c>
      <c r="I23" s="452">
        <f>G23*H23</f>
        <v>5.3928750000000004E-2</v>
      </c>
      <c r="J23" s="2"/>
    </row>
    <row r="24" spans="1:10" ht="9.9499999999999993" customHeight="1">
      <c r="A24" s="4">
        <v>11</v>
      </c>
      <c r="B24" s="2" t="s">
        <v>398</v>
      </c>
      <c r="C24" s="2" t="s">
        <v>191</v>
      </c>
      <c r="D24" s="2"/>
      <c r="E24" s="2"/>
      <c r="F24" s="60">
        <f>SUM(F21:F23)</f>
        <v>146502513.26461536</v>
      </c>
      <c r="G24" s="2"/>
      <c r="H24" s="2"/>
      <c r="I24" s="39">
        <f>SUM(I21:I23)</f>
        <v>6.7428879022904342E-2</v>
      </c>
      <c r="J24" s="21" t="s">
        <v>205</v>
      </c>
    </row>
    <row r="25" spans="1:10" ht="9.9499999999999993" customHeight="1">
      <c r="A25" s="4"/>
      <c r="B25" s="2"/>
      <c r="C25" s="2"/>
      <c r="D25" s="2"/>
      <c r="E25" s="2"/>
      <c r="F25" s="2"/>
      <c r="G25" s="2"/>
      <c r="H25" s="2"/>
      <c r="I25" s="2"/>
      <c r="J25" s="2"/>
    </row>
    <row r="26" spans="1:10" ht="9.9499999999999993" customHeight="1">
      <c r="A26" s="4"/>
      <c r="B26" s="2"/>
      <c r="C26" s="4" t="s">
        <v>122</v>
      </c>
      <c r="D26" s="4" t="s">
        <v>123</v>
      </c>
      <c r="E26" s="4" t="s">
        <v>192</v>
      </c>
      <c r="F26" s="4" t="s">
        <v>193</v>
      </c>
      <c r="G26" s="4" t="s">
        <v>194</v>
      </c>
      <c r="H26" s="2"/>
      <c r="I26" s="2"/>
      <c r="J26" s="2"/>
    </row>
    <row r="27" spans="1:10" ht="20.100000000000001" customHeight="1">
      <c r="A27" s="2"/>
      <c r="B27" s="25" t="s">
        <v>195</v>
      </c>
      <c r="C27" s="25" t="s">
        <v>196</v>
      </c>
      <c r="D27" s="25" t="s">
        <v>197</v>
      </c>
      <c r="E27" s="25" t="s">
        <v>206</v>
      </c>
      <c r="F27" s="66" t="s">
        <v>198</v>
      </c>
      <c r="G27" s="25" t="s">
        <v>199</v>
      </c>
      <c r="H27" s="2"/>
      <c r="I27" s="2"/>
      <c r="J27" s="2"/>
    </row>
    <row r="28" spans="1:10" ht="9.9499999999999993" customHeight="1">
      <c r="A28" s="15">
        <v>12</v>
      </c>
      <c r="B28" s="2" t="s">
        <v>200</v>
      </c>
      <c r="C28" s="67">
        <v>66350000</v>
      </c>
      <c r="D28" s="48">
        <v>0</v>
      </c>
      <c r="E28" s="67">
        <v>82317586.389999971</v>
      </c>
      <c r="F28" s="48">
        <v>0</v>
      </c>
      <c r="G28" s="48">
        <v>0</v>
      </c>
      <c r="H28" s="2"/>
      <c r="I28" s="2"/>
      <c r="J28" s="2"/>
    </row>
    <row r="29" spans="1:10" ht="9.9499999999999993" customHeight="1">
      <c r="A29" s="15">
        <v>13</v>
      </c>
      <c r="B29" s="2" t="s">
        <v>139</v>
      </c>
      <c r="C29" s="67">
        <v>66350000</v>
      </c>
      <c r="D29" s="48">
        <v>0</v>
      </c>
      <c r="E29" s="67">
        <v>83046967.029999971</v>
      </c>
      <c r="F29" s="48">
        <v>0</v>
      </c>
      <c r="G29" s="48">
        <v>0</v>
      </c>
      <c r="H29" s="2"/>
      <c r="I29" s="2"/>
      <c r="J29" s="2"/>
    </row>
    <row r="30" spans="1:10" ht="9.9499999999999993" customHeight="1">
      <c r="A30" s="15">
        <v>14</v>
      </c>
      <c r="B30" s="2" t="s">
        <v>140</v>
      </c>
      <c r="C30" s="67">
        <v>66350000</v>
      </c>
      <c r="D30" s="48">
        <v>0</v>
      </c>
      <c r="E30" s="67">
        <v>83781071.49999997</v>
      </c>
      <c r="F30" s="48">
        <v>0</v>
      </c>
      <c r="G30" s="48">
        <v>0</v>
      </c>
      <c r="H30" s="2"/>
      <c r="I30" s="2"/>
      <c r="J30" s="2"/>
    </row>
    <row r="31" spans="1:10" ht="9.9499999999999993" customHeight="1">
      <c r="A31" s="15">
        <v>15</v>
      </c>
      <c r="B31" s="2" t="s">
        <v>141</v>
      </c>
      <c r="C31" s="67">
        <v>66350000</v>
      </c>
      <c r="D31" s="48">
        <v>0</v>
      </c>
      <c r="E31" s="67">
        <v>80291507.349999964</v>
      </c>
      <c r="F31" s="48">
        <v>0</v>
      </c>
      <c r="G31" s="48">
        <v>0</v>
      </c>
      <c r="H31" s="2"/>
      <c r="I31" s="2"/>
      <c r="J31" s="2"/>
    </row>
    <row r="32" spans="1:10" ht="9.9499999999999993" customHeight="1">
      <c r="A32" s="15">
        <v>16</v>
      </c>
      <c r="B32" s="2" t="s">
        <v>142</v>
      </c>
      <c r="C32" s="67">
        <v>66350000</v>
      </c>
      <c r="D32" s="48">
        <v>0</v>
      </c>
      <c r="E32" s="67">
        <v>81048325.229999959</v>
      </c>
      <c r="F32" s="48">
        <v>0</v>
      </c>
      <c r="G32" s="48">
        <v>0</v>
      </c>
      <c r="H32" s="2"/>
      <c r="I32" s="2"/>
      <c r="J32" s="2"/>
    </row>
    <row r="33" spans="1:11" ht="9.9499999999999993" customHeight="1">
      <c r="A33" s="15">
        <v>17</v>
      </c>
      <c r="B33" s="2" t="s">
        <v>143</v>
      </c>
      <c r="C33" s="67">
        <v>66350000</v>
      </c>
      <c r="D33" s="48">
        <v>0</v>
      </c>
      <c r="E33" s="67">
        <v>81802766.729999959</v>
      </c>
      <c r="F33" s="48">
        <v>0</v>
      </c>
      <c r="G33" s="48">
        <v>0</v>
      </c>
      <c r="H33" s="2"/>
      <c r="I33" s="2"/>
      <c r="J33" s="2"/>
    </row>
    <row r="34" spans="1:11" ht="9.9499999999999993" customHeight="1">
      <c r="A34" s="15">
        <v>18</v>
      </c>
      <c r="B34" s="2" t="s">
        <v>144</v>
      </c>
      <c r="C34" s="67">
        <v>65225000</v>
      </c>
      <c r="D34" s="48">
        <v>0</v>
      </c>
      <c r="E34" s="67">
        <v>79725825.36999996</v>
      </c>
      <c r="F34" s="48">
        <v>0</v>
      </c>
      <c r="G34" s="48">
        <v>0</v>
      </c>
      <c r="H34" s="2"/>
      <c r="I34" s="2"/>
      <c r="J34" s="2"/>
    </row>
    <row r="35" spans="1:11" ht="9.9499999999999993" customHeight="1">
      <c r="A35" s="15">
        <v>19</v>
      </c>
      <c r="B35" s="2" t="s">
        <v>145</v>
      </c>
      <c r="C35" s="67">
        <v>65225000</v>
      </c>
      <c r="D35" s="48">
        <v>0</v>
      </c>
      <c r="E35" s="67">
        <v>80481928.129999965</v>
      </c>
      <c r="F35" s="48">
        <v>0</v>
      </c>
      <c r="G35" s="48">
        <v>0</v>
      </c>
      <c r="H35" s="2"/>
      <c r="I35" s="2"/>
      <c r="J35" s="2"/>
    </row>
    <row r="36" spans="1:11" ht="9.9499999999999993" customHeight="1">
      <c r="A36" s="15">
        <v>20</v>
      </c>
      <c r="B36" s="2" t="s">
        <v>146</v>
      </c>
      <c r="C36" s="67">
        <v>65225000</v>
      </c>
      <c r="D36" s="48">
        <v>0</v>
      </c>
      <c r="E36" s="67">
        <v>81247345.069999963</v>
      </c>
      <c r="F36" s="48">
        <v>0</v>
      </c>
      <c r="G36" s="48">
        <v>0</v>
      </c>
      <c r="H36" s="2"/>
      <c r="I36" s="2"/>
      <c r="J36" s="2"/>
    </row>
    <row r="37" spans="1:11" ht="9.9499999999999993" customHeight="1">
      <c r="A37" s="15">
        <v>21</v>
      </c>
      <c r="B37" s="2" t="s">
        <v>147</v>
      </c>
      <c r="C37" s="67">
        <v>65225000</v>
      </c>
      <c r="D37" s="48">
        <v>0</v>
      </c>
      <c r="E37" s="67">
        <v>78886413.959999964</v>
      </c>
      <c r="F37" s="48">
        <v>0</v>
      </c>
      <c r="G37" s="48">
        <v>0</v>
      </c>
      <c r="H37" s="2"/>
      <c r="I37" s="2"/>
      <c r="J37" s="2"/>
    </row>
    <row r="38" spans="1:11" ht="9.9499999999999993" customHeight="1">
      <c r="A38" s="15">
        <v>22</v>
      </c>
      <c r="B38" s="2" t="s">
        <v>148</v>
      </c>
      <c r="C38" s="67">
        <v>65225000</v>
      </c>
      <c r="D38" s="48">
        <v>0</v>
      </c>
      <c r="E38" s="67">
        <v>79647868.019999966</v>
      </c>
      <c r="F38" s="48">
        <v>0</v>
      </c>
      <c r="G38" s="48">
        <v>0</v>
      </c>
      <c r="H38" s="2"/>
      <c r="I38" s="2"/>
      <c r="J38" s="2"/>
    </row>
    <row r="39" spans="1:11" ht="9.9499999999999993" customHeight="1">
      <c r="A39" s="15">
        <v>23</v>
      </c>
      <c r="B39" s="2" t="s">
        <v>149</v>
      </c>
      <c r="C39" s="67">
        <v>65225000</v>
      </c>
      <c r="D39" s="48">
        <v>0</v>
      </c>
      <c r="E39" s="67">
        <v>80410409.949999973</v>
      </c>
      <c r="F39" s="48">
        <v>0</v>
      </c>
      <c r="G39" s="48">
        <v>0</v>
      </c>
      <c r="H39" s="2"/>
      <c r="I39" s="2"/>
      <c r="J39" s="2"/>
    </row>
    <row r="40" spans="1:11" ht="9.9499999999999993" customHeight="1">
      <c r="A40" s="15">
        <v>24</v>
      </c>
      <c r="B40" s="6" t="s">
        <v>150</v>
      </c>
      <c r="C40" s="67">
        <v>64100000</v>
      </c>
      <c r="D40" s="48">
        <v>0</v>
      </c>
      <c r="E40" s="67">
        <v>78294657.709999964</v>
      </c>
      <c r="F40" s="48">
        <v>0</v>
      </c>
      <c r="G40" s="48">
        <v>0</v>
      </c>
      <c r="H40" s="2"/>
      <c r="I40" s="2"/>
      <c r="J40" s="2"/>
    </row>
    <row r="41" spans="1:11" ht="9.9499999999999993" customHeight="1">
      <c r="A41" s="15">
        <v>25</v>
      </c>
      <c r="B41" s="20" t="s">
        <v>267</v>
      </c>
      <c r="C41" s="60">
        <f>AVERAGE(C28:C40)</f>
        <v>65657692.307692304</v>
      </c>
      <c r="D41" s="58">
        <f>AVERAGE(D28:D40)</f>
        <v>0</v>
      </c>
      <c r="E41" s="60">
        <f>AVERAGE(E28:E40)</f>
        <v>80844820.956923038</v>
      </c>
      <c r="F41" s="58">
        <f>AVERAGE(F28:F40)</f>
        <v>0</v>
      </c>
      <c r="G41" s="58">
        <f>AVERAGE(G28:G40)</f>
        <v>0</v>
      </c>
      <c r="H41" s="2"/>
      <c r="I41" s="2"/>
      <c r="J41" s="2"/>
    </row>
    <row r="42" spans="1:11" ht="9.9499999999999993" customHeight="1">
      <c r="A42" s="4"/>
      <c r="B42" s="2"/>
      <c r="C42" s="2"/>
      <c r="D42" s="2"/>
      <c r="E42" s="2"/>
      <c r="F42" s="2"/>
      <c r="G42" s="2"/>
      <c r="H42" s="2"/>
      <c r="I42" s="2"/>
      <c r="J42" s="2"/>
    </row>
    <row r="43" spans="1:11" ht="9.9499999999999993" customHeight="1">
      <c r="A43" s="9" t="s">
        <v>21</v>
      </c>
      <c r="B43" s="2"/>
      <c r="C43" s="2"/>
      <c r="D43" s="2"/>
      <c r="E43" s="2"/>
      <c r="F43" s="2"/>
      <c r="G43" s="2"/>
      <c r="H43" s="2"/>
      <c r="I43" s="2"/>
      <c r="J43" s="2"/>
    </row>
    <row r="44" spans="1:11" ht="20.100000000000001" customHeight="1">
      <c r="A44" s="4" t="s">
        <v>432</v>
      </c>
      <c r="B44" s="945" t="s">
        <v>201</v>
      </c>
      <c r="C44" s="945"/>
      <c r="D44" s="945"/>
      <c r="E44" s="945"/>
      <c r="F44" s="945"/>
      <c r="G44" s="945"/>
      <c r="H44" s="945"/>
      <c r="I44" s="945"/>
      <c r="J44" s="945"/>
    </row>
    <row r="45" spans="1:11" ht="9.9499999999999993" customHeight="1">
      <c r="A45" s="4" t="s">
        <v>444</v>
      </c>
      <c r="B45" s="2" t="s">
        <v>202</v>
      </c>
      <c r="C45" s="2"/>
      <c r="D45" s="2"/>
      <c r="E45" s="2"/>
      <c r="F45" s="2"/>
      <c r="G45" s="2"/>
      <c r="H45" s="2"/>
      <c r="I45" s="2"/>
      <c r="J45" s="2"/>
    </row>
    <row r="46" spans="1:11" ht="9.9499999999999993" customHeight="1">
      <c r="A46" s="4" t="s">
        <v>447</v>
      </c>
      <c r="B46" s="2" t="s">
        <v>203</v>
      </c>
      <c r="C46" s="2"/>
      <c r="D46" s="2"/>
      <c r="E46" s="2"/>
      <c r="F46" s="2"/>
      <c r="G46" s="2"/>
      <c r="H46" s="2"/>
      <c r="I46" s="2"/>
      <c r="J46" s="2"/>
    </row>
    <row r="47" spans="1:11" ht="9.9499999999999993" customHeight="1">
      <c r="A47" s="4" t="s">
        <v>448</v>
      </c>
      <c r="B47" s="7" t="s">
        <v>571</v>
      </c>
      <c r="C47" s="2"/>
      <c r="D47" s="2"/>
      <c r="E47" s="2"/>
      <c r="F47" s="2"/>
      <c r="G47" s="2"/>
      <c r="H47" s="2"/>
      <c r="I47" s="2"/>
      <c r="J47" s="2"/>
      <c r="K47" s="2"/>
    </row>
    <row r="48" spans="1:11" ht="9.75" customHeight="1">
      <c r="A48" s="4"/>
      <c r="B48" s="2"/>
      <c r="C48" s="2"/>
      <c r="D48" s="2"/>
      <c r="E48" s="2"/>
      <c r="F48" s="2"/>
      <c r="G48" s="2"/>
      <c r="H48" s="2"/>
      <c r="I48" s="2"/>
      <c r="J48" s="2"/>
      <c r="K48" s="2"/>
    </row>
    <row r="49" spans="1:1" ht="9.75" customHeight="1">
      <c r="A49" s="1"/>
    </row>
    <row r="50" spans="1:1" ht="9.75" customHeight="1">
      <c r="A50" s="1"/>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6"/>
  <sheetViews>
    <sheetView view="pageBreakPreview" zoomScale="120" zoomScaleNormal="110" zoomScaleSheetLayoutView="120" workbookViewId="0">
      <selection activeCell="H35" sqref="H35"/>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5"/>
      <c r="C1" s="15"/>
      <c r="D1" s="2"/>
      <c r="E1" s="2"/>
      <c r="F1" s="2"/>
      <c r="G1" s="2"/>
      <c r="H1" s="3"/>
      <c r="I1" s="5" t="s">
        <v>67</v>
      </c>
      <c r="K1" s="1"/>
    </row>
    <row r="2" spans="1:11" ht="9.75" customHeight="1">
      <c r="B2" s="15"/>
      <c r="C2" s="15"/>
      <c r="D2" s="2"/>
      <c r="E2" s="2"/>
      <c r="F2" s="2"/>
      <c r="G2" s="2"/>
      <c r="H2" s="3"/>
      <c r="I2" s="100" t="s">
        <v>1106</v>
      </c>
      <c r="K2" s="1"/>
    </row>
    <row r="3" spans="1:11" ht="9.9499999999999993" customHeight="1">
      <c r="B3" s="946" t="s">
        <v>207</v>
      </c>
      <c r="C3" s="946"/>
      <c r="D3" s="946"/>
      <c r="E3" s="946"/>
      <c r="F3" s="946"/>
      <c r="G3" s="946"/>
      <c r="H3" s="946"/>
      <c r="I3" s="946"/>
    </row>
    <row r="4" spans="1:11" ht="9.9499999999999993" customHeight="1">
      <c r="B4" s="946" t="s">
        <v>208</v>
      </c>
      <c r="C4" s="946"/>
      <c r="D4" s="946"/>
      <c r="E4" s="946"/>
      <c r="F4" s="946"/>
      <c r="G4" s="946"/>
      <c r="H4" s="946"/>
      <c r="I4" s="946"/>
    </row>
    <row r="5" spans="1:11" ht="9.9499999999999993" customHeight="1">
      <c r="B5" s="947" t="s">
        <v>750</v>
      </c>
      <c r="C5" s="948"/>
      <c r="D5" s="948"/>
      <c r="E5" s="948"/>
      <c r="F5" s="948"/>
      <c r="G5" s="948"/>
      <c r="H5" s="948"/>
      <c r="I5" s="948"/>
    </row>
    <row r="6" spans="1:11" ht="9.9499999999999993" customHeight="1">
      <c r="B6" s="2"/>
      <c r="C6" s="2"/>
      <c r="D6" s="2"/>
      <c r="E6" s="2"/>
      <c r="F6" s="2"/>
      <c r="G6" s="2"/>
      <c r="H6" s="2"/>
    </row>
    <row r="7" spans="1:11" ht="9.9499999999999993" customHeight="1">
      <c r="A7" s="92" t="s">
        <v>70</v>
      </c>
      <c r="B7" s="91">
        <v>2023</v>
      </c>
      <c r="C7" s="2"/>
      <c r="D7" s="91">
        <v>2023</v>
      </c>
      <c r="E7" s="2"/>
      <c r="F7" s="2"/>
      <c r="G7" s="2"/>
      <c r="H7" s="2"/>
    </row>
    <row r="8" spans="1:11" ht="9.9499999999999993" customHeight="1">
      <c r="B8" s="958" t="s">
        <v>209</v>
      </c>
      <c r="C8" s="2"/>
      <c r="D8" s="960" t="s">
        <v>211</v>
      </c>
      <c r="E8" s="2"/>
      <c r="F8" s="960" t="s">
        <v>213</v>
      </c>
      <c r="G8" s="2"/>
      <c r="H8" s="2"/>
    </row>
    <row r="9" spans="1:11" ht="9.9499999999999993" customHeight="1">
      <c r="B9" s="959"/>
      <c r="C9" s="2"/>
      <c r="D9" s="961"/>
      <c r="E9" s="2"/>
      <c r="F9" s="961"/>
      <c r="G9" s="2"/>
      <c r="H9" s="2"/>
    </row>
    <row r="10" spans="1:11" ht="9.9499999999999993" customHeight="1">
      <c r="B10" s="959"/>
      <c r="C10" s="2"/>
      <c r="D10" s="29"/>
      <c r="E10" s="2"/>
      <c r="F10" s="29"/>
      <c r="G10" s="2"/>
      <c r="H10" s="2"/>
    </row>
    <row r="11" spans="1:11" ht="9.9499999999999993" customHeight="1">
      <c r="A11" s="4">
        <v>1</v>
      </c>
      <c r="B11" s="885">
        <f>'Att 3 - True-up'!G13</f>
        <v>25492554.75</v>
      </c>
      <c r="C11" s="12" t="s">
        <v>210</v>
      </c>
      <c r="D11" s="886">
        <f>'Att 1 - Project Rev Req'!K92</f>
        <v>24060659.953886375</v>
      </c>
      <c r="E11" s="12" t="s">
        <v>212</v>
      </c>
      <c r="F11" s="914">
        <f>B11-D11</f>
        <v>1431894.7961136252</v>
      </c>
      <c r="G11" s="2"/>
      <c r="H11" s="2"/>
    </row>
    <row r="12" spans="1:11" ht="9.9499999999999993" customHeight="1">
      <c r="A12" s="4"/>
      <c r="B12" s="2"/>
      <c r="C12" s="2"/>
      <c r="D12" s="2"/>
      <c r="E12" s="2"/>
      <c r="F12" s="2"/>
      <c r="G12" s="2"/>
      <c r="H12" s="2"/>
    </row>
    <row r="13" spans="1:11" ht="9.9499999999999993" customHeight="1">
      <c r="A13" s="4"/>
      <c r="B13" s="2" t="s">
        <v>476</v>
      </c>
      <c r="C13" s="2"/>
      <c r="D13" s="2"/>
      <c r="E13" s="2"/>
      <c r="F13" s="2"/>
      <c r="G13" s="2"/>
      <c r="H13" s="2"/>
    </row>
    <row r="14" spans="1:11" ht="9.9499999999999993" customHeight="1">
      <c r="A14" s="4"/>
      <c r="B14" s="2" t="s">
        <v>475</v>
      </c>
      <c r="C14" s="2"/>
      <c r="D14" s="2"/>
      <c r="E14" s="2"/>
      <c r="F14" s="2"/>
      <c r="G14" s="2"/>
      <c r="H14" s="2"/>
    </row>
    <row r="15" spans="1:11" ht="9.9499999999999993" customHeight="1">
      <c r="A15" s="4"/>
      <c r="B15" s="10"/>
      <c r="C15" s="10"/>
      <c r="D15" s="10"/>
      <c r="E15" s="10"/>
      <c r="F15" s="10"/>
      <c r="G15" s="10"/>
      <c r="H15" s="10"/>
    </row>
    <row r="16" spans="1:11" ht="27" customHeight="1">
      <c r="A16" s="4"/>
      <c r="B16" s="31" t="s">
        <v>214</v>
      </c>
      <c r="C16" s="23"/>
      <c r="D16" s="23" t="s">
        <v>215</v>
      </c>
      <c r="E16" s="23" t="s">
        <v>216</v>
      </c>
      <c r="F16" s="23" t="s">
        <v>217</v>
      </c>
      <c r="G16" s="23" t="s">
        <v>218</v>
      </c>
      <c r="H16" s="23" t="s">
        <v>228</v>
      </c>
      <c r="I16" s="32" t="s">
        <v>219</v>
      </c>
    </row>
    <row r="17" spans="1:9" ht="9.9499999999999993" customHeight="1">
      <c r="A17" s="4">
        <v>2</v>
      </c>
      <c r="B17" s="2"/>
      <c r="C17" s="2"/>
      <c r="D17" s="2"/>
      <c r="E17" s="87">
        <f>'Att 6a - Interest Rate Calc'!F30</f>
        <v>6.5215686274509811E-3</v>
      </c>
      <c r="F17" s="2"/>
      <c r="G17" s="2"/>
      <c r="H17" s="2"/>
    </row>
    <row r="18" spans="1:9" ht="9.9499999999999993" customHeight="1">
      <c r="A18" s="4"/>
      <c r="B18" s="2"/>
      <c r="C18" s="2"/>
      <c r="D18" s="2"/>
      <c r="E18" s="2"/>
      <c r="F18" s="2"/>
      <c r="G18" s="2"/>
      <c r="H18" s="2"/>
    </row>
    <row r="19" spans="1:9" ht="9.9499999999999993" customHeight="1">
      <c r="A19" s="4"/>
      <c r="B19" s="22" t="s">
        <v>552</v>
      </c>
      <c r="C19" s="2"/>
      <c r="D19" s="2"/>
      <c r="E19" s="2"/>
      <c r="F19" s="2"/>
      <c r="G19" s="2"/>
      <c r="H19" s="2"/>
    </row>
    <row r="20" spans="1:9" ht="9.9499999999999993" customHeight="1">
      <c r="A20" s="4"/>
      <c r="B20" s="2"/>
      <c r="C20" s="2"/>
      <c r="D20" s="2"/>
      <c r="E20" s="2"/>
      <c r="F20" s="2"/>
      <c r="G20" s="2"/>
      <c r="H20" s="2"/>
    </row>
    <row r="21" spans="1:9" ht="9.9499999999999993" customHeight="1">
      <c r="A21" s="4"/>
      <c r="B21" s="2"/>
      <c r="C21" s="2"/>
      <c r="D21" s="2"/>
      <c r="E21" s="2"/>
      <c r="F21" s="2"/>
      <c r="G21" s="2"/>
      <c r="H21" s="2"/>
    </row>
    <row r="22" spans="1:9" ht="9.9499999999999993" customHeight="1">
      <c r="A22" s="4"/>
      <c r="B22" s="30" t="s">
        <v>220</v>
      </c>
      <c r="C22" s="2"/>
      <c r="D22" s="2"/>
      <c r="E22" s="414"/>
      <c r="F22" s="2"/>
      <c r="G22" s="12" t="s">
        <v>221</v>
      </c>
      <c r="H22" s="2"/>
    </row>
    <row r="23" spans="1:9" ht="9.9499999999999993" customHeight="1">
      <c r="A23" s="4">
        <v>3</v>
      </c>
      <c r="B23" s="2" t="s">
        <v>139</v>
      </c>
      <c r="C23" s="14">
        <v>2023</v>
      </c>
      <c r="D23" s="70">
        <f>$F$11/12</f>
        <v>119324.56634280209</v>
      </c>
      <c r="E23" s="415">
        <f>$E$17</f>
        <v>6.5215686274509811E-3</v>
      </c>
      <c r="F23" s="4">
        <v>12</v>
      </c>
      <c r="G23" s="70">
        <f>D23*E23*F23*-1</f>
        <v>-9338.2001801449369</v>
      </c>
      <c r="H23" s="51"/>
      <c r="I23" s="70">
        <f>(-G23+D23)*-1</f>
        <v>-128662.76652294703</v>
      </c>
    </row>
    <row r="24" spans="1:9" ht="9.9499999999999993" customHeight="1">
      <c r="A24" s="4">
        <v>4</v>
      </c>
      <c r="B24" s="2" t="s">
        <v>140</v>
      </c>
      <c r="C24" s="14">
        <v>2023</v>
      </c>
      <c r="D24" s="70">
        <f t="shared" ref="D24:D34" si="0">$F$11/12</f>
        <v>119324.56634280209</v>
      </c>
      <c r="E24" s="415">
        <f t="shared" ref="E24:E52" si="1">$E$17</f>
        <v>6.5215686274509811E-3</v>
      </c>
      <c r="F24" s="4">
        <v>11</v>
      </c>
      <c r="G24" s="70">
        <f t="shared" ref="G24:G34" si="2">D24*E24*F24*-1</f>
        <v>-8560.0168317995249</v>
      </c>
      <c r="H24" s="51"/>
      <c r="I24" s="70">
        <f t="shared" ref="I24:I34" si="3">(-G24+D24)*-1</f>
        <v>-127884.58317460162</v>
      </c>
    </row>
    <row r="25" spans="1:9" ht="9.9499999999999993" customHeight="1">
      <c r="A25" s="4">
        <v>5</v>
      </c>
      <c r="B25" s="2" t="s">
        <v>141</v>
      </c>
      <c r="C25" s="14">
        <v>2023</v>
      </c>
      <c r="D25" s="70">
        <f t="shared" si="0"/>
        <v>119324.56634280209</v>
      </c>
      <c r="E25" s="415">
        <f t="shared" si="1"/>
        <v>6.5215686274509811E-3</v>
      </c>
      <c r="F25" s="4">
        <v>10</v>
      </c>
      <c r="G25" s="70">
        <f t="shared" si="2"/>
        <v>-7781.8334834541129</v>
      </c>
      <c r="H25" s="51"/>
      <c r="I25" s="70">
        <f t="shared" si="3"/>
        <v>-127106.39982625621</v>
      </c>
    </row>
    <row r="26" spans="1:9" ht="9.9499999999999993" customHeight="1">
      <c r="A26" s="4">
        <v>6</v>
      </c>
      <c r="B26" s="2" t="s">
        <v>142</v>
      </c>
      <c r="C26" s="14">
        <v>2023</v>
      </c>
      <c r="D26" s="70">
        <f t="shared" si="0"/>
        <v>119324.56634280209</v>
      </c>
      <c r="E26" s="415">
        <f t="shared" si="1"/>
        <v>6.5215686274509811E-3</v>
      </c>
      <c r="F26" s="4">
        <v>9</v>
      </c>
      <c r="G26" s="70">
        <f t="shared" si="2"/>
        <v>-7003.6501351087018</v>
      </c>
      <c r="H26" s="51"/>
      <c r="I26" s="70">
        <f t="shared" si="3"/>
        <v>-126328.2164779108</v>
      </c>
    </row>
    <row r="27" spans="1:9" ht="9.9499999999999993" customHeight="1">
      <c r="A27" s="4">
        <v>7</v>
      </c>
      <c r="B27" s="2" t="s">
        <v>143</v>
      </c>
      <c r="C27" s="14">
        <v>2023</v>
      </c>
      <c r="D27" s="70">
        <f t="shared" si="0"/>
        <v>119324.56634280209</v>
      </c>
      <c r="E27" s="415">
        <f t="shared" si="1"/>
        <v>6.5215686274509811E-3</v>
      </c>
      <c r="F27" s="4">
        <v>8</v>
      </c>
      <c r="G27" s="70">
        <f t="shared" si="2"/>
        <v>-6225.4667867632907</v>
      </c>
      <c r="H27" s="51"/>
      <c r="I27" s="70">
        <f t="shared" si="3"/>
        <v>-125550.03312956539</v>
      </c>
    </row>
    <row r="28" spans="1:9" ht="9.9499999999999993" customHeight="1">
      <c r="A28" s="4">
        <v>8</v>
      </c>
      <c r="B28" s="2" t="s">
        <v>144</v>
      </c>
      <c r="C28" s="14">
        <v>2023</v>
      </c>
      <c r="D28" s="70">
        <f t="shared" si="0"/>
        <v>119324.56634280209</v>
      </c>
      <c r="E28" s="415">
        <f t="shared" si="1"/>
        <v>6.5215686274509811E-3</v>
      </c>
      <c r="F28" s="4">
        <v>7</v>
      </c>
      <c r="G28" s="70">
        <f t="shared" si="2"/>
        <v>-5447.2834384178796</v>
      </c>
      <c r="H28" s="51"/>
      <c r="I28" s="70">
        <f t="shared" si="3"/>
        <v>-124771.84978121998</v>
      </c>
    </row>
    <row r="29" spans="1:9" ht="9.9499999999999993" customHeight="1">
      <c r="A29" s="4">
        <v>9</v>
      </c>
      <c r="B29" s="2" t="s">
        <v>145</v>
      </c>
      <c r="C29" s="14">
        <v>2023</v>
      </c>
      <c r="D29" s="70">
        <f t="shared" si="0"/>
        <v>119324.56634280209</v>
      </c>
      <c r="E29" s="415">
        <f t="shared" si="1"/>
        <v>6.5215686274509811E-3</v>
      </c>
      <c r="F29" s="4">
        <v>6</v>
      </c>
      <c r="G29" s="70">
        <f t="shared" si="2"/>
        <v>-4669.1000900724684</v>
      </c>
      <c r="H29" s="51"/>
      <c r="I29" s="70">
        <f t="shared" si="3"/>
        <v>-123993.66643287457</v>
      </c>
    </row>
    <row r="30" spans="1:9" ht="9.9499999999999993" customHeight="1">
      <c r="A30" s="4">
        <v>10</v>
      </c>
      <c r="B30" s="2" t="s">
        <v>146</v>
      </c>
      <c r="C30" s="14">
        <v>2023</v>
      </c>
      <c r="D30" s="70">
        <f t="shared" si="0"/>
        <v>119324.56634280209</v>
      </c>
      <c r="E30" s="415">
        <f t="shared" si="1"/>
        <v>6.5215686274509811E-3</v>
      </c>
      <c r="F30" s="4">
        <v>5</v>
      </c>
      <c r="G30" s="70">
        <f t="shared" si="2"/>
        <v>-3890.9167417270564</v>
      </c>
      <c r="H30" s="51"/>
      <c r="I30" s="70">
        <f t="shared" si="3"/>
        <v>-123215.48308452914</v>
      </c>
    </row>
    <row r="31" spans="1:9" ht="9.9499999999999993" customHeight="1">
      <c r="A31" s="4">
        <v>11</v>
      </c>
      <c r="B31" s="2" t="s">
        <v>147</v>
      </c>
      <c r="C31" s="14">
        <v>2023</v>
      </c>
      <c r="D31" s="70">
        <f t="shared" si="0"/>
        <v>119324.56634280209</v>
      </c>
      <c r="E31" s="415">
        <f t="shared" si="1"/>
        <v>6.5215686274509811E-3</v>
      </c>
      <c r="F31" s="4">
        <v>4</v>
      </c>
      <c r="G31" s="70">
        <f t="shared" si="2"/>
        <v>-3112.7333933816453</v>
      </c>
      <c r="H31" s="51"/>
      <c r="I31" s="70">
        <f t="shared" si="3"/>
        <v>-122437.29973618373</v>
      </c>
    </row>
    <row r="32" spans="1:9" ht="9.9499999999999993" customHeight="1">
      <c r="A32" s="4">
        <v>12</v>
      </c>
      <c r="B32" s="2" t="s">
        <v>148</v>
      </c>
      <c r="C32" s="14">
        <v>2023</v>
      </c>
      <c r="D32" s="70">
        <f t="shared" si="0"/>
        <v>119324.56634280209</v>
      </c>
      <c r="E32" s="415">
        <f t="shared" si="1"/>
        <v>6.5215686274509811E-3</v>
      </c>
      <c r="F32" s="4">
        <v>3</v>
      </c>
      <c r="G32" s="70">
        <f t="shared" si="2"/>
        <v>-2334.5500450362342</v>
      </c>
      <c r="H32" s="51"/>
      <c r="I32" s="70">
        <f t="shared" si="3"/>
        <v>-121659.11638783832</v>
      </c>
    </row>
    <row r="33" spans="1:9" ht="9.9499999999999993" customHeight="1">
      <c r="A33" s="4">
        <v>13</v>
      </c>
      <c r="B33" s="2" t="s">
        <v>149</v>
      </c>
      <c r="C33" s="14">
        <v>2023</v>
      </c>
      <c r="D33" s="70">
        <f t="shared" si="0"/>
        <v>119324.56634280209</v>
      </c>
      <c r="E33" s="415">
        <f t="shared" si="1"/>
        <v>6.5215686274509811E-3</v>
      </c>
      <c r="F33" s="4">
        <v>2</v>
      </c>
      <c r="G33" s="70">
        <f t="shared" si="2"/>
        <v>-1556.3666966908227</v>
      </c>
      <c r="H33" s="51"/>
      <c r="I33" s="70">
        <f t="shared" si="3"/>
        <v>-120880.93303949291</v>
      </c>
    </row>
    <row r="34" spans="1:9" ht="9.9499999999999993" customHeight="1">
      <c r="A34" s="4">
        <v>14</v>
      </c>
      <c r="B34" s="2" t="s">
        <v>150</v>
      </c>
      <c r="C34" s="14">
        <v>2023</v>
      </c>
      <c r="D34" s="70">
        <f t="shared" si="0"/>
        <v>119324.56634280209</v>
      </c>
      <c r="E34" s="415">
        <f t="shared" si="1"/>
        <v>6.5215686274509811E-3</v>
      </c>
      <c r="F34" s="4">
        <v>1</v>
      </c>
      <c r="G34" s="88">
        <f t="shared" si="2"/>
        <v>-778.18334834541133</v>
      </c>
      <c r="H34" s="51"/>
      <c r="I34" s="88">
        <f t="shared" si="3"/>
        <v>-120102.7496911475</v>
      </c>
    </row>
    <row r="35" spans="1:9" ht="9.9499999999999993" customHeight="1">
      <c r="A35" s="4">
        <v>15</v>
      </c>
      <c r="B35" s="2"/>
      <c r="C35" s="2"/>
      <c r="D35" s="2"/>
      <c r="E35" s="416"/>
      <c r="F35" s="4"/>
      <c r="G35" s="71">
        <f>SUM(G23:G34)</f>
        <v>-60698.301170942083</v>
      </c>
      <c r="H35" s="51"/>
      <c r="I35" s="74">
        <f>SUM(I23:I34)</f>
        <v>-1492593.0972845673</v>
      </c>
    </row>
    <row r="36" spans="1:9" ht="9.9499999999999993" customHeight="1">
      <c r="A36" s="4"/>
      <c r="B36" s="2"/>
      <c r="C36" s="2"/>
      <c r="D36" s="2"/>
      <c r="E36" s="416"/>
      <c r="F36" s="4"/>
      <c r="G36" s="2"/>
      <c r="H36" s="51"/>
      <c r="I36" s="65"/>
    </row>
    <row r="37" spans="1:9" ht="9.9499999999999993" customHeight="1">
      <c r="A37" s="4"/>
      <c r="B37" s="2"/>
      <c r="C37" s="2"/>
      <c r="D37" s="2"/>
      <c r="E37" s="416"/>
      <c r="F37" s="4"/>
      <c r="G37" s="12" t="s">
        <v>223</v>
      </c>
      <c r="H37" s="51"/>
      <c r="I37" s="65"/>
    </row>
    <row r="38" spans="1:9" ht="9.9499999999999993" customHeight="1">
      <c r="A38" s="4">
        <v>16</v>
      </c>
      <c r="B38" s="2" t="s">
        <v>222</v>
      </c>
      <c r="C38" s="14">
        <v>2024</v>
      </c>
      <c r="D38" s="86">
        <f>I35</f>
        <v>-1492593.0972845673</v>
      </c>
      <c r="E38" s="415">
        <f>$E$17</f>
        <v>6.5215686274509811E-3</v>
      </c>
      <c r="F38" s="4">
        <v>12</v>
      </c>
      <c r="G38" s="70">
        <f>D38*E38*F38</f>
        <v>-116808.57980161111</v>
      </c>
      <c r="H38" s="51"/>
      <c r="I38" s="70">
        <f>G38+D38</f>
        <v>-1609401.6770861784</v>
      </c>
    </row>
    <row r="39" spans="1:9" ht="9.9499999999999993" customHeight="1">
      <c r="A39" s="4"/>
      <c r="B39" s="2"/>
      <c r="C39" s="2"/>
      <c r="D39" s="2"/>
      <c r="E39" s="416"/>
      <c r="F39" s="4"/>
      <c r="G39" s="2"/>
      <c r="H39" s="51"/>
      <c r="I39" s="65"/>
    </row>
    <row r="40" spans="1:9" ht="9.9499999999999993" customHeight="1">
      <c r="A40" s="4"/>
      <c r="B40" s="13" t="s">
        <v>224</v>
      </c>
      <c r="C40" s="2"/>
      <c r="D40" s="2"/>
      <c r="E40" s="416"/>
      <c r="F40" s="4"/>
      <c r="G40" s="12" t="s">
        <v>221</v>
      </c>
      <c r="H40" s="51"/>
      <c r="I40" s="65"/>
    </row>
    <row r="41" spans="1:9" ht="9.9499999999999993" customHeight="1">
      <c r="A41" s="4">
        <v>17</v>
      </c>
      <c r="B41" s="2" t="s">
        <v>139</v>
      </c>
      <c r="C41" s="14">
        <v>2025</v>
      </c>
      <c r="D41" s="70">
        <f>-I38</f>
        <v>1609401.6770861784</v>
      </c>
      <c r="E41" s="415">
        <f t="shared" si="1"/>
        <v>6.5215686274509811E-3</v>
      </c>
      <c r="F41" s="4"/>
      <c r="G41" s="70">
        <f>D41*E41*-1</f>
        <v>-10495.823486252217</v>
      </c>
      <c r="H41" s="70">
        <f>PMT(E41,12,I38)</f>
        <v>139869.79042989036</v>
      </c>
      <c r="I41" s="70">
        <f>(D41+D41*E41-H41)*-1</f>
        <v>-1480027.7101425403</v>
      </c>
    </row>
    <row r="42" spans="1:9" ht="9.9499999999999993" customHeight="1">
      <c r="A42" s="4">
        <v>18</v>
      </c>
      <c r="B42" s="2" t="s">
        <v>140</v>
      </c>
      <c r="C42" s="14">
        <v>2025</v>
      </c>
      <c r="D42" s="70">
        <f>-I41</f>
        <v>1480027.7101425403</v>
      </c>
      <c r="E42" s="415">
        <f t="shared" si="1"/>
        <v>6.5215686274509811E-3</v>
      </c>
      <c r="F42" s="4"/>
      <c r="G42" s="70">
        <f t="shared" ref="G42:G52" si="4">D42*E42*-1</f>
        <v>-9652.1022822237046</v>
      </c>
      <c r="H42" s="70">
        <f>$H$41</f>
        <v>139869.79042989036</v>
      </c>
      <c r="I42" s="70">
        <f t="shared" ref="I42:I52" si="5">(D42+D42*E42-H42)*-1</f>
        <v>-1349810.0219948736</v>
      </c>
    </row>
    <row r="43" spans="1:9" ht="9.9499999999999993" customHeight="1">
      <c r="A43" s="4">
        <v>19</v>
      </c>
      <c r="B43" s="2" t="s">
        <v>141</v>
      </c>
      <c r="C43" s="14">
        <v>2025</v>
      </c>
      <c r="D43" s="70">
        <f t="shared" ref="D43:D52" si="6">-I42</f>
        <v>1349810.0219948736</v>
      </c>
      <c r="E43" s="415">
        <f t="shared" si="1"/>
        <v>6.5215686274509811E-3</v>
      </c>
      <c r="F43" s="4"/>
      <c r="G43" s="70">
        <f t="shared" si="4"/>
        <v>-8802.8786924606866</v>
      </c>
      <c r="H43" s="70">
        <f t="shared" ref="H43:H52" si="7">$H$41</f>
        <v>139869.79042989036</v>
      </c>
      <c r="I43" s="70">
        <f t="shared" si="5"/>
        <v>-1218743.110257444</v>
      </c>
    </row>
    <row r="44" spans="1:9" ht="9.9499999999999993" customHeight="1">
      <c r="A44" s="4">
        <v>20</v>
      </c>
      <c r="B44" s="2" t="s">
        <v>142</v>
      </c>
      <c r="C44" s="14">
        <v>2025</v>
      </c>
      <c r="D44" s="70">
        <f t="shared" si="6"/>
        <v>1218743.110257444</v>
      </c>
      <c r="E44" s="415">
        <f t="shared" si="1"/>
        <v>6.5215686274509811E-3</v>
      </c>
      <c r="F44" s="4"/>
      <c r="G44" s="70">
        <f t="shared" si="4"/>
        <v>-7948.1168327769783</v>
      </c>
      <c r="H44" s="70">
        <f t="shared" si="7"/>
        <v>139869.79042989036</v>
      </c>
      <c r="I44" s="70">
        <f t="shared" si="5"/>
        <v>-1086821.4366603305</v>
      </c>
    </row>
    <row r="45" spans="1:9" ht="9.9499999999999993" customHeight="1">
      <c r="A45" s="4">
        <v>21</v>
      </c>
      <c r="B45" s="2" t="s">
        <v>143</v>
      </c>
      <c r="C45" s="14">
        <v>2025</v>
      </c>
      <c r="D45" s="70">
        <f t="shared" si="6"/>
        <v>1086821.4366603305</v>
      </c>
      <c r="E45" s="415">
        <f t="shared" si="1"/>
        <v>6.5215686274509811E-3</v>
      </c>
      <c r="F45" s="4"/>
      <c r="G45" s="70">
        <f t="shared" si="4"/>
        <v>-7087.780584965215</v>
      </c>
      <c r="H45" s="70">
        <f t="shared" si="7"/>
        <v>139869.79042989036</v>
      </c>
      <c r="I45" s="70">
        <f t="shared" si="5"/>
        <v>-954039.42681540526</v>
      </c>
    </row>
    <row r="46" spans="1:9" ht="9.9499999999999993" customHeight="1">
      <c r="A46" s="4">
        <v>22</v>
      </c>
      <c r="B46" s="2" t="s">
        <v>144</v>
      </c>
      <c r="C46" s="14">
        <v>2025</v>
      </c>
      <c r="D46" s="70">
        <f t="shared" si="6"/>
        <v>954039.42681540526</v>
      </c>
      <c r="E46" s="415">
        <f t="shared" si="1"/>
        <v>6.5215686274509811E-3</v>
      </c>
      <c r="F46" s="4"/>
      <c r="G46" s="70">
        <f t="shared" si="4"/>
        <v>-6221.833595270663</v>
      </c>
      <c r="H46" s="70">
        <f t="shared" si="7"/>
        <v>139869.79042989036</v>
      </c>
      <c r="I46" s="70">
        <f t="shared" si="5"/>
        <v>-820391.46998078551</v>
      </c>
    </row>
    <row r="47" spans="1:9" ht="9.9499999999999993" customHeight="1">
      <c r="A47" s="4">
        <v>23</v>
      </c>
      <c r="B47" s="2" t="s">
        <v>145</v>
      </c>
      <c r="C47" s="14">
        <v>2025</v>
      </c>
      <c r="D47" s="70">
        <f t="shared" si="6"/>
        <v>820391.46998078551</v>
      </c>
      <c r="E47" s="415">
        <f t="shared" si="1"/>
        <v>6.5215686274509811E-3</v>
      </c>
      <c r="F47" s="4"/>
      <c r="G47" s="70">
        <f t="shared" si="4"/>
        <v>-5350.239272855084</v>
      </c>
      <c r="H47" s="70">
        <f t="shared" si="7"/>
        <v>139869.79042989036</v>
      </c>
      <c r="I47" s="70">
        <f t="shared" si="5"/>
        <v>-685871.91882375022</v>
      </c>
    </row>
    <row r="48" spans="1:9" ht="9.9499999999999993" customHeight="1">
      <c r="A48" s="4">
        <v>24</v>
      </c>
      <c r="B48" s="2" t="s">
        <v>146</v>
      </c>
      <c r="C48" s="14">
        <v>2025</v>
      </c>
      <c r="D48" s="70">
        <f t="shared" si="6"/>
        <v>685871.91882375022</v>
      </c>
      <c r="E48" s="415">
        <f t="shared" si="1"/>
        <v>6.5215686274509811E-3</v>
      </c>
      <c r="F48" s="4"/>
      <c r="G48" s="70">
        <f t="shared" si="4"/>
        <v>-4472.9607882505752</v>
      </c>
      <c r="H48" s="70">
        <f t="shared" si="7"/>
        <v>139869.79042989036</v>
      </c>
      <c r="I48" s="70">
        <f t="shared" si="5"/>
        <v>-550475.08918211039</v>
      </c>
    </row>
    <row r="49" spans="1:9" ht="9.9499999999999993" customHeight="1">
      <c r="A49" s="4">
        <v>25</v>
      </c>
      <c r="B49" s="2" t="s">
        <v>147</v>
      </c>
      <c r="C49" s="14">
        <v>2025</v>
      </c>
      <c r="D49" s="70">
        <f t="shared" si="6"/>
        <v>550475.08918211039</v>
      </c>
      <c r="E49" s="415">
        <f t="shared" si="1"/>
        <v>6.5215686274509811E-3</v>
      </c>
      <c r="F49" s="4"/>
      <c r="G49" s="70">
        <f t="shared" si="4"/>
        <v>-3589.9610718033318</v>
      </c>
      <c r="H49" s="70">
        <f t="shared" si="7"/>
        <v>139869.79042989036</v>
      </c>
      <c r="I49" s="70">
        <f t="shared" si="5"/>
        <v>-414195.25982402335</v>
      </c>
    </row>
    <row r="50" spans="1:9" ht="9.9499999999999993" customHeight="1">
      <c r="A50" s="4">
        <v>26</v>
      </c>
      <c r="B50" s="2" t="s">
        <v>148</v>
      </c>
      <c r="C50" s="14">
        <v>2025</v>
      </c>
      <c r="D50" s="70">
        <f t="shared" si="6"/>
        <v>414195.25982402335</v>
      </c>
      <c r="E50" s="415">
        <f t="shared" si="1"/>
        <v>6.5215686274509811E-3</v>
      </c>
      <c r="F50" s="4"/>
      <c r="G50" s="70">
        <f t="shared" si="4"/>
        <v>-2701.2028121072585</v>
      </c>
      <c r="H50" s="70">
        <f t="shared" si="7"/>
        <v>139869.79042989036</v>
      </c>
      <c r="I50" s="70">
        <f t="shared" si="5"/>
        <v>-277026.67220624024</v>
      </c>
    </row>
    <row r="51" spans="1:9" ht="9.9499999999999993" customHeight="1">
      <c r="A51" s="4">
        <v>27</v>
      </c>
      <c r="B51" s="2" t="s">
        <v>149</v>
      </c>
      <c r="C51" s="14">
        <v>2025</v>
      </c>
      <c r="D51" s="70">
        <f t="shared" si="6"/>
        <v>277026.67220624024</v>
      </c>
      <c r="E51" s="415">
        <f t="shared" si="1"/>
        <v>6.5215686274509811E-3</v>
      </c>
      <c r="F51" s="4"/>
      <c r="G51" s="70">
        <f t="shared" si="4"/>
        <v>-1806.648454427363</v>
      </c>
      <c r="H51" s="70">
        <f t="shared" si="7"/>
        <v>139869.79042989036</v>
      </c>
      <c r="I51" s="70">
        <f t="shared" si="5"/>
        <v>-138963.53023077725</v>
      </c>
    </row>
    <row r="52" spans="1:9" ht="9.9499999999999993" customHeight="1">
      <c r="A52" s="4">
        <v>28</v>
      </c>
      <c r="B52" s="2" t="s">
        <v>150</v>
      </c>
      <c r="C52" s="14">
        <v>2025</v>
      </c>
      <c r="D52" s="70">
        <f t="shared" si="6"/>
        <v>138963.53023077725</v>
      </c>
      <c r="E52" s="415">
        <f t="shared" si="1"/>
        <v>6.5215686274509811E-3</v>
      </c>
      <c r="F52" s="4"/>
      <c r="G52" s="70">
        <f t="shared" si="4"/>
        <v>-906.2601991128729</v>
      </c>
      <c r="H52" s="70">
        <f t="shared" si="7"/>
        <v>139869.79042989036</v>
      </c>
      <c r="I52" s="88">
        <f t="shared" si="5"/>
        <v>2.3283064365386963E-10</v>
      </c>
    </row>
    <row r="53" spans="1:9" ht="9.9499999999999993" customHeight="1">
      <c r="A53" s="4">
        <v>29</v>
      </c>
      <c r="B53" s="2"/>
      <c r="C53" s="2"/>
      <c r="D53" s="2"/>
      <c r="E53" s="414"/>
      <c r="F53" s="2"/>
      <c r="G53" s="73">
        <f>SUM(G41:G52)</f>
        <v>-69035.808072505955</v>
      </c>
      <c r="H53" s="51"/>
      <c r="I53" s="72"/>
    </row>
    <row r="54" spans="1:9" ht="9.9499999999999993" customHeight="1">
      <c r="A54" s="4"/>
      <c r="B54" s="2"/>
      <c r="C54" s="2"/>
      <c r="D54" s="2"/>
      <c r="E54" s="2"/>
      <c r="F54" s="2"/>
      <c r="G54" s="2"/>
      <c r="H54" s="51"/>
      <c r="I54" s="51"/>
    </row>
    <row r="55" spans="1:9" ht="9.9499999999999993" customHeight="1">
      <c r="A55" s="4">
        <v>30</v>
      </c>
      <c r="B55" s="2" t="s">
        <v>225</v>
      </c>
      <c r="C55" s="2"/>
      <c r="D55" s="51"/>
      <c r="E55" s="2"/>
      <c r="F55" s="2"/>
      <c r="G55" s="51"/>
      <c r="H55" s="70">
        <f>SUM(H41:H52)*-1</f>
        <v>-1678437.4851586844</v>
      </c>
      <c r="I55" s="51"/>
    </row>
    <row r="56" spans="1:9" ht="9.9499999999999993" customHeight="1">
      <c r="A56" s="4">
        <v>31</v>
      </c>
      <c r="B56" s="2" t="s">
        <v>226</v>
      </c>
      <c r="C56" s="2"/>
      <c r="D56" s="51"/>
      <c r="E56" s="2"/>
      <c r="F56" s="2"/>
      <c r="G56" s="51"/>
      <c r="H56" s="70">
        <f>F11</f>
        <v>1431894.7961136252</v>
      </c>
      <c r="I56" s="51"/>
    </row>
    <row r="57" spans="1:9" ht="9.9499999999999993" customHeight="1">
      <c r="A57" s="4">
        <v>32</v>
      </c>
      <c r="B57" s="2" t="s">
        <v>227</v>
      </c>
      <c r="C57" s="2"/>
      <c r="D57" s="51"/>
      <c r="E57" s="2"/>
      <c r="F57" s="2"/>
      <c r="G57" s="51"/>
      <c r="H57" s="70">
        <f>H55+H56</f>
        <v>-246542.68904505926</v>
      </c>
      <c r="I57" s="51"/>
    </row>
    <row r="58" spans="1:9" ht="9.75" customHeight="1">
      <c r="A58" s="4"/>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2"/>
  <sheetViews>
    <sheetView view="pageBreakPreview" zoomScaleNormal="100" zoomScaleSheetLayoutView="100" workbookViewId="0">
      <selection activeCell="M43" sqref="M43"/>
    </sheetView>
  </sheetViews>
  <sheetFormatPr defaultColWidth="9.33203125" defaultRowHeight="12"/>
  <cols>
    <col min="1" max="1" width="13.1640625" style="124" customWidth="1"/>
    <col min="2" max="2" width="17.83203125" style="124" customWidth="1"/>
    <col min="3" max="3" width="24.33203125" style="124" customWidth="1"/>
    <col min="4" max="4" width="12.5" style="124" customWidth="1"/>
    <col min="5" max="5" width="12.6640625" style="124" customWidth="1"/>
    <col min="6" max="6" width="18" style="124" customWidth="1"/>
    <col min="7" max="7" width="9.33203125" style="124"/>
    <col min="8" max="8" width="13.33203125" style="124" customWidth="1"/>
    <col min="9" max="9" width="12.33203125" style="124" customWidth="1"/>
    <col min="10" max="16384" width="9.33203125" style="124"/>
  </cols>
  <sheetData>
    <row r="1" spans="1:10">
      <c r="A1" s="250"/>
      <c r="B1" s="250"/>
      <c r="J1" s="162" t="s">
        <v>67</v>
      </c>
    </row>
    <row r="2" spans="1:10">
      <c r="A2" s="250"/>
      <c r="B2" s="250"/>
      <c r="J2" s="249" t="s">
        <v>1106</v>
      </c>
    </row>
    <row r="3" spans="1:10">
      <c r="A3" s="926" t="s">
        <v>233</v>
      </c>
      <c r="B3" s="926"/>
      <c r="C3" s="926"/>
      <c r="D3" s="926"/>
      <c r="E3" s="926"/>
      <c r="F3" s="926"/>
      <c r="G3" s="926"/>
      <c r="H3" s="926"/>
      <c r="I3" s="926"/>
      <c r="J3" s="926"/>
    </row>
    <row r="4" spans="1:10">
      <c r="A4" s="926" t="s">
        <v>234</v>
      </c>
      <c r="B4" s="926"/>
      <c r="C4" s="926"/>
      <c r="D4" s="926"/>
      <c r="E4" s="926"/>
      <c r="F4" s="926"/>
      <c r="G4" s="926"/>
      <c r="H4" s="926"/>
      <c r="I4" s="926"/>
      <c r="J4" s="926"/>
    </row>
    <row r="5" spans="1:10">
      <c r="A5" s="927" t="s">
        <v>750</v>
      </c>
      <c r="B5" s="928"/>
      <c r="C5" s="928"/>
      <c r="D5" s="928"/>
      <c r="E5" s="928"/>
      <c r="F5" s="928"/>
      <c r="G5" s="928"/>
      <c r="H5" s="928"/>
      <c r="I5" s="928"/>
      <c r="J5" s="928"/>
    </row>
    <row r="8" spans="1:10">
      <c r="A8" s="124" t="s">
        <v>229</v>
      </c>
    </row>
    <row r="10" spans="1:10">
      <c r="B10" s="124" t="s">
        <v>235</v>
      </c>
    </row>
    <row r="11" spans="1:10">
      <c r="A11" s="146">
        <v>1</v>
      </c>
      <c r="B11" s="419"/>
      <c r="C11" s="206" t="s">
        <v>1128</v>
      </c>
      <c r="D11" s="419"/>
      <c r="E11" s="419"/>
      <c r="F11" s="420">
        <v>6.3100000000000003E-2</v>
      </c>
      <c r="H11" s="419"/>
      <c r="I11" s="419"/>
      <c r="J11" s="419"/>
    </row>
    <row r="12" spans="1:10">
      <c r="A12" s="146">
        <v>2</v>
      </c>
      <c r="B12" s="419"/>
      <c r="C12" s="206" t="s">
        <v>1112</v>
      </c>
      <c r="D12" s="419"/>
      <c r="E12" s="419"/>
      <c r="F12" s="420">
        <v>6.3100000000000003E-2</v>
      </c>
      <c r="H12" s="419"/>
      <c r="I12" s="419"/>
      <c r="J12" s="419"/>
    </row>
    <row r="13" spans="1:10">
      <c r="A13" s="146">
        <v>3</v>
      </c>
      <c r="B13" s="419"/>
      <c r="C13" s="206" t="s">
        <v>1129</v>
      </c>
      <c r="D13" s="419"/>
      <c r="E13" s="419"/>
      <c r="F13" s="420">
        <v>6.3100000000000003E-2</v>
      </c>
      <c r="H13" s="419"/>
      <c r="I13" s="419"/>
      <c r="J13" s="419"/>
    </row>
    <row r="14" spans="1:10">
      <c r="A14" s="146">
        <v>4</v>
      </c>
      <c r="B14" s="419"/>
      <c r="C14" s="206" t="s">
        <v>1130</v>
      </c>
      <c r="D14" s="419"/>
      <c r="E14" s="419"/>
      <c r="F14" s="420">
        <v>7.4999999999999997E-2</v>
      </c>
      <c r="H14" s="419"/>
      <c r="I14" s="419"/>
      <c r="J14" s="419"/>
    </row>
    <row r="15" spans="1:10">
      <c r="A15" s="146">
        <v>5</v>
      </c>
      <c r="B15" s="419"/>
      <c r="C15" s="206" t="s">
        <v>1131</v>
      </c>
      <c r="D15" s="419"/>
      <c r="E15" s="419"/>
      <c r="F15" s="420">
        <v>7.4999999999999997E-2</v>
      </c>
      <c r="H15" s="419"/>
      <c r="I15" s="419"/>
      <c r="J15" s="419"/>
    </row>
    <row r="16" spans="1:10">
      <c r="A16" s="146">
        <v>6</v>
      </c>
      <c r="B16" s="419"/>
      <c r="C16" s="206" t="s">
        <v>1133</v>
      </c>
      <c r="D16" s="419"/>
      <c r="E16" s="419"/>
      <c r="F16" s="420">
        <v>7.4999999999999997E-2</v>
      </c>
      <c r="H16" s="419"/>
      <c r="I16" s="419"/>
      <c r="J16" s="419"/>
    </row>
    <row r="17" spans="1:10">
      <c r="A17" s="146">
        <v>7</v>
      </c>
      <c r="B17" s="419"/>
      <c r="C17" s="206" t="s">
        <v>1134</v>
      </c>
      <c r="D17" s="419"/>
      <c r="E17" s="419"/>
      <c r="F17" s="420">
        <v>8.0199999999999994E-2</v>
      </c>
      <c r="H17" s="419"/>
      <c r="I17" s="419"/>
      <c r="J17" s="419"/>
    </row>
    <row r="18" spans="1:10">
      <c r="A18" s="146">
        <v>8</v>
      </c>
      <c r="B18" s="419"/>
      <c r="C18" s="206" t="s">
        <v>1135</v>
      </c>
      <c r="D18" s="419"/>
      <c r="E18" s="419"/>
      <c r="F18" s="420">
        <v>8.0199999999999994E-2</v>
      </c>
      <c r="H18" s="419"/>
      <c r="I18" s="419"/>
      <c r="J18" s="419"/>
    </row>
    <row r="19" spans="1:10">
      <c r="A19" s="146">
        <v>9</v>
      </c>
      <c r="B19" s="419"/>
      <c r="C19" s="206" t="s">
        <v>1136</v>
      </c>
      <c r="D19" s="419"/>
      <c r="E19" s="419"/>
      <c r="F19" s="420">
        <v>8.0199999999999994E-2</v>
      </c>
      <c r="H19" s="419"/>
      <c r="I19" s="419"/>
      <c r="J19" s="419"/>
    </row>
    <row r="20" spans="1:10">
      <c r="A20" s="146">
        <v>10</v>
      </c>
      <c r="B20" s="419"/>
      <c r="C20" s="206" t="s">
        <v>1137</v>
      </c>
      <c r="D20" s="419"/>
      <c r="E20" s="419"/>
      <c r="F20" s="420">
        <v>8.3500000000000005E-2</v>
      </c>
      <c r="H20" s="419"/>
      <c r="I20" s="419"/>
      <c r="J20" s="419"/>
    </row>
    <row r="21" spans="1:10">
      <c r="A21" s="146">
        <v>11</v>
      </c>
      <c r="B21" s="419"/>
      <c r="C21" s="206" t="s">
        <v>1138</v>
      </c>
      <c r="D21" s="419"/>
      <c r="E21" s="419"/>
      <c r="F21" s="420">
        <v>8.3500000000000005E-2</v>
      </c>
      <c r="H21" s="419"/>
      <c r="I21" s="419"/>
      <c r="J21" s="419"/>
    </row>
    <row r="22" spans="1:10">
      <c r="A22" s="146">
        <v>12</v>
      </c>
      <c r="B22" s="419"/>
      <c r="C22" s="206" t="s">
        <v>1139</v>
      </c>
      <c r="D22" s="419"/>
      <c r="E22" s="419"/>
      <c r="F22" s="420">
        <v>8.3500000000000005E-2</v>
      </c>
      <c r="H22" s="419"/>
      <c r="I22" s="419"/>
      <c r="J22" s="419"/>
    </row>
    <row r="23" spans="1:10">
      <c r="A23" s="146">
        <v>13</v>
      </c>
      <c r="B23" s="206"/>
      <c r="C23" s="206" t="s">
        <v>1132</v>
      </c>
      <c r="D23" s="419"/>
      <c r="E23" s="419"/>
      <c r="F23" s="420">
        <v>8.5000000000000006E-2</v>
      </c>
      <c r="H23" s="419"/>
      <c r="I23" s="419"/>
      <c r="J23" s="419"/>
    </row>
    <row r="24" spans="1:10">
      <c r="A24" s="146">
        <v>14</v>
      </c>
      <c r="B24" s="206"/>
      <c r="C24" s="206" t="s">
        <v>1140</v>
      </c>
      <c r="D24" s="419"/>
      <c r="E24" s="419"/>
      <c r="F24" s="420">
        <v>8.5000000000000006E-2</v>
      </c>
      <c r="H24" s="419"/>
      <c r="I24" s="419"/>
      <c r="J24" s="419"/>
    </row>
    <row r="25" spans="1:10">
      <c r="A25" s="146">
        <v>15</v>
      </c>
      <c r="B25" s="206"/>
      <c r="C25" s="206" t="s">
        <v>1141</v>
      </c>
      <c r="D25" s="419"/>
      <c r="E25" s="419"/>
      <c r="F25" s="420">
        <v>8.5000000000000006E-2</v>
      </c>
      <c r="H25" s="419"/>
      <c r="I25" s="419"/>
      <c r="J25" s="419"/>
    </row>
    <row r="26" spans="1:10">
      <c r="A26" s="146">
        <v>16</v>
      </c>
      <c r="B26" s="206"/>
      <c r="C26" s="206" t="s">
        <v>1142</v>
      </c>
      <c r="D26" s="419"/>
      <c r="E26" s="419"/>
      <c r="F26" s="420">
        <v>8.5000000000000006E-2</v>
      </c>
      <c r="H26" s="419"/>
      <c r="I26" s="419"/>
      <c r="J26" s="419"/>
    </row>
    <row r="27" spans="1:10">
      <c r="A27" s="146">
        <v>17</v>
      </c>
      <c r="B27" s="206"/>
      <c r="C27" s="206" t="s">
        <v>1143</v>
      </c>
      <c r="D27" s="419"/>
      <c r="E27" s="419"/>
      <c r="F27" s="420">
        <v>8.5000000000000006E-2</v>
      </c>
      <c r="H27" s="419"/>
      <c r="I27" s="419"/>
      <c r="J27" s="419"/>
    </row>
    <row r="28" spans="1:10">
      <c r="A28" s="146"/>
      <c r="B28" s="419"/>
      <c r="C28" s="419"/>
      <c r="D28" s="419"/>
      <c r="E28" s="419"/>
      <c r="F28" s="419"/>
      <c r="H28" s="419"/>
      <c r="I28" s="419"/>
      <c r="J28" s="419"/>
    </row>
    <row r="29" spans="1:10">
      <c r="A29" s="146">
        <v>18</v>
      </c>
      <c r="B29" s="124" t="s">
        <v>230</v>
      </c>
      <c r="F29" s="421">
        <f>AVERAGE(F11:F27)</f>
        <v>7.825882352941177E-2</v>
      </c>
    </row>
    <row r="30" spans="1:10">
      <c r="A30" s="146">
        <v>19</v>
      </c>
      <c r="B30" s="124" t="s">
        <v>231</v>
      </c>
      <c r="F30" s="421">
        <f>F29/12</f>
        <v>6.5215686274509811E-3</v>
      </c>
    </row>
    <row r="32" spans="1:10">
      <c r="A32" s="124" t="s">
        <v>232</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Attachment H-27A</vt:lpstr>
      <vt:lpstr>Att 1 - Project Rev Req</vt:lpstr>
      <vt:lpstr>Att 1a - Project Plant Detail</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13.1 -Averaging &amp; Proration'!Print_Area</vt:lpstr>
      <vt:lpstr>'Att 13.2 -Excess-Deficient ADIT'!Print_Area</vt:lpstr>
      <vt:lpstr>'Att 1a - Project Plant Detail'!Print_Area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2024-06-26T15:43:24Z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